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610" windowHeight="9885" tabRatio="865" activeTab="0"/>
  </bookViews>
  <sheets>
    <sheet name="README" sheetId="1" r:id="rId1"/>
    <sheet name="- 3 -" sheetId="2" r:id="rId2"/>
    <sheet name="- 4 -" sheetId="3" r:id="rId3"/>
    <sheet name="- 6 -" sheetId="4" r:id="rId4"/>
    <sheet name="- 7 -" sheetId="5" r:id="rId5"/>
    <sheet name="- 8 -" sheetId="6" r:id="rId6"/>
    <sheet name="- 9 -" sheetId="7" r:id="rId7"/>
    <sheet name="- 10 -" sheetId="8" r:id="rId8"/>
    <sheet name="- 12 -" sheetId="9" r:id="rId9"/>
    <sheet name="- 13 -" sheetId="10" r:id="rId10"/>
    <sheet name="- 15 -" sheetId="11" r:id="rId11"/>
    <sheet name="- 16 -" sheetId="12" r:id="rId12"/>
    <sheet name="- 17 -" sheetId="13" r:id="rId13"/>
    <sheet name="- 18 -" sheetId="14" r:id="rId14"/>
    <sheet name="- 19 -" sheetId="15" r:id="rId15"/>
    <sheet name="- 20 -" sheetId="16" r:id="rId16"/>
    <sheet name="- 21 -" sheetId="17" r:id="rId17"/>
    <sheet name="- 22 -" sheetId="18" r:id="rId18"/>
    <sheet name="- 23 -" sheetId="19" r:id="rId19"/>
    <sheet name="- 24 -" sheetId="20" r:id="rId20"/>
    <sheet name="- 25 -" sheetId="21" r:id="rId21"/>
    <sheet name="- 26 -" sheetId="22" r:id="rId22"/>
    <sheet name="- 27 -" sheetId="23" r:id="rId23"/>
    <sheet name="- 28 -" sheetId="24" r:id="rId24"/>
    <sheet name="- 29 -" sheetId="25" r:id="rId25"/>
    <sheet name="- 30 -" sheetId="26" r:id="rId26"/>
    <sheet name="- 31 -" sheetId="27" r:id="rId27"/>
    <sheet name="- 32 -" sheetId="28" r:id="rId28"/>
    <sheet name="- 33 -" sheetId="29" r:id="rId29"/>
    <sheet name="- 34 -" sheetId="30" r:id="rId30"/>
    <sheet name="- 35 -" sheetId="31" r:id="rId31"/>
    <sheet name="- 36 -" sheetId="32" r:id="rId32"/>
    <sheet name="- 37 -" sheetId="33" r:id="rId33"/>
    <sheet name="- 38 -" sheetId="34" r:id="rId34"/>
    <sheet name="- 39 -" sheetId="35" r:id="rId35"/>
    <sheet name="- 41 -" sheetId="36" r:id="rId36"/>
    <sheet name="- 42 -" sheetId="37" r:id="rId37"/>
    <sheet name="- 43 -" sheetId="38" r:id="rId38"/>
    <sheet name="- 44 -" sheetId="39" r:id="rId39"/>
    <sheet name="- 47 -" sheetId="40" r:id="rId40"/>
    <sheet name="- 48 -" sheetId="41" r:id="rId41"/>
    <sheet name="- 49 -" sheetId="42" r:id="rId42"/>
    <sheet name="- 50 -" sheetId="43" r:id="rId43"/>
    <sheet name="- 52 -" sheetId="44" r:id="rId44"/>
    <sheet name="- 54 -" sheetId="45" r:id="rId45"/>
    <sheet name="- 55 -" sheetId="46" r:id="rId46"/>
    <sheet name="- 56 -" sheetId="47" r:id="rId47"/>
    <sheet name="- 57 -" sheetId="48" r:id="rId48"/>
    <sheet name="- 58 -" sheetId="49" r:id="rId49"/>
    <sheet name="- 59 -" sheetId="50" r:id="rId50"/>
    <sheet name="- 60 -" sheetId="51" r:id="rId51"/>
    <sheet name="- 61 -" sheetId="52" r:id="rId52"/>
    <sheet name="- 62 -" sheetId="53" r:id="rId53"/>
  </sheets>
  <externalReferences>
    <externalReference r:id="rId56"/>
    <externalReference r:id="rId57"/>
  </externalReferences>
  <definedNames>
    <definedName name="_Fill" hidden="1">#REF!</definedName>
    <definedName name="capyear">'- 47 -'!$B$3</definedName>
    <definedName name="DIV">'[1]Data'!$A$9:$A$696</definedName>
    <definedName name="HTML_CodePage" hidden="1">1252</definedName>
    <definedName name="HTML_Control" localSheetId="18" hidden="1">{"'- 4 -'!$A$1:$G$76","'-3 -'!$A$1:$G$77"}</definedName>
    <definedName name="HTML_Control" localSheetId="19" hidden="1">{"'- 4 -'!$A$1:$G$76","'-3 -'!$A$1:$G$77"}</definedName>
    <definedName name="HTML_Control" localSheetId="46" hidden="1">{"'- 4 -'!$A$1:$G$76","'-3 -'!$A$1:$G$77"}</definedName>
    <definedName name="HTML_Control" localSheetId="50" hidden="1">{"'- 4 -'!$A$1:$G$76","'-3 -'!$A$1:$G$77"}</definedName>
    <definedName name="HTML_Control" localSheetId="51" hidden="1">{"'- 4 -'!$A$1:$G$76","'-3 -'!$A$1:$G$77"}</definedName>
    <definedName name="HTML_Control" localSheetId="52" hidden="1">{"'- 4 -'!$A$1:$G$76","'-3 -'!$A$1:$G$77"}</definedName>
    <definedName name="HTML_Control" localSheetId="0" hidden="1">{"'- 4 -'!$A$1:$G$76","'-3 -'!$A$1:$G$77"}</definedName>
    <definedName name="HTML_Control" hidden="1">{"'- 4 -'!$A$1:$G$76","'-3 -'!$A$1:$G$77"}</definedName>
    <definedName name="HTML_Description" hidden="1">""</definedName>
    <definedName name="HTML_Email" hidden="1">""</definedName>
    <definedName name="HTML_Header" hidden="1">"- 8 -"</definedName>
    <definedName name="HTML_LastUpdate" hidden="1">"1999-01-20"</definedName>
    <definedName name="HTML_LineAfter" hidden="1">FALSE</definedName>
    <definedName name="HTML_LineBefore" hidden="1">FALSE</definedName>
    <definedName name="HTML_Name" hidden="1">"Chris J. Anderson"</definedName>
    <definedName name="HTML_OBDlg2" hidden="1">TRUE</definedName>
    <definedName name="HTML_OBDlg4" hidden="1">TRUE</definedName>
    <definedName name="HTML_OS" hidden="1">0</definedName>
    <definedName name="HTML_PathFile" hidden="1">"C:\frame\FIN98\MyHTML.htm"</definedName>
    <definedName name="HTML_Title" hidden="1">"98AFRAME"</definedName>
    <definedName name="OPYEAR">'- 3 -'!$A$3</definedName>
    <definedName name="_xlnm.Print_Area" localSheetId="7">'- 10 -'!$A$1:$K$35</definedName>
    <definedName name="_xlnm.Print_Area" localSheetId="8">'- 12 -'!$A$2:$L$53</definedName>
    <definedName name="_xlnm.Print_Area" localSheetId="9">'- 13 -'!$A$2:$L$54</definedName>
    <definedName name="_xlnm.Print_Area" localSheetId="10">'- 15 -'!$A$1:$I$59</definedName>
    <definedName name="_xlnm.Print_Area" localSheetId="11">'- 16 -'!$A$1:$I$59</definedName>
    <definedName name="_xlnm.Print_Area" localSheetId="12">'- 17 -'!$A$1:$J$59</definedName>
    <definedName name="_xlnm.Print_Area" localSheetId="13">'- 18 -'!$A$1:$G$59</definedName>
    <definedName name="_xlnm.Print_Area" localSheetId="14">'- 19 -'!$A$1:$J$59</definedName>
    <definedName name="_xlnm.Print_Area" localSheetId="15">'- 20 -'!$A$1:$I$59</definedName>
    <definedName name="_xlnm.Print_Area" localSheetId="16">'- 21 -'!$A$1:$J$59</definedName>
    <definedName name="_xlnm.Print_Area" localSheetId="17">'- 22 -'!$A$1:$J$58</definedName>
    <definedName name="_xlnm.Print_Area" localSheetId="18">'- 23 -'!$A$1:$E$59</definedName>
    <definedName name="_xlnm.Print_Area" localSheetId="19">'- 24 -'!$A$1:$F$59</definedName>
    <definedName name="_xlnm.Print_Area" localSheetId="20">'- 25 -'!$A$1:$I$59</definedName>
    <definedName name="_xlnm.Print_Area" localSheetId="21">'- 26 -'!$A$1:$J$59</definedName>
    <definedName name="_xlnm.Print_Area" localSheetId="22">'- 27 -'!$A$1:$E$59</definedName>
    <definedName name="_xlnm.Print_Area" localSheetId="23">'- 28 -'!$A$1:$J$59</definedName>
    <definedName name="_xlnm.Print_Area" localSheetId="24">'- 29 -'!$A$1:$G$59</definedName>
    <definedName name="_xlnm.Print_Area" localSheetId="1">'- 3 -'!$A$1:$F$59</definedName>
    <definedName name="_xlnm.Print_Area" localSheetId="25">'- 30 -'!$A$1:$G$59</definedName>
    <definedName name="_xlnm.Print_Area" localSheetId="26">'- 31 -'!$A$1:$F$59</definedName>
    <definedName name="_xlnm.Print_Area" localSheetId="27">'- 32 -'!$A$1:$G$59</definedName>
    <definedName name="_xlnm.Print_Area" localSheetId="28">'- 33 -'!$A$1:$F$59</definedName>
    <definedName name="_xlnm.Print_Area" localSheetId="29">'- 34 -'!$A$1:$F$59</definedName>
    <definedName name="_xlnm.Print_Area" localSheetId="30">'- 35 -'!$A$1:$H$59</definedName>
    <definedName name="_xlnm.Print_Area" localSheetId="31">'- 36 -'!$A$1:$E$59</definedName>
    <definedName name="_xlnm.Print_Area" localSheetId="32">'- 37 -'!$A$1:$G$59</definedName>
    <definedName name="_xlnm.Print_Area" localSheetId="33">'- 38 -'!$A$1:$J$59</definedName>
    <definedName name="_xlnm.Print_Area" localSheetId="34">'- 39 -'!$A$1:$H$58</definedName>
    <definedName name="_xlnm.Print_Area" localSheetId="2">'- 4 -'!$A$1:$E$59</definedName>
    <definedName name="_xlnm.Print_Area" localSheetId="35">'- 41 -'!$A$1:$H$59</definedName>
    <definedName name="_xlnm.Print_Area" localSheetId="36">'- 42 -'!$A$1:$H$61</definedName>
    <definedName name="_xlnm.Print_Area" localSheetId="37">'- 43 -'!$A$1:$I$59</definedName>
    <definedName name="_xlnm.Print_Area" localSheetId="38">'- 44 -'!$A$1:$I$59</definedName>
    <definedName name="_xlnm.Print_Area" localSheetId="39">'- 47 -'!$A$1:$G$59</definedName>
    <definedName name="_xlnm.Print_Area" localSheetId="40">'- 48 -'!$A$1:$F$60</definedName>
    <definedName name="_xlnm.Print_Area" localSheetId="41">'- 49 -'!$A$1:$E$60</definedName>
    <definedName name="_xlnm.Print_Area" localSheetId="42">'- 50 -'!$A$1:$D$58</definedName>
    <definedName name="_xlnm.Print_Area" localSheetId="43">'- 52 -'!$A$1:$G$57</definedName>
    <definedName name="_xlnm.Print_Area" localSheetId="44">'- 54 -'!$A$1:$F$57</definedName>
    <definedName name="_xlnm.Print_Area" localSheetId="45">'- 55 -'!$A$1:$F$59</definedName>
    <definedName name="_xlnm.Print_Area" localSheetId="46">'- 56 -'!$A$1:$F$59</definedName>
    <definedName name="_xlnm.Print_Area" localSheetId="47">'- 57 -'!$A$1:$F$57</definedName>
    <definedName name="_xlnm.Print_Area" localSheetId="48">'- 58 -'!$A$1:$F$59</definedName>
    <definedName name="_xlnm.Print_Area" localSheetId="49">'- 59 -'!$A$1:$F$60</definedName>
    <definedName name="_xlnm.Print_Area" localSheetId="3">'- 6 -'!$A$1:$H$59</definedName>
    <definedName name="_xlnm.Print_Area" localSheetId="50">'- 60 -'!$A$2:$G$64</definedName>
    <definedName name="_xlnm.Print_Area" localSheetId="51">'- 61 -'!$A$1:$G$56</definedName>
    <definedName name="_xlnm.Print_Area" localSheetId="52">'- 62 -'!$A$1:$I$56</definedName>
    <definedName name="_xlnm.Print_Area" localSheetId="4">'- 7 -'!$A$1:$G$59</definedName>
    <definedName name="_xlnm.Print_Area" localSheetId="5">'- 8 -'!$A$1:$G$59</definedName>
    <definedName name="_xlnm.Print_Area" localSheetId="6">'- 9 -'!$A$1:$D$57</definedName>
    <definedName name="_xlnm.Print_Area" localSheetId="0">'README'!$B$3:$B$20</definedName>
    <definedName name="REVYEAR">'- 42 -'!$B$1</definedName>
    <definedName name="STATDATE">'- 6 -'!$B$3</definedName>
    <definedName name="TAXYEAR">'- 50 -'!$B$3</definedName>
    <definedName name="YEAR" localSheetId="0">#REF!</definedName>
    <definedName name="YEAR">#REF!</definedName>
  </definedNames>
  <calcPr fullCalcOnLoad="1"/>
</workbook>
</file>

<file path=xl/sharedStrings.xml><?xml version="1.0" encoding="utf-8"?>
<sst xmlns="http://schemas.openxmlformats.org/spreadsheetml/2006/main" count="3040" uniqueCount="565">
  <si>
    <t>PUPIL / EDUCATOR</t>
  </si>
  <si>
    <t>RATIO</t>
  </si>
  <si>
    <t>ANALYSIS OF EXPENDITURE BY PROGRAM</t>
  </si>
  <si>
    <t>ANALYSIS OF EXPENDITURE BY FUNCTION</t>
  </si>
  <si>
    <t>PAGE 1 OF 3</t>
  </si>
  <si>
    <t xml:space="preserve"> </t>
  </si>
  <si>
    <t>PAGE 2 OF 3</t>
  </si>
  <si>
    <t>PAGE 3 OF 3</t>
  </si>
  <si>
    <t xml:space="preserve"> FRAME STUDENT STATISTICS</t>
  </si>
  <si>
    <t>PAGE 1 OF 2</t>
  </si>
  <si>
    <t xml:space="preserve">PAGE 2 OF 2 </t>
  </si>
  <si>
    <t>ANALYSIS OF  TRANSPORTATION EXPENDITURES</t>
  </si>
  <si>
    <t>OPERATING FUND EXPENDITURE PER PUPIL</t>
  </si>
  <si>
    <t>RECONCILIATION  OF  EXPENDITURES</t>
  </si>
  <si>
    <t xml:space="preserve"> FUNCTION 600: INSTRUCTIONAL &amp; PUPIL SUPPORT SERVICES</t>
  </si>
  <si>
    <t xml:space="preserve"> FUNCTION 100: REGULAR INSTRUCTION</t>
  </si>
  <si>
    <t>ADMINISTRATION /</t>
  </si>
  <si>
    <t>CLINICAL AND</t>
  </si>
  <si>
    <t>BUSINESS AND</t>
  </si>
  <si>
    <t xml:space="preserve"> FUNCTION 400: COMMUNITY EDUCATION AND SERVICES</t>
  </si>
  <si>
    <t>INSTRUCTIONAL MGMT.</t>
  </si>
  <si>
    <t>MANAGEMENT</t>
  </si>
  <si>
    <t>PROFESSIONAL AND</t>
  </si>
  <si>
    <t>CURRICULUM CONSULTING</t>
  </si>
  <si>
    <t>COUNSELLING AND</t>
  </si>
  <si>
    <t xml:space="preserve"> FUNCTION 700: TRANSPORTATION OF PUPILS</t>
  </si>
  <si>
    <t xml:space="preserve"> FUNCTION 800: OPERATIONS AND MAINTENANCE</t>
  </si>
  <si>
    <t xml:space="preserve"> FUNCTION 900: FISCAL</t>
  </si>
  <si>
    <t>TECHNOLOGY</t>
  </si>
  <si>
    <t>INSTRUCTIONAL &amp; PUPIL</t>
  </si>
  <si>
    <t>TRANSPORTATION</t>
  </si>
  <si>
    <t>OPERATIONS AND</t>
  </si>
  <si>
    <t>REGULAR TRANSPORTATION</t>
  </si>
  <si>
    <t>ADMINISTRATION, REGULAR AND OTHER</t>
  </si>
  <si>
    <t>REPAIRS AND</t>
  </si>
  <si>
    <t>LESS</t>
  </si>
  <si>
    <t xml:space="preserve">TOTAL </t>
  </si>
  <si>
    <t>ADMINISTRATION</t>
  </si>
  <si>
    <t>ENGLISH LANGUAGE</t>
  </si>
  <si>
    <t>FRANÇAIS</t>
  </si>
  <si>
    <t>FRENCH IMMERSION</t>
  </si>
  <si>
    <t>COORDINATION</t>
  </si>
  <si>
    <t>RELATED SERVICES</t>
  </si>
  <si>
    <t>SUPPORT SERVICES</t>
  </si>
  <si>
    <t>COMMUNITY SERVICES</t>
  </si>
  <si>
    <t>BOARD OF TRUSTEES</t>
  </si>
  <si>
    <t>AND ADMINISTRATION</t>
  </si>
  <si>
    <t>ADMIN. SERVICES</t>
  </si>
  <si>
    <t>INFORMATION SERVICES</t>
  </si>
  <si>
    <t>STAFF DEVELOPMENT</t>
  </si>
  <si>
    <t>AND DEVELOPMENT</t>
  </si>
  <si>
    <t>OTHER</t>
  </si>
  <si>
    <t>ALLOWANCES IN LIEU</t>
  </si>
  <si>
    <t>BOARDING OF</t>
  </si>
  <si>
    <t>SCHOOL BUILDINGS</t>
  </si>
  <si>
    <t>HEALTH AND</t>
  </si>
  <si>
    <t>REGULAR INSTRUCTION</t>
  </si>
  <si>
    <t>COMMUNITY EDUCATION</t>
  </si>
  <si>
    <t>OF PUPILS</t>
  </si>
  <si>
    <t>MAINTENANCE</t>
  </si>
  <si>
    <t>FISCAL</t>
  </si>
  <si>
    <t>TOTAL</t>
  </si>
  <si>
    <t>(PROGRAM 720)</t>
  </si>
  <si>
    <t>(PROGRAMS 710, 720 AND 790)</t>
  </si>
  <si>
    <t>REPLACEMENTS</t>
  </si>
  <si>
    <t>COMMUNITY</t>
  </si>
  <si>
    <t>EXPENDITURES</t>
  </si>
  <si>
    <t>PER</t>
  </si>
  <si>
    <t>&amp; RECREATION</t>
  </si>
  <si>
    <t>REGULAR</t>
  </si>
  <si>
    <t>OF TRANSPORTATION</t>
  </si>
  <si>
    <t>STUDENTS</t>
  </si>
  <si>
    <t>OTHER BUILDINGS</t>
  </si>
  <si>
    <t>GROUNDS</t>
  </si>
  <si>
    <t>DEBT SERVICES</t>
  </si>
  <si>
    <t>EDUCATION LEVY</t>
  </si>
  <si>
    <t>ENGLISH</t>
  </si>
  <si>
    <t>FRENCH</t>
  </si>
  <si>
    <t>NURSERY</t>
  </si>
  <si>
    <t xml:space="preserve">REGULAR </t>
  </si>
  <si>
    <t>TOTAL KM.</t>
  </si>
  <si>
    <t>COST</t>
  </si>
  <si>
    <t>LOADED</t>
  </si>
  <si>
    <t>COST PER</t>
  </si>
  <si>
    <t>CONSOLIDATED</t>
  </si>
  <si>
    <t>EDUCATION</t>
  </si>
  <si>
    <t>FOR PER PUPIL</t>
  </si>
  <si>
    <t>AREA</t>
  </si>
  <si>
    <t xml:space="preserve"> DIVISION / DISTRICT</t>
  </si>
  <si>
    <t>AMOUNT</t>
  </si>
  <si>
    <t>%</t>
  </si>
  <si>
    <t>PUPIL</t>
  </si>
  <si>
    <t>LANGUAGE</t>
  </si>
  <si>
    <t>IMMERSION</t>
  </si>
  <si>
    <t>BILINGUAL</t>
  </si>
  <si>
    <t>PUPILS</t>
  </si>
  <si>
    <t>(ROUTES)</t>
  </si>
  <si>
    <t>PER KM.</t>
  </si>
  <si>
    <t>KM.</t>
  </si>
  <si>
    <t>(LOG BOOK)</t>
  </si>
  <si>
    <t xml:space="preserve">PER PUPIL </t>
  </si>
  <si>
    <t>TRANSFERS</t>
  </si>
  <si>
    <t>FINANCES ACQUIRED AND APPLIED</t>
  </si>
  <si>
    <t>TOTAL PORTIONED ASSESSMENT, SPECIAL LEVY AND MILL RATES</t>
  </si>
  <si>
    <t>PROVINCIAL GOVERNMENT</t>
  </si>
  <si>
    <t>BASE SUPPORT</t>
  </si>
  <si>
    <t>CATEGORICAL SUPPORT</t>
  </si>
  <si>
    <t>PRIVATE</t>
  </si>
  <si>
    <t>% OF OPERATING FUND REVENUES</t>
  </si>
  <si>
    <t xml:space="preserve"> FINANCES ACQUIRED</t>
  </si>
  <si>
    <t xml:space="preserve"> FINANCES APPLIED</t>
  </si>
  <si>
    <t xml:space="preserve"> FINANCES APPLIED  (CONT'D)</t>
  </si>
  <si>
    <t>PORTIONED ASSESSMENT</t>
  </si>
  <si>
    <t>FEDERAL</t>
  </si>
  <si>
    <t>MUNICIPAL</t>
  </si>
  <si>
    <t>OTHER SCHOOL</t>
  </si>
  <si>
    <t>ORGANIZATIONS</t>
  </si>
  <si>
    <t>NON-PROVINCIAL</t>
  </si>
  <si>
    <t>OPERATING</t>
  </si>
  <si>
    <t>GOVERNMENTS</t>
  </si>
  <si>
    <t>CHANGE IN</t>
  </si>
  <si>
    <t>CAPITAL EXPENDITURES</t>
  </si>
  <si>
    <t>CHANGE</t>
  </si>
  <si>
    <t>URBAN</t>
  </si>
  <si>
    <t>FARM</t>
  </si>
  <si>
    <t>SPECIAL</t>
  </si>
  <si>
    <t>ASSESSMENT</t>
  </si>
  <si>
    <t>COUNSELLING</t>
  </si>
  <si>
    <t>LIBRARY</t>
  </si>
  <si>
    <t>PROFESSIONAL</t>
  </si>
  <si>
    <t>BASE</t>
  </si>
  <si>
    <t>CATEGORICAL</t>
  </si>
  <si>
    <t>PROGRAM</t>
  </si>
  <si>
    <t>PROVINCIAL</t>
  </si>
  <si>
    <t>FUND</t>
  </si>
  <si>
    <t>GOVERNMENT</t>
  </si>
  <si>
    <t>DIVISIONS</t>
  </si>
  <si>
    <t>FIRST NATIONS</t>
  </si>
  <si>
    <t>&amp; INDIVIDUALS</t>
  </si>
  <si>
    <t>REVENUE</t>
  </si>
  <si>
    <t>SCHOOL</t>
  </si>
  <si>
    <t>FIRST</t>
  </si>
  <si>
    <t>ORG.'S &amp;</t>
  </si>
  <si>
    <t>INTERFUND</t>
  </si>
  <si>
    <t>LONG TERM</t>
  </si>
  <si>
    <t>WORKING</t>
  </si>
  <si>
    <t>DEBT</t>
  </si>
  <si>
    <t>IN WORKING</t>
  </si>
  <si>
    <t>CAPITAL</t>
  </si>
  <si>
    <t>AND FARM</t>
  </si>
  <si>
    <t>LAND AND</t>
  </si>
  <si>
    <t>LEVY</t>
  </si>
  <si>
    <t>MINING</t>
  </si>
  <si>
    <t>SUPPORT</t>
  </si>
  <si>
    <t>OCCUPANCY</t>
  </si>
  <si>
    <t>AND GUIDANCE</t>
  </si>
  <si>
    <t>SERVICES</t>
  </si>
  <si>
    <t>DEVELOPMENT</t>
  </si>
  <si>
    <t>NATIONS</t>
  </si>
  <si>
    <t>INDIVIDUALS</t>
  </si>
  <si>
    <t>LAND</t>
  </si>
  <si>
    <t>BUILDINGS</t>
  </si>
  <si>
    <t>EQUIPMENT</t>
  </si>
  <si>
    <t>VEHICLES</t>
  </si>
  <si>
    <t>RESIDENTIAL</t>
  </si>
  <si>
    <t xml:space="preserve">OTHER  </t>
  </si>
  <si>
    <t>SPECIAL LEVY</t>
  </si>
  <si>
    <t>CONSOLIDATED EXPENDITURES</t>
  </si>
  <si>
    <t>OBJECT</t>
  </si>
  <si>
    <t>EMPLOYEE</t>
  </si>
  <si>
    <t>SUPPLIES AND</t>
  </si>
  <si>
    <t>SALARIES</t>
  </si>
  <si>
    <t>BENEFITS</t>
  </si>
  <si>
    <t>MATERIALS</t>
  </si>
  <si>
    <t>TOTALS</t>
  </si>
  <si>
    <t>COMMUNITY EDUCATION &amp; SERVICES</t>
  </si>
  <si>
    <t>TRANSPORTATION OF PUPILS</t>
  </si>
  <si>
    <t>OPERATIONS AND MAINTENANCE</t>
  </si>
  <si>
    <t>PAGE 2 OF 2</t>
  </si>
  <si>
    <t>CONSOLIDATED EXPENDITURES BY 2ND LEVEL OBJECT</t>
  </si>
  <si>
    <t>AS A PERCENTAGE OF TOTAL OPERATING FUND EXPENDITURES</t>
  </si>
  <si>
    <t>FUNCTION</t>
  </si>
  <si>
    <t>INSTRUCTION</t>
  </si>
  <si>
    <t>EMPLOYEE BENEFITS AND ALLOWANCES</t>
  </si>
  <si>
    <t>FRAME STUDENT STATISTICS</t>
  </si>
  <si>
    <t xml:space="preserve">PAGE 1 OF 2 </t>
  </si>
  <si>
    <t>NO. OF</t>
  </si>
  <si>
    <t>%  IN DUAL TRACK SCHOOLS</t>
  </si>
  <si>
    <t>F.T.E.</t>
  </si>
  <si>
    <t>ENROLMENTS - HEADCOUNT, FRAME AND ELIGIBLE</t>
  </si>
  <si>
    <t>ENROLMENT</t>
  </si>
  <si>
    <t>FRAME PUPIL / TEACHER RATIOS</t>
  </si>
  <si>
    <t>PUPIL / TEACHER RATIOS</t>
  </si>
  <si>
    <t>INSTRUCTIONAL AND PUPIL SUPPORT SERVICES</t>
  </si>
  <si>
    <t>ANALYSIS OF  TRANSPORTATION EXPENDITURES (CONT'D)</t>
  </si>
  <si>
    <t>ANALYSIS OF EXPENDITURE BY OBJECT</t>
  </si>
  <si>
    <t>INSURANCE</t>
  </si>
  <si>
    <t>OTHER RESOURCE</t>
  </si>
  <si>
    <t>DIVISIONAL</t>
  </si>
  <si>
    <t>DIVISIONAL ADMINISTRATION</t>
  </si>
  <si>
    <t xml:space="preserve"> FUNCTION 500: DIVISIONAL ADMINISTRATION</t>
  </si>
  <si>
    <t>PRE-KINDERGARTEN</t>
  </si>
  <si>
    <t xml:space="preserve">N/A </t>
  </si>
  <si>
    <t>ACTUAL</t>
  </si>
  <si>
    <t>ESTIMATE</t>
  </si>
  <si>
    <t>SENIOR YEARS</t>
  </si>
  <si>
    <t>EXPENDITURE</t>
  </si>
  <si>
    <t>(1)</t>
  </si>
  <si>
    <t>- 10 -</t>
  </si>
  <si>
    <t>PER RESIDENT</t>
  </si>
  <si>
    <t>STATISTICAL SUMMARY</t>
  </si>
  <si>
    <t>TRANSPORTED</t>
  </si>
  <si>
    <t>CURRICULAR</t>
  </si>
  <si>
    <t>INFORMATION</t>
  </si>
  <si>
    <t>EARLY</t>
  </si>
  <si>
    <t>INTERVENTION</t>
  </si>
  <si>
    <t>PAGE 1 OF 5</t>
  </si>
  <si>
    <t>PAGE 2 OF 5</t>
  </si>
  <si>
    <t>PAGE 3 OF 5</t>
  </si>
  <si>
    <t>PAGE 4 OF 5</t>
  </si>
  <si>
    <t>PAGE 5 OF 5</t>
  </si>
  <si>
    <t>ABORIGINAL</t>
  </si>
  <si>
    <t>ACADEMIC</t>
  </si>
  <si>
    <t>PROGRAMS</t>
  </si>
  <si>
    <t>LITERACY</t>
  </si>
  <si>
    <t>(Grants-</t>
  </si>
  <si>
    <t>in-Lieu)</t>
  </si>
  <si>
    <t>AND SERVICES</t>
  </si>
  <si>
    <t>ADULT LEARNING</t>
  </si>
  <si>
    <t>ADULT LEARNING CENTRES</t>
  </si>
  <si>
    <t>ACHIEVEMENT</t>
  </si>
  <si>
    <t>AND OTHER</t>
  </si>
  <si>
    <t>- 13 -</t>
  </si>
  <si>
    <t>- 12 -</t>
  </si>
  <si>
    <t>SQ. FT. PER</t>
  </si>
  <si>
    <t>INSTRUCTIONAL</t>
  </si>
  <si>
    <t>SCHOOLS</t>
  </si>
  <si>
    <t>FUNDING OF</t>
  </si>
  <si>
    <t>FUNDING OF SCHOOLS PROGRAM (CONT'D)</t>
  </si>
  <si>
    <t>FUNDING OF SCHOOLS PROGRAM</t>
  </si>
  <si>
    <t>TOTAL FUNDING</t>
  </si>
  <si>
    <t>OF SCHOOLS</t>
  </si>
  <si>
    <t>TECHNOLOGY EDUCATION</t>
  </si>
  <si>
    <t>CONTINUING</t>
  </si>
  <si>
    <t>REPAIRS</t>
  </si>
  <si>
    <t>SPARSITY</t>
  </si>
  <si>
    <t>EQUALIZATION</t>
  </si>
  <si>
    <t xml:space="preserve"> BEAUTIFUL PLAINS</t>
  </si>
  <si>
    <t xml:space="preserve"> BORDER LAND</t>
  </si>
  <si>
    <t xml:space="preserve"> BRANDON</t>
  </si>
  <si>
    <t xml:space="preserve"> EVERGREEN</t>
  </si>
  <si>
    <t xml:space="preserve"> FLIN FLON</t>
  </si>
  <si>
    <t xml:space="preserve"> FORT LA BOSSE</t>
  </si>
  <si>
    <t xml:space="preserve"> FRONTIER</t>
  </si>
  <si>
    <t xml:space="preserve"> GARDEN VALLEY</t>
  </si>
  <si>
    <t xml:space="preserve"> HANOVER</t>
  </si>
  <si>
    <t xml:space="preserve"> INTERLAKE</t>
  </si>
  <si>
    <t xml:space="preserve"> KELSEY</t>
  </si>
  <si>
    <t xml:space="preserve"> LAKESHORE</t>
  </si>
  <si>
    <t xml:space="preserve"> LORD SELKIRK</t>
  </si>
  <si>
    <t xml:space="preserve"> LOUIS RIEL</t>
  </si>
  <si>
    <t xml:space="preserve"> MOUNTAIN VIEW</t>
  </si>
  <si>
    <t xml:space="preserve"> MYSTERY LAKE</t>
  </si>
  <si>
    <t xml:space="preserve"> PARK WEST</t>
  </si>
  <si>
    <t xml:space="preserve"> PEMBINA TRAILS</t>
  </si>
  <si>
    <t xml:space="preserve"> PINE CREEK</t>
  </si>
  <si>
    <t xml:space="preserve"> PORTAGE LA PRAIRIE</t>
  </si>
  <si>
    <t xml:space="preserve"> PRAIRIE ROSE</t>
  </si>
  <si>
    <t xml:space="preserve"> PRAIRIE SPIRIT</t>
  </si>
  <si>
    <t xml:space="preserve"> RED RIVER VALLEY</t>
  </si>
  <si>
    <t xml:space="preserve"> RIVER EAST TRANSCONA</t>
  </si>
  <si>
    <t xml:space="preserve"> ROLLING RIVER</t>
  </si>
  <si>
    <t xml:space="preserve"> SEINE RIVER</t>
  </si>
  <si>
    <t xml:space="preserve"> SEVEN OAKS</t>
  </si>
  <si>
    <t xml:space="preserve"> SOUTHWEST HORIZON</t>
  </si>
  <si>
    <t xml:space="preserve"> ST. JAMES-ASSINIBOIA</t>
  </si>
  <si>
    <t xml:space="preserve"> SUNRISE</t>
  </si>
  <si>
    <t xml:space="preserve"> SWAN VALLEY</t>
  </si>
  <si>
    <t xml:space="preserve"> TURTLE MOUNTAIN</t>
  </si>
  <si>
    <t xml:space="preserve"> TURTLE RIVER</t>
  </si>
  <si>
    <t xml:space="preserve"> WESTERN</t>
  </si>
  <si>
    <t xml:space="preserve"> WINNIPEG</t>
  </si>
  <si>
    <t xml:space="preserve"> PROVINCE</t>
  </si>
  <si>
    <t xml:space="preserve"> WHITESHELL</t>
  </si>
  <si>
    <t xml:space="preserve"> WPG. TECHNICAL COLLEGE</t>
  </si>
  <si>
    <t xml:space="preserve"> D.S.F.M.</t>
  </si>
  <si>
    <t>MEDIA CENTRE</t>
  </si>
  <si>
    <t xml:space="preserve"> ANALYSIS OF OPERATIONS AND MAINTENANCE EXPENDITURES FOR SCHOOL BUILDINGS</t>
  </si>
  <si>
    <t xml:space="preserve"> L.G.D. OF PINAWA</t>
  </si>
  <si>
    <t xml:space="preserve"> NOT IN ANY DIVISION</t>
  </si>
  <si>
    <t xml:space="preserve"> DIVISION/DISTRICT TOTAL</t>
  </si>
  <si>
    <t>FIELD TRIPS</t>
  </si>
  <si>
    <t>EXPENSES</t>
  </si>
  <si>
    <t>OPERATIONS &amp;</t>
  </si>
  <si>
    <t>CURRICULUM</t>
  </si>
  <si>
    <t>FUNCTION 500</t>
  </si>
  <si>
    <t>PROGRAM 605</t>
  </si>
  <si>
    <t>PROGRAM 710</t>
  </si>
  <si>
    <t>PROGRAM 810</t>
  </si>
  <si>
    <t>CONSULTING /</t>
  </si>
  <si>
    <t>PORTION OF</t>
  </si>
  <si>
    <t>SELF-FUNDED</t>
  </si>
  <si>
    <t>ADMIN.</t>
  </si>
  <si>
    <t xml:space="preserve"> &amp; ADMIN.</t>
  </si>
  <si>
    <t>CENTRES</t>
  </si>
  <si>
    <t>PLUS</t>
  </si>
  <si>
    <t>TO</t>
  </si>
  <si>
    <t>AS % OF</t>
  </si>
  <si>
    <t>LESS ADULT</t>
  </si>
  <si>
    <t>LEARNING</t>
  </si>
  <si>
    <t xml:space="preserve"> FUNCTION 300: ADULT LEARNING CENTRES</t>
  </si>
  <si>
    <t>LOCAL TAXATION AND ASSESSMENT PER RESIDENT PUPIL</t>
  </si>
  <si>
    <t>MILL RATE</t>
  </si>
  <si>
    <t xml:space="preserve">  TRUSTEES REMUNERATION</t>
  </si>
  <si>
    <t xml:space="preserve">  EXECUTIVE MANAGERIAL, &amp; SUPERVISORY</t>
  </si>
  <si>
    <t xml:space="preserve">  INSTRUCTIONAL - TEACHING</t>
  </si>
  <si>
    <t xml:space="preserve">  INSTRUCTIONAL - OTHER</t>
  </si>
  <si>
    <t xml:space="preserve">  TECHNICAL, SPECIALIZED AND SERVICE</t>
  </si>
  <si>
    <t xml:space="preserve">  SECRETARIAL, CLERICAL AND OTHER</t>
  </si>
  <si>
    <t xml:space="preserve">  CLINICIAN</t>
  </si>
  <si>
    <t xml:space="preserve">  INFORMATION TECHNOLOGY</t>
  </si>
  <si>
    <t xml:space="preserve">  TOTAL SALARIES</t>
  </si>
  <si>
    <t xml:space="preserve">  PROFESSIONAL, TECHNICAL &amp; SPECIALIZED</t>
  </si>
  <si>
    <t xml:space="preserve">  COMMUNICATIONS</t>
  </si>
  <si>
    <t xml:space="preserve">  UTILITY SERVICES</t>
  </si>
  <si>
    <t xml:space="preserve">  TRANSPORTATION OF PUPILS</t>
  </si>
  <si>
    <t xml:space="preserve">  TUITION</t>
  </si>
  <si>
    <t xml:space="preserve">  PRINTING AND BINDING</t>
  </si>
  <si>
    <t xml:space="preserve">  INSURANCE AND BOND PREMIUMS</t>
  </si>
  <si>
    <t xml:space="preserve">  MAINTENANCE AND REPAIR SERVICES</t>
  </si>
  <si>
    <t xml:space="preserve">  RENTALS</t>
  </si>
  <si>
    <t xml:space="preserve">  TAXES</t>
  </si>
  <si>
    <t xml:space="preserve">  ADVERTISING</t>
  </si>
  <si>
    <t xml:space="preserve">  DUES AND FEES</t>
  </si>
  <si>
    <t xml:space="preserve">  PROFESSIONAL AND STAFF DEVELOPMENT</t>
  </si>
  <si>
    <t xml:space="preserve">  INFORMATION TECHNOLOGY SERVICES</t>
  </si>
  <si>
    <t xml:space="preserve">  TOTAL SERVICES</t>
  </si>
  <si>
    <t>SUPPLIES AND EQUIPMENT</t>
  </si>
  <si>
    <t xml:space="preserve">  SUPPLIES</t>
  </si>
  <si>
    <t xml:space="preserve">  CURRICULAR AND MEDIA MATERIALS</t>
  </si>
  <si>
    <t xml:space="preserve">  MINOR EQUIPMENT</t>
  </si>
  <si>
    <t xml:space="preserve">  INFORMATION TECHNOLOGY EQUIPMENT</t>
  </si>
  <si>
    <t xml:space="preserve">  TOTAL SUPPLIES AND EQUIPMENT</t>
  </si>
  <si>
    <t xml:space="preserve">  DEBT SERVICES</t>
  </si>
  <si>
    <t xml:space="preserve">  OTHER GOVERNMENT AUTHORITIES</t>
  </si>
  <si>
    <t xml:space="preserve">  TOTAL TRANSFERS</t>
  </si>
  <si>
    <t>PROVINCE</t>
  </si>
  <si>
    <t>LIBRARY /</t>
  </si>
  <si>
    <t>PAGE 1 0F 2</t>
  </si>
  <si>
    <t>PAGE 2 0F 2</t>
  </si>
  <si>
    <t>ADJUSTED</t>
  </si>
  <si>
    <t>(from page 3)</t>
  </si>
  <si>
    <t>CALCULATION OF EXPENDITURE BASE AND ADMINISTRATION PERCENTAGE</t>
  </si>
  <si>
    <t>TOTAL DEFINED ADMINISTRATION EXPENDITURES</t>
  </si>
  <si>
    <t xml:space="preserve"> WPG. TECHNICAL COLL.</t>
  </si>
  <si>
    <t>CURRICULUM CONSULTING AND</t>
  </si>
  <si>
    <t>ACTUAL AND ESTIMATES AS OF SEPTEMBER 30</t>
  </si>
  <si>
    <t>Reallocation of administration costs associated with Adult Learning Centre operations from Function 500 to Function 300.</t>
  </si>
  <si>
    <t>(2)</t>
  </si>
  <si>
    <t>Health and Education Support Levy.</t>
  </si>
  <si>
    <t>DEVELOPMENT ADMINISTRATION</t>
  </si>
  <si>
    <t xml:space="preserve">      Services).</t>
  </si>
  <si>
    <t>EDUCATION, CITIZENSHIP AND YOUTH</t>
  </si>
  <si>
    <t>(3)</t>
  </si>
  <si>
    <t>(4)</t>
  </si>
  <si>
    <r>
      <t xml:space="preserve">EXPENSES </t>
    </r>
    <r>
      <rPr>
        <b/>
        <vertAlign val="superscript"/>
        <sz val="9"/>
        <rFont val="Arial"/>
        <family val="2"/>
      </rPr>
      <t>(1)</t>
    </r>
  </si>
  <si>
    <r>
      <t xml:space="preserve">TRANSFERS </t>
    </r>
    <r>
      <rPr>
        <b/>
        <vertAlign val="superscript"/>
        <sz val="9"/>
        <rFont val="Arial"/>
        <family val="2"/>
      </rPr>
      <t>(2)</t>
    </r>
  </si>
  <si>
    <r>
      <t xml:space="preserve">EXPENDITURES </t>
    </r>
    <r>
      <rPr>
        <b/>
        <vertAlign val="superscript"/>
        <sz val="9"/>
        <rFont val="Arial"/>
        <family val="2"/>
      </rPr>
      <t>(3)</t>
    </r>
  </si>
  <si>
    <r>
      <t xml:space="preserve">&amp; SERVICES </t>
    </r>
    <r>
      <rPr>
        <b/>
        <vertAlign val="superscript"/>
        <sz val="9"/>
        <rFont val="Arial"/>
        <family val="2"/>
      </rPr>
      <t>(4)</t>
    </r>
  </si>
  <si>
    <r>
      <t xml:space="preserve">COSTS </t>
    </r>
    <r>
      <rPr>
        <b/>
        <vertAlign val="superscript"/>
        <sz val="9"/>
        <rFont val="Arial"/>
        <family val="2"/>
      </rPr>
      <t>(5)</t>
    </r>
  </si>
  <si>
    <r>
      <t xml:space="preserve">EXPENDITURES </t>
    </r>
    <r>
      <rPr>
        <b/>
        <vertAlign val="superscript"/>
        <sz val="9"/>
        <rFont val="Arial"/>
        <family val="2"/>
      </rPr>
      <t xml:space="preserve">(1)                                                   </t>
    </r>
  </si>
  <si>
    <r>
      <t>(1)</t>
    </r>
    <r>
      <rPr>
        <sz val="9"/>
        <rFont val="Arial"/>
        <family val="2"/>
      </rPr>
      <t xml:space="preserve">  Total operating expenditures as reported on the Statement of Revenues and Expenditures in each school division's budget.</t>
    </r>
  </si>
  <si>
    <r>
      <t>(3)</t>
    </r>
    <r>
      <rPr>
        <sz val="9"/>
        <rFont val="Arial"/>
        <family val="2"/>
      </rPr>
      <t xml:space="preserve">  As reported on pages 10 and 13 (on a provincial basis).</t>
    </r>
  </si>
  <si>
    <r>
      <t>(4)</t>
    </r>
    <r>
      <rPr>
        <sz val="9"/>
        <rFont val="Arial"/>
        <family val="2"/>
      </rPr>
      <t xml:space="preserve">  Expenditures for Adult Learning Centres and Community Education and Services (Functions 300 and 400).</t>
    </r>
  </si>
  <si>
    <r>
      <t>(5)</t>
    </r>
    <r>
      <rPr>
        <sz val="9"/>
        <rFont val="Arial"/>
        <family val="2"/>
      </rPr>
      <t xml:space="preserve">  As reported on page 4.</t>
    </r>
  </si>
  <si>
    <r>
      <t xml:space="preserve">SINGLE TRACK </t>
    </r>
    <r>
      <rPr>
        <b/>
        <vertAlign val="superscript"/>
        <sz val="9"/>
        <rFont val="Arial"/>
        <family val="2"/>
      </rPr>
      <t>(1)</t>
    </r>
  </si>
  <si>
    <r>
      <t xml:space="preserve">DUAL TRACK </t>
    </r>
    <r>
      <rPr>
        <b/>
        <vertAlign val="superscript"/>
        <sz val="9"/>
        <rFont val="Arial"/>
        <family val="2"/>
      </rPr>
      <t>(2)</t>
    </r>
  </si>
  <si>
    <r>
      <t xml:space="preserve">INSTRUCTION </t>
    </r>
    <r>
      <rPr>
        <b/>
        <vertAlign val="superscript"/>
        <sz val="9"/>
        <rFont val="Arial"/>
        <family val="2"/>
      </rPr>
      <t>(1)</t>
    </r>
  </si>
  <si>
    <r>
      <t xml:space="preserve">EDUCATOR </t>
    </r>
    <r>
      <rPr>
        <b/>
        <vertAlign val="superscript"/>
        <sz val="9"/>
        <rFont val="Arial"/>
        <family val="2"/>
      </rPr>
      <t>(2)</t>
    </r>
  </si>
  <si>
    <r>
      <t xml:space="preserve">HEADCOUNT </t>
    </r>
    <r>
      <rPr>
        <b/>
        <vertAlign val="superscript"/>
        <sz val="9"/>
        <rFont val="Arial"/>
        <family val="2"/>
      </rPr>
      <t>(1)</t>
    </r>
  </si>
  <si>
    <r>
      <t xml:space="preserve">FRAME </t>
    </r>
    <r>
      <rPr>
        <b/>
        <vertAlign val="superscript"/>
        <sz val="9"/>
        <rFont val="Arial"/>
        <family val="2"/>
      </rPr>
      <t>(2)</t>
    </r>
  </si>
  <si>
    <r>
      <t xml:space="preserve">ELIGIBLE </t>
    </r>
    <r>
      <rPr>
        <b/>
        <vertAlign val="superscript"/>
        <sz val="9"/>
        <rFont val="Arial"/>
        <family val="2"/>
      </rPr>
      <t>(3)</t>
    </r>
  </si>
  <si>
    <r>
      <t>(2)</t>
    </r>
    <r>
      <rPr>
        <sz val="9"/>
        <rFont val="Arial"/>
        <family val="2"/>
      </rPr>
      <t xml:space="preserve">  No one language program comprises 90% or more of Regular Instruction enrolment.</t>
    </r>
  </si>
  <si>
    <r>
      <t>(1)</t>
    </r>
    <r>
      <rPr>
        <sz val="9"/>
        <rFont val="Arial"/>
        <family val="2"/>
      </rPr>
      <t xml:space="preserve">  90% or more of Regular Instruction enrolment is in one language program.</t>
    </r>
  </si>
  <si>
    <r>
      <t>(1)</t>
    </r>
    <r>
      <rPr>
        <sz val="9"/>
        <rFont val="Arial"/>
        <family val="2"/>
      </rPr>
      <t xml:space="preserve">  Pupils taught in schools, whether or not they are counted for grant purposes.</t>
    </r>
  </si>
  <si>
    <r>
      <t>(2)</t>
    </r>
    <r>
      <rPr>
        <sz val="9"/>
        <rFont val="Arial"/>
        <family val="2"/>
      </rPr>
      <t xml:space="preserve">  The total number of pupils enrolled in schools adjusted for full time equivalence (F.T.E.).  Full time equivalent means pupils are counted on the</t>
    </r>
  </si>
  <si>
    <t xml:space="preserve">      basis of time attending school - eg. Kindergarten as 1/2.  This total is the same as reported on page 7.</t>
  </si>
  <si>
    <r>
      <t>(2)</t>
    </r>
    <r>
      <rPr>
        <sz val="9"/>
        <rFont val="Arial"/>
        <family val="2"/>
      </rPr>
      <t xml:space="preserve">  Based on total instructional-teaching (excluding Community Education and Adult Learning Centres) as well as school-based administrative</t>
    </r>
  </si>
  <si>
    <t xml:space="preserve">      are excluded.  While this definition is consistent with Statistics Canada's, the provincial ratio may not agree exactly due to different data sources.</t>
  </si>
  <si>
    <r>
      <t xml:space="preserve">SQ. FT. </t>
    </r>
    <r>
      <rPr>
        <b/>
        <vertAlign val="superscript"/>
        <sz val="9"/>
        <rFont val="Arial"/>
        <family val="2"/>
      </rPr>
      <t>(1)</t>
    </r>
  </si>
  <si>
    <r>
      <t xml:space="preserve">PUPIL </t>
    </r>
    <r>
      <rPr>
        <b/>
        <vertAlign val="superscript"/>
        <sz val="9"/>
        <rFont val="Arial"/>
        <family val="2"/>
      </rPr>
      <t>(2)</t>
    </r>
  </si>
  <si>
    <t xml:space="preserve"> FUNCTION 800: (CONT'D)</t>
  </si>
  <si>
    <t xml:space="preserve"> FUNCTION 700: TRANSPORTATION (CONT'D)</t>
  </si>
  <si>
    <t xml:space="preserve"> FUNCTION 500: (CONT'D)</t>
  </si>
  <si>
    <r>
      <t xml:space="preserve">GIFTED EDUCATION </t>
    </r>
    <r>
      <rPr>
        <b/>
        <vertAlign val="superscript"/>
        <sz val="9"/>
        <rFont val="Arial"/>
        <family val="2"/>
      </rPr>
      <t>(1)</t>
    </r>
  </si>
  <si>
    <t xml:space="preserve"> FUNCTION 100: REGULAR INSTRUCTION (CONT'D)</t>
  </si>
  <si>
    <r>
      <t xml:space="preserve">DUAL TRACK SCHOOLS </t>
    </r>
    <r>
      <rPr>
        <b/>
        <vertAlign val="superscript"/>
        <sz val="9"/>
        <rFont val="Arial"/>
        <family val="2"/>
      </rPr>
      <t>(1)</t>
    </r>
  </si>
  <si>
    <r>
      <t xml:space="preserve">SINGLE TRACK SCHOOLS </t>
    </r>
    <r>
      <rPr>
        <b/>
        <vertAlign val="superscript"/>
        <sz val="9"/>
        <rFont val="Arial"/>
        <family val="2"/>
      </rPr>
      <t>(1)</t>
    </r>
  </si>
  <si>
    <r>
      <t>(1)</t>
    </r>
    <r>
      <rPr>
        <sz val="9"/>
        <rFont val="Arial"/>
        <family val="2"/>
      </rPr>
      <t xml:space="preserve">  Excludes information technology expenditures in Function 300 (Adult Learning Centres) and Function 400 (Community Education and Services).</t>
    </r>
  </si>
  <si>
    <r>
      <t xml:space="preserve">PROGRAM </t>
    </r>
    <r>
      <rPr>
        <b/>
        <vertAlign val="superscript"/>
        <sz val="9"/>
        <rFont val="Arial"/>
        <family val="2"/>
      </rPr>
      <t>(1)</t>
    </r>
  </si>
  <si>
    <r>
      <t xml:space="preserve">REVENUE </t>
    </r>
    <r>
      <rPr>
        <b/>
        <vertAlign val="superscript"/>
        <sz val="9"/>
        <rFont val="Arial"/>
        <family val="2"/>
      </rPr>
      <t>(3)</t>
    </r>
  </si>
  <si>
    <r>
      <t xml:space="preserve">RESIDENT PUPIL </t>
    </r>
    <r>
      <rPr>
        <b/>
        <vertAlign val="superscript"/>
        <sz val="9"/>
        <rFont val="Arial"/>
        <family val="2"/>
      </rPr>
      <t>(1)</t>
    </r>
  </si>
  <si>
    <r>
      <t xml:space="preserve">PER PUPIL </t>
    </r>
    <r>
      <rPr>
        <b/>
        <vertAlign val="superscript"/>
        <sz val="9"/>
        <rFont val="Arial"/>
        <family val="2"/>
      </rPr>
      <t>(1)</t>
    </r>
  </si>
  <si>
    <r>
      <t xml:space="preserve">FUNCTION 300 </t>
    </r>
    <r>
      <rPr>
        <b/>
        <vertAlign val="superscript"/>
        <sz val="9"/>
        <rFont val="Arial"/>
        <family val="2"/>
      </rPr>
      <t>(1)</t>
    </r>
  </si>
  <si>
    <r>
      <t xml:space="preserve">SUPPORT </t>
    </r>
    <r>
      <rPr>
        <b/>
        <vertAlign val="superscript"/>
        <sz val="9"/>
        <rFont val="Arial"/>
        <family val="2"/>
      </rPr>
      <t>(1)</t>
    </r>
  </si>
  <si>
    <r>
      <t xml:space="preserve">CATEGORICAL </t>
    </r>
    <r>
      <rPr>
        <b/>
        <vertAlign val="superscript"/>
        <sz val="9"/>
        <rFont val="Arial"/>
        <family val="2"/>
      </rPr>
      <t>(1)</t>
    </r>
  </si>
  <si>
    <r>
      <t xml:space="preserve">NEEDS </t>
    </r>
    <r>
      <rPr>
        <b/>
        <vertAlign val="superscript"/>
        <sz val="9"/>
        <rFont val="Arial"/>
        <family val="2"/>
      </rPr>
      <t>(2)</t>
    </r>
  </si>
  <si>
    <r>
      <t xml:space="preserve">SUPPORT </t>
    </r>
    <r>
      <rPr>
        <b/>
        <vertAlign val="superscript"/>
        <sz val="9"/>
        <rFont val="Arial"/>
        <family val="2"/>
      </rPr>
      <t>(2)</t>
    </r>
  </si>
  <si>
    <r>
      <t xml:space="preserve">TRANSFERS </t>
    </r>
    <r>
      <rPr>
        <b/>
        <vertAlign val="superscript"/>
        <sz val="9"/>
        <rFont val="Arial"/>
        <family val="2"/>
      </rPr>
      <t>(1)</t>
    </r>
  </si>
  <si>
    <t xml:space="preserve">      per pupil costs.</t>
  </si>
  <si>
    <r>
      <t>(2)</t>
    </r>
    <r>
      <rPr>
        <sz val="9"/>
        <rFont val="Arial"/>
        <family val="2"/>
      </rPr>
      <t xml:space="preserve">  Operating fund transfers are payments to other school divisions, organizations and individuals.  These are removed to provide more accurate</t>
    </r>
  </si>
  <si>
    <t xml:space="preserve">      400 (Community Education and Services).</t>
  </si>
  <si>
    <r>
      <t>(1)</t>
    </r>
    <r>
      <rPr>
        <sz val="9"/>
        <rFont val="Arial"/>
        <family val="2"/>
      </rPr>
      <t xml:space="preserve">  Operating fund transfers (i.e. payments to other school divisions, organizations and individuals) are excluded to provide more accurate per pupil</t>
    </r>
  </si>
  <si>
    <t xml:space="preserve">      music, ESL, etc. in addition to regular classroom teachers.  School-based administrative personnel are excluded.</t>
  </si>
  <si>
    <r>
      <t>(1)</t>
    </r>
    <r>
      <rPr>
        <sz val="9"/>
        <rFont val="Arial"/>
        <family val="2"/>
      </rPr>
      <t xml:space="preserve">  Based on object code 330 instructional-teaching personnel and F.T.E. students in Function 100.  Included are teachers in physical education,</t>
    </r>
  </si>
  <si>
    <r>
      <t>(1)</t>
    </r>
    <r>
      <rPr>
        <sz val="9"/>
        <rFont val="Arial"/>
        <family val="2"/>
      </rPr>
      <t xml:space="preserve">  Assessment per resident pupil is based on total portioned assessment adjusted for allocations to the D.S.F.M. and corresponds to data provided</t>
    </r>
  </si>
  <si>
    <t xml:space="preserve">      in the calculation of support to school divisions.  Assessment per resident pupil for Flin Flon, Frontier and Mystery Lake reflects non-assessed</t>
  </si>
  <si>
    <t xml:space="preserve">      mining properties.  D.S.F.M. assessment per resident pupil is derived on a pro rata basis according to enrolment within D.S.F.M. boundaries.</t>
  </si>
  <si>
    <r>
      <t>(1)</t>
    </r>
    <r>
      <rPr>
        <sz val="9"/>
        <rFont val="Arial"/>
        <family val="2"/>
      </rPr>
      <t xml:space="preserve">  Equalization is provided to recognize the varying ability of school divisions to meet the cost of unsupported program requirements through the</t>
    </r>
  </si>
  <si>
    <t xml:space="preserve">      property tax base of the school division.</t>
  </si>
  <si>
    <r>
      <t>(1)</t>
    </r>
    <r>
      <rPr>
        <sz val="9"/>
        <rFont val="Arial"/>
        <family val="2"/>
      </rPr>
      <t xml:space="preserve">  Effective from fiscal year 2003/2004 on, school divisions are required to limit the proportion of the budget spent on administration expenditures in</t>
    </r>
  </si>
  <si>
    <r>
      <t>(2)</t>
    </r>
    <r>
      <rPr>
        <sz val="9"/>
        <rFont val="Arial"/>
        <family val="2"/>
      </rPr>
      <t xml:space="preserve">  For a definition of Divisional Administration, see expenditure definitions, page iii.</t>
    </r>
  </si>
  <si>
    <r>
      <t>(3)</t>
    </r>
    <r>
      <rPr>
        <sz val="9"/>
        <rFont val="Arial"/>
        <family val="2"/>
      </rPr>
      <t xml:space="preserve">  Administration, supervision and coordination of Curriculum Consulting and Development (Function 600, Program 610).</t>
    </r>
  </si>
  <si>
    <r>
      <t>(4)</t>
    </r>
    <r>
      <rPr>
        <sz val="9"/>
        <rFont val="Arial"/>
        <family val="2"/>
      </rPr>
      <t xml:space="preserve">  Administration of Pupil Transportation.  For a definition of Transportation of Pupils, see expenditure definitions, page iii.</t>
    </r>
  </si>
  <si>
    <r>
      <t>(5)</t>
    </r>
    <r>
      <rPr>
        <sz val="9"/>
        <rFont val="Arial"/>
        <family val="2"/>
      </rPr>
      <t xml:space="preserve">  Administration of Operations and Maintenance.  For a definition of Operations and Maintenance, see expenditure definitions, page iii.</t>
    </r>
  </si>
  <si>
    <t xml:space="preserve">      categories exclude administration at the school level (Function 100 - Regular Instruction, Program 110) and special needs administration (Function</t>
  </si>
  <si>
    <t xml:space="preserve">      200 - Exceptional, Program 210).  This appendix provides an analysis of the defined administration expenditures as a percentage of the adjusted</t>
  </si>
  <si>
    <t xml:space="preserve">      operating expenditure base.  Expenditures shown for Function 500, Programs 605 or 710 may differ from corresponding amounts shown elsewhere</t>
  </si>
  <si>
    <t xml:space="preserve">      in this report owing to the inclusion of operating transfers for the purpose of calculating administration costs.</t>
  </si>
  <si>
    <t>(from page 60)</t>
  </si>
  <si>
    <r>
      <t>(1)</t>
    </r>
    <r>
      <rPr>
        <sz val="9"/>
        <rFont val="Arial"/>
        <family val="2"/>
      </rPr>
      <t xml:space="preserve">  From page 4 (for more information, see page 4).</t>
    </r>
  </si>
  <si>
    <r>
      <t>(2)</t>
    </r>
    <r>
      <rPr>
        <sz val="9"/>
        <rFont val="Arial"/>
        <family val="2"/>
      </rPr>
      <t xml:space="preserve">  From page 9 (for more information, see page 9).</t>
    </r>
  </si>
  <si>
    <r>
      <t>(3)</t>
    </r>
    <r>
      <rPr>
        <sz val="9"/>
        <rFont val="Arial"/>
        <family val="2"/>
      </rPr>
      <t xml:space="preserve">  From page 54 (for more information, see page 54).</t>
    </r>
  </si>
  <si>
    <t>PROPERTY</t>
  </si>
  <si>
    <r>
      <t xml:space="preserve">TAX CREDIT </t>
    </r>
    <r>
      <rPr>
        <b/>
        <vertAlign val="superscript"/>
        <sz val="9"/>
        <rFont val="Arial"/>
        <family val="2"/>
      </rPr>
      <t>(2)</t>
    </r>
  </si>
  <si>
    <t xml:space="preserve"> WPG. TECH. COLLEGE</t>
  </si>
  <si>
    <r>
      <t>(1)</t>
    </r>
    <r>
      <rPr>
        <sz val="9"/>
        <rFont val="Arial"/>
        <family val="2"/>
      </rPr>
      <t xml:space="preserve">  See appendix for more detail.</t>
    </r>
  </si>
  <si>
    <r>
      <t>(3)</t>
    </r>
    <r>
      <rPr>
        <sz val="9"/>
        <rFont val="Arial"/>
        <family val="2"/>
      </rPr>
      <t xml:space="preserve">  Includes other miscellaneous support (Institutional Programs, Adult Learning Centres, General Support Grant, etc.).</t>
    </r>
  </si>
  <si>
    <r>
      <t>(4)</t>
    </r>
    <r>
      <rPr>
        <sz val="9"/>
        <rFont val="Arial"/>
        <family val="2"/>
      </rPr>
      <t xml:space="preserve">  Includes revenue from other provincial government departments.</t>
    </r>
  </si>
  <si>
    <r>
      <t xml:space="preserve">REVENUE </t>
    </r>
    <r>
      <rPr>
        <b/>
        <vertAlign val="superscript"/>
        <sz val="9"/>
        <rFont val="Arial"/>
        <family val="2"/>
      </rPr>
      <t>(4)</t>
    </r>
  </si>
  <si>
    <r>
      <t>(1)</t>
    </r>
    <r>
      <rPr>
        <sz val="9"/>
        <rFont val="Arial"/>
        <family val="2"/>
      </rPr>
      <t xml:space="preserve">  Includes transfers to bus reserves.</t>
    </r>
  </si>
  <si>
    <r>
      <t>(1)</t>
    </r>
    <r>
      <rPr>
        <sz val="9"/>
        <rFont val="Arial"/>
        <family val="2"/>
      </rPr>
      <t xml:space="preserve">  90% or more of Regular Instruction enrolment is in one language.</t>
    </r>
  </si>
  <si>
    <r>
      <t>(1)</t>
    </r>
    <r>
      <rPr>
        <sz val="9"/>
        <rFont val="Arial"/>
        <family val="2"/>
      </rPr>
      <t xml:space="preserve">  No one language program comprises 90% or more of Regular Instruction enrolment.</t>
    </r>
  </si>
  <si>
    <r>
      <t>(2)</t>
    </r>
    <r>
      <rPr>
        <sz val="9"/>
        <rFont val="Arial"/>
        <family val="2"/>
      </rPr>
      <t xml:space="preserve">  Square footage (as per note above) divided by total F.T.E. enrolment (from page 7).</t>
    </r>
  </si>
  <si>
    <r>
      <t>(1)</t>
    </r>
    <r>
      <rPr>
        <sz val="9"/>
        <rFont val="Arial"/>
        <family val="2"/>
      </rPr>
      <t xml:space="preserve">  Excludes information technology expenditures in Function 300 (Adult Learning Centres) and Function 400 (Community Education and</t>
    </r>
  </si>
  <si>
    <r>
      <t>(2)</t>
    </r>
    <r>
      <rPr>
        <sz val="9"/>
        <rFont val="Arial"/>
        <family val="2"/>
      </rPr>
      <t xml:space="preserve">  Provided in recognition of the higher costs associated with sparsely populated rural and northern divisions.</t>
    </r>
  </si>
  <si>
    <r>
      <t>(1)</t>
    </r>
    <r>
      <rPr>
        <sz val="9"/>
        <rFont val="Arial"/>
        <family val="2"/>
      </rPr>
      <t xml:space="preserve">  Includes vehicle support for school buses.</t>
    </r>
  </si>
  <si>
    <t>BY FUNCTION AND OBJECT</t>
  </si>
  <si>
    <r>
      <t xml:space="preserve">REVENUE </t>
    </r>
    <r>
      <rPr>
        <b/>
        <vertAlign val="superscript"/>
        <sz val="9"/>
        <rFont val="Arial"/>
        <family val="2"/>
      </rPr>
      <t>(5)</t>
    </r>
  </si>
  <si>
    <r>
      <t xml:space="preserve">GOVERNMENT </t>
    </r>
    <r>
      <rPr>
        <b/>
        <vertAlign val="superscript"/>
        <sz val="9"/>
        <rFont val="Arial"/>
        <family val="2"/>
      </rPr>
      <t>(1)</t>
    </r>
  </si>
  <si>
    <r>
      <t xml:space="preserve">MILL RATE </t>
    </r>
    <r>
      <rPr>
        <b/>
        <vertAlign val="superscript"/>
        <sz val="9"/>
        <rFont val="Arial"/>
        <family val="2"/>
      </rPr>
      <t>(2)</t>
    </r>
  </si>
  <si>
    <r>
      <t xml:space="preserve">LEVY </t>
    </r>
    <r>
      <rPr>
        <b/>
        <vertAlign val="superscript"/>
        <sz val="9"/>
        <rFont val="Arial"/>
        <family val="2"/>
      </rPr>
      <t>(1)</t>
    </r>
  </si>
  <si>
    <r>
      <t>(2)</t>
    </r>
    <r>
      <rPr>
        <sz val="9"/>
        <rFont val="Arial"/>
        <family val="2"/>
      </rPr>
      <t xml:space="preserve">  Mill rates for Flin Flon and Mystery Lake are adjusted for mining revenue.</t>
    </r>
  </si>
  <si>
    <t xml:space="preserve">      defined categories to 4% (urban school divisions), 4.5% (rural school divisions) and 5.0% (northern school divisions).  Frontier School Division,</t>
  </si>
  <si>
    <r>
      <t xml:space="preserve">INFORMATION SERVICES </t>
    </r>
    <r>
      <rPr>
        <b/>
        <vertAlign val="superscript"/>
        <sz val="9"/>
        <rFont val="Arial"/>
        <family val="2"/>
      </rPr>
      <t>(2)</t>
    </r>
  </si>
  <si>
    <r>
      <t xml:space="preserve">(from page 31) </t>
    </r>
    <r>
      <rPr>
        <b/>
        <vertAlign val="superscript"/>
        <sz val="9"/>
        <rFont val="Arial"/>
        <family val="2"/>
      </rPr>
      <t>(5)</t>
    </r>
  </si>
  <si>
    <t xml:space="preserve"> FUNCTION 600: INSTRUCTIONAL &amp; PUPIL SUPPORT SERVICES (CONT'D)</t>
  </si>
  <si>
    <t xml:space="preserve">      D.S.F.M. and the Winnipeg Technical College are exempt from these limits and are not reflected in the above totals.  The defined administration</t>
  </si>
  <si>
    <r>
      <t>(1)</t>
    </r>
    <r>
      <rPr>
        <sz val="9"/>
        <rFont val="Arial"/>
        <family val="2"/>
      </rPr>
      <t xml:space="preserve">  For a definition of Adult Learning Centres, see expenditure definitions, page iii.  Expenditures shown here may differ from those shown for Adult</t>
    </r>
  </si>
  <si>
    <t xml:space="preserve">      Learning Centres on page 15 owing to the inclusion of operating transfers for the purpose of calculating administration costs.</t>
  </si>
  <si>
    <t xml:space="preserve">  TRAVEL AND MEETINGS</t>
  </si>
  <si>
    <t>ENGLISH AS A SECOND</t>
  </si>
  <si>
    <t>LANGUAGE FOR ADULTS</t>
  </si>
  <si>
    <t xml:space="preserve">      directly to school divisions as revenue from the Province of Manitoba to more accurately reflect the amount of provincial funding provided in</t>
  </si>
  <si>
    <t>STUDENT</t>
  </si>
  <si>
    <t>ENGLISH AS AN</t>
  </si>
  <si>
    <t>ADDITIONAL</t>
  </si>
  <si>
    <t>CHILDHOOD</t>
  </si>
  <si>
    <t>2006/07</t>
  </si>
  <si>
    <t>2006/2007 BUDGET</t>
  </si>
  <si>
    <t>SEP. 30, 2005</t>
  </si>
  <si>
    <t>SEP. 30, 2006</t>
  </si>
  <si>
    <t>PAGE 1 OF 17</t>
  </si>
  <si>
    <t>PAGE 15 OF 17</t>
  </si>
  <si>
    <t>PAGE 14 OF 17</t>
  </si>
  <si>
    <t>PAGE 13 OF 17</t>
  </si>
  <si>
    <t>PAGE 12 OF 17</t>
  </si>
  <si>
    <t>PAGE 11 OF 17</t>
  </si>
  <si>
    <t>PAGE 10 OF 17</t>
  </si>
  <si>
    <t>PAGE 9 OF 17</t>
  </si>
  <si>
    <t>PAGE 8 OF 17</t>
  </si>
  <si>
    <t>PAGE 7 OF 17</t>
  </si>
  <si>
    <t>PAGE 6 OF 17</t>
  </si>
  <si>
    <t>PAGE 5 OF 17</t>
  </si>
  <si>
    <t>PAGE 4 OF 17</t>
  </si>
  <si>
    <t>PAGE 3 OF 17</t>
  </si>
  <si>
    <t>PAGE 2 OF 17</t>
  </si>
  <si>
    <t>PAGE 16 OF 17</t>
  </si>
  <si>
    <t>PAGE 17 OF 17</t>
  </si>
  <si>
    <t xml:space="preserve"> FUNCTION 200: STUDENT SUPPORT SERVICES</t>
  </si>
  <si>
    <t xml:space="preserve"> FUNCTION 200: STUDENT SUPPORT SERVICES (CONT'D)</t>
  </si>
  <si>
    <t>STUDENT SUPPORT SERVICES</t>
  </si>
  <si>
    <t xml:space="preserve">STUDENT SUPPORT </t>
  </si>
  <si>
    <t xml:space="preserve">      page 42 for EPTC revenue.</t>
  </si>
  <si>
    <t xml:space="preserve">      the Education Property Tax Credit.  See pages 42 and 43 for more detail.</t>
  </si>
  <si>
    <r>
      <t xml:space="preserve">PORTIONED ASSESSMENT AND EDUCATION SUPPORT LEVY   </t>
    </r>
    <r>
      <rPr>
        <b/>
        <vertAlign val="superscript"/>
        <sz val="10"/>
        <rFont val="Arial"/>
        <family val="2"/>
      </rPr>
      <t>(1)</t>
    </r>
  </si>
  <si>
    <r>
      <t>(4)</t>
    </r>
    <r>
      <rPr>
        <sz val="9"/>
        <rFont val="Arial"/>
        <family val="2"/>
      </rPr>
      <t xml:space="preserve">  From page 52 (for more information, see page 52).</t>
    </r>
  </si>
  <si>
    <t>PORTIONED</t>
  </si>
  <si>
    <t xml:space="preserve"> SUPPORT LEVY</t>
  </si>
  <si>
    <r>
      <t>(1)</t>
    </r>
    <r>
      <rPr>
        <sz val="9"/>
        <rFont val="Arial"/>
        <family val="2"/>
      </rPr>
      <t xml:space="preserve">  All expenditures related to gifted programming may not be included due to the difficulty of costing certain programming.  Contact your school</t>
    </r>
  </si>
  <si>
    <t xml:space="preserve">      division for more information.   Does not include costs related to generalized enrichment activities undertaken by school divisions, or</t>
  </si>
  <si>
    <t xml:space="preserve">      International Baccalaureate and Advanced Placement classes.</t>
  </si>
  <si>
    <t>LESS:   LIABILITY</t>
  </si>
  <si>
    <r>
      <t xml:space="preserve">(2) </t>
    </r>
    <r>
      <rPr>
        <sz val="9"/>
        <rFont val="Arial"/>
        <family val="2"/>
      </rPr>
      <t xml:space="preserve"> Effective from the 2005 tax year, the Resident Homeowner Advance portion of the Manitoba Education Property Tax Credit (EPTC) is provided</t>
    </r>
  </si>
  <si>
    <t xml:space="preserve">      support of education.  Amounts shown here do not include the Farmland School Tax Rebate nor the income tax portion of the EPTC nor the</t>
  </si>
  <si>
    <t xml:space="preserve">      Pensioner’s School Tax Assistance (PSTA) because these are not quantifiable on a school division basis.  For these amounts shown on a</t>
  </si>
  <si>
    <r>
      <t xml:space="preserve"> INFORMATION TECHNOLOGY EXPENDITURES  </t>
    </r>
    <r>
      <rPr>
        <b/>
        <vertAlign val="superscript"/>
        <sz val="9"/>
        <rFont val="Arial"/>
        <family val="2"/>
      </rPr>
      <t>(1)</t>
    </r>
  </si>
  <si>
    <t xml:space="preserve">      page 56 and Special Needs).</t>
  </si>
  <si>
    <t>AMALGAMATED</t>
  </si>
  <si>
    <t>SCHOOL DIVISION</t>
  </si>
  <si>
    <r>
      <t>(1)</t>
    </r>
    <r>
      <rPr>
        <sz val="9"/>
        <rFont val="Arial"/>
        <family val="2"/>
      </rPr>
      <t xml:space="preserve">  All other categorical support not shown elsewhere (eg. Heritage Language, Northern Allowance, etc.).</t>
    </r>
  </si>
  <si>
    <r>
      <t xml:space="preserve">PLACEMENT </t>
    </r>
    <r>
      <rPr>
        <b/>
        <vertAlign val="superscript"/>
        <sz val="10"/>
        <rFont val="Arial"/>
        <family val="2"/>
      </rPr>
      <t>(1)</t>
    </r>
  </si>
  <si>
    <r>
      <t xml:space="preserve">GUARANTEE </t>
    </r>
    <r>
      <rPr>
        <b/>
        <vertAlign val="superscript"/>
        <sz val="9"/>
        <rFont val="Arial"/>
        <family val="2"/>
      </rPr>
      <t>(3)</t>
    </r>
  </si>
  <si>
    <r>
      <t xml:space="preserve">SUPPORT </t>
    </r>
    <r>
      <rPr>
        <b/>
        <vertAlign val="superscript"/>
        <sz val="9"/>
        <rFont val="Arial"/>
        <family val="2"/>
      </rPr>
      <t>(4)</t>
    </r>
  </si>
  <si>
    <r>
      <t>(3)</t>
    </r>
    <r>
      <rPr>
        <sz val="9"/>
        <rFont val="Arial"/>
        <family val="2"/>
      </rPr>
      <t xml:space="preserve">  A guarantee is provided to ensure amalgamated divisions receive no less funding than they would have received if they were unamalgamated.</t>
    </r>
  </si>
  <si>
    <r>
      <t>(4)</t>
    </r>
    <r>
      <rPr>
        <sz val="9"/>
        <rFont val="Arial"/>
        <family val="2"/>
      </rPr>
      <t xml:space="preserve">  Includes School Buildings "D" Support, Technology Education Equipment and other minor capital support.</t>
    </r>
  </si>
  <si>
    <r>
      <t>(2)</t>
    </r>
    <r>
      <rPr>
        <sz val="9"/>
        <rFont val="Arial"/>
        <family val="2"/>
      </rPr>
      <t xml:space="preserve">  Additional Equalization is provided to specifically assist school divisions or districts that have both higher than average tax effort and lower than</t>
    </r>
  </si>
  <si>
    <t xml:space="preserve">      costs.  Also excluded are expenditures on educational services not provided to K-12 pupils: Function 300 (Adult Learning Centres) and Function</t>
  </si>
  <si>
    <t>NON K-12</t>
  </si>
  <si>
    <t>STUDENT SUPPORT</t>
  </si>
  <si>
    <t>K-12  F.T.E.</t>
  </si>
  <si>
    <t>N-12</t>
  </si>
  <si>
    <t>K-12</t>
  </si>
  <si>
    <t xml:space="preserve">      staff - eg. department heads, coordinators, principals and vice-principals - and K-12 F.T.E. enrolment.  Division administrators (Function 500)</t>
  </si>
  <si>
    <t>2007/2008 BUDGET</t>
  </si>
  <si>
    <t>SEP. 30, 2007</t>
  </si>
  <si>
    <r>
      <t>(3)</t>
    </r>
    <r>
      <rPr>
        <sz val="9"/>
        <rFont val="Arial"/>
        <family val="2"/>
      </rPr>
      <t xml:space="preserve">  Provincially supported pupils (actual September 30, 2006 for 2007/08 and actual September 30, 2005 for 2006/07).</t>
    </r>
  </si>
  <si>
    <r>
      <t xml:space="preserve">  RECHARGE </t>
    </r>
    <r>
      <rPr>
        <vertAlign val="superscript"/>
        <sz val="9"/>
        <rFont val="Arial"/>
        <family val="2"/>
      </rPr>
      <t>(1)</t>
    </r>
  </si>
  <si>
    <r>
      <t>(1)</t>
    </r>
    <r>
      <rPr>
        <sz val="9"/>
        <rFont val="Arial"/>
        <family val="2"/>
      </rPr>
      <t xml:space="preserve">  Reallocation of administration costs associated with Adult Learning Centre operations from Function 500 to Function 300.</t>
    </r>
  </si>
  <si>
    <r>
      <t>(1)</t>
    </r>
    <r>
      <rPr>
        <sz val="9"/>
        <rFont val="Arial"/>
        <family val="2"/>
      </rPr>
      <t xml:space="preserve">  Expenditures shown are extra costs associated with special needs students in regular classes, not the total cost of educating those students.</t>
    </r>
  </si>
  <si>
    <t>GUIDANCE</t>
  </si>
  <si>
    <t>FOR THE 2007 TAXATION YEAR</t>
  </si>
  <si>
    <r>
      <t xml:space="preserve">ADMINISTRATION EXPENDITURES </t>
    </r>
    <r>
      <rPr>
        <b/>
        <vertAlign val="superscript"/>
        <sz val="9"/>
        <rFont val="Arial"/>
        <family val="2"/>
      </rPr>
      <t>(1)</t>
    </r>
    <r>
      <rPr>
        <b/>
        <sz val="9"/>
        <rFont val="Arial"/>
        <family val="2"/>
      </rPr>
      <t xml:space="preserve"> 2007/2008 BUDGET</t>
    </r>
  </si>
  <si>
    <t>2007</t>
  </si>
  <si>
    <t>2006</t>
  </si>
  <si>
    <r>
      <t xml:space="preserve">2007 </t>
    </r>
    <r>
      <rPr>
        <b/>
        <vertAlign val="superscript"/>
        <sz val="9"/>
        <rFont val="Arial"/>
        <family val="2"/>
      </rPr>
      <t>(3)</t>
    </r>
  </si>
  <si>
    <r>
      <t xml:space="preserve">2007/08 </t>
    </r>
    <r>
      <rPr>
        <b/>
        <vertAlign val="superscript"/>
        <sz val="9"/>
        <rFont val="Arial"/>
        <family val="2"/>
      </rPr>
      <t>(2)</t>
    </r>
  </si>
  <si>
    <t>2007/08</t>
  </si>
  <si>
    <r>
      <t>(1)</t>
    </r>
    <r>
      <rPr>
        <sz val="9"/>
        <rFont val="Arial"/>
        <family val="2"/>
      </rPr>
      <t xml:space="preserve">  Reallocation of school building costs associated with Adult Learning Centre operations to Function 300</t>
    </r>
  </si>
  <si>
    <t>Reallocation of school building costs associated with Adult Learning Centre operations to Function 300</t>
  </si>
  <si>
    <t>(from page 47)</t>
  </si>
  <si>
    <r>
      <t>(2)</t>
    </r>
    <r>
      <rPr>
        <sz val="9"/>
        <rFont val="Arial"/>
        <family val="2"/>
      </rPr>
      <t xml:space="preserve">  Includes support for coordinators, clinicians and Level II and III pupils.  Note: total special needs support is $147,332,845 (Student Services,</t>
    </r>
  </si>
  <si>
    <r>
      <t>(1)</t>
    </r>
    <r>
      <rPr>
        <sz val="9"/>
        <rFont val="Arial"/>
        <family val="2"/>
      </rPr>
      <t xml:space="preserve">  Based on a grant per eligible pupil at September 30, 2006.</t>
    </r>
  </si>
  <si>
    <r>
      <t>(1)</t>
    </r>
    <r>
      <rPr>
        <sz val="9"/>
        <rFont val="Arial"/>
        <family val="2"/>
      </rPr>
      <t xml:space="preserve"> Effective 2006, the Education Support Levy is no longer raised on residential property.  The mill rate for other property in 2007 is 16.08.</t>
    </r>
  </si>
  <si>
    <r>
      <t>(2)</t>
    </r>
    <r>
      <rPr>
        <sz val="9"/>
        <rFont val="Arial"/>
        <family val="2"/>
      </rPr>
      <t xml:space="preserve">  Total Management Information Services expenditures in Function 500 (from page 27).</t>
    </r>
  </si>
  <si>
    <r>
      <t>(1)</t>
    </r>
    <r>
      <rPr>
        <sz val="9"/>
        <rFont val="Arial"/>
        <family val="2"/>
      </rPr>
      <t xml:space="preserve">  Gross special levy requisitioned by school divisions for the 2007 tax year.  Actual remittance to school divisions by municipalities is reduced by</t>
    </r>
  </si>
  <si>
    <r>
      <t>(1)</t>
    </r>
    <r>
      <rPr>
        <sz val="9"/>
        <rFont val="Arial"/>
        <family val="2"/>
      </rPr>
      <t xml:space="preserve">  Municipal Government revenue is net of $140,352,046 in Education Property Tax Credit (EPTC) revenue paid directly to school divisions.  See</t>
    </r>
  </si>
  <si>
    <t xml:space="preserve">      provincial basis, see page i.</t>
  </si>
  <si>
    <t>PLACEMENT</t>
  </si>
  <si>
    <r>
      <t>(1)</t>
    </r>
    <r>
      <rPr>
        <sz val="9"/>
        <rFont val="Arial"/>
        <family val="2"/>
      </rPr>
      <t xml:space="preserve">  Based on area (square footage) of active school buildings as at June 30, 2007.  Includes rented and leased space.</t>
    </r>
  </si>
  <si>
    <t>June 30 / 07</t>
  </si>
  <si>
    <t xml:space="preserve">      average assessment per pupil.  Please see 2007/08 Funding of Schools Booklet for more information.</t>
  </si>
  <si>
    <r>
      <t>(5)</t>
    </r>
    <r>
      <rPr>
        <sz val="9"/>
        <rFont val="Arial"/>
        <family val="2"/>
      </rPr>
      <t xml:space="preserve">  Total provincial contribution to public education is 73.9%.  See page i for more details.</t>
    </r>
  </si>
  <si>
    <t>OPERATING FUND 2007/2008 BUDGET</t>
  </si>
  <si>
    <t>ESTIMATE SEPTEMBER 30, 2007</t>
  </si>
  <si>
    <t xml:space="preserve">  SUMMARY OF OPERATING FUND REVENUE: 2007/2008 BUDGET</t>
  </si>
  <si>
    <t>ANALYSIS OF OPERATING FUND REVENUE: 2007/2008 BUDGET</t>
  </si>
  <si>
    <t>CAPITAL FUND 2007/2008 BUDGET</t>
  </si>
  <si>
    <t>ADMINISTRATION EXPENDITURES 2007/2008 BUDGET</t>
  </si>
  <si>
    <t>All pages of the FRAME report containing the tables of financial and statistical data are included in this file.</t>
  </si>
  <si>
    <t>In most cases, formulas have been left intact to show how statistics such as percentages and average costs per pupil are derived.</t>
  </si>
  <si>
    <t>The cover page, table of contents, forward and introduction, etc. as well as the graphs (e.g. pie charts, bar charts, etc.) are not included.  If you need to see these and do not already have a copy of the report, you can download the PDF version from the</t>
  </si>
  <si>
    <t>Each worksheet tab is numbered to match the corresponding page found in the published document so, for example, to see page 15, just click the worksheet tab named "- 15 -".</t>
  </si>
  <si>
    <t>This file is unprotected so you can manipulate the data, add formulas to do your own calculations and so on.  You can also copy the data to other spreadsheets or copy additional data to this one.  In cases of dispute however, the published FRAME reports and the corresponding files located on the Manitoba Govenment web site remain the final authority.</t>
  </si>
  <si>
    <t>FRAME Report: 2007/08 Budget</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</si>
</sst>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_)"/>
    <numFmt numFmtId="174" formatCode="0.0%"/>
    <numFmt numFmtId="175" formatCode="#,##0.0_);\(#,##0.0\)"/>
    <numFmt numFmtId="176" formatCode="0.00000_)"/>
    <numFmt numFmtId="177" formatCode="0.0_)"/>
    <numFmt numFmtId="178" formatCode="0.000_)"/>
    <numFmt numFmtId="179" formatCode="dd/mmm/yy_)"/>
    <numFmt numFmtId="180" formatCode="0.0"/>
    <numFmt numFmtId="181" formatCode="#,##0.0"/>
    <numFmt numFmtId="182" formatCode="0.00_)"/>
    <numFmt numFmtId="183" formatCode="#,##0_ ;\-#,##0\ "/>
    <numFmt numFmtId="184" formatCode="_-* #,##0.000_-;\-* #,##0.000_-;_-* &quot;-&quot;??_-;_-@_-"/>
    <numFmt numFmtId="185" formatCode="_-* #,##0.0_-;\-* #,##0.0_-;_-* &quot;-&quot;??_-;_-@_-"/>
    <numFmt numFmtId="186" formatCode="_-* #,##0_-;\-* #,##0_-;_-* &quot;-&quot;??_-;_-@_-"/>
    <numFmt numFmtId="187" formatCode="&quot;$&quot;#,##0"/>
    <numFmt numFmtId="188" formatCode="#,##0.000_);\(#,##0.000\)"/>
    <numFmt numFmtId="189" formatCode="#,##0.0000_);\(#,##0.0000\)"/>
    <numFmt numFmtId="190" formatCode="#,##0.00000_);\(#,##0.00000\)"/>
    <numFmt numFmtId="191" formatCode="#,##0_ ;\(#,##0\)"/>
    <numFmt numFmtId="192" formatCode="#,##0\ ;\(#,##0\ \)"/>
    <numFmt numFmtId="193" formatCode="#,##0.0;\-#,##0.0"/>
    <numFmt numFmtId="194" formatCode="#,##0.000;\-#,##0.000"/>
    <numFmt numFmtId="195" formatCode="#,##0.0000;\-#,##0.0000"/>
    <numFmt numFmtId="196" formatCode="#,##0.0_ ;\(#,##0.0\)"/>
    <numFmt numFmtId="197" formatCode="#,##0.0_);[Red]\(#,##0.0\)"/>
    <numFmt numFmtId="198" formatCode="0.000"/>
    <numFmt numFmtId="199" formatCode="_(* #,##0.000_);_(* \(#,##0.000\);_(* &quot;-&quot;??_);_(@_)"/>
    <numFmt numFmtId="200" formatCode="_(* #,##0.0_);_(* \(#,##0.0\);_(* &quot;-&quot;??_);_(@_)"/>
    <numFmt numFmtId="201" formatCode="_-* #,##0.0_-;\-* #,##0.0_-;_-* &quot;-&quot;?_-;_-@_-"/>
    <numFmt numFmtId="202" formatCode="_(* #,##0.0_);_(* \(#,##0.0\);_(* &quot;-&quot;?_);_(@_)"/>
    <numFmt numFmtId="203" formatCode="_(&quot;$&quot;* #,##0.0_);_(&quot;$&quot;* \(#,##0.0\);_(&quot;$&quot;* &quot;-&quot;??_);_(@_)"/>
    <numFmt numFmtId="204" formatCode="&quot;$&quot;#,##0.0_);[Red]\(&quot;$&quot;#,##0.0\)"/>
    <numFmt numFmtId="205" formatCode="#,##0.0\ [$$-C0C]"/>
    <numFmt numFmtId="206" formatCode="#,##0.0,,"/>
    <numFmt numFmtId="207" formatCode="_(* #,##0.0__\);_(* \(#,##0.0\);_(* &quot;-&quot;?_);_(@_)"/>
    <numFmt numFmtId="208" formatCode="_(* #,##0.0,_);_(* \(#,##0.0\);_(* &quot;-&quot;?_);_(@_)"/>
    <numFmt numFmtId="209" formatCode="_ #,##0.0__;_(* \(#,##0.0\);_(* &quot;-&quot;?_);_(@_)"/>
    <numFmt numFmtId="210" formatCode="_ #,##0.0___;_(* \(###0.0\);_(* &quot;-&quot;?_);_(@_)"/>
    <numFmt numFmtId="211" formatCode="_ #,##0.0___;_(* \(###0.0\)"/>
    <numFmt numFmtId="212" formatCode="_ #,##0.0___;"/>
    <numFmt numFmtId="213" formatCode="&quot;$&quot;#,##0.0_);\(&quot;$&quot;#,##0.0\)"/>
    <numFmt numFmtId="214" formatCode="[$-1009]mmmm\ d\,\ yyyy"/>
    <numFmt numFmtId="215" formatCode="[$-F800]dddd\,\ mmmm\ dd\,\ yyyy"/>
    <numFmt numFmtId="216" formatCode="#,##0.00_ ;\(#,##0.00\)"/>
    <numFmt numFmtId="217" formatCode="[$-409]dddd\,\ mmmm\ dd\,\ yyyy"/>
  </numFmts>
  <fonts count="19">
    <font>
      <sz val="9"/>
      <name val="Times New Roman"/>
      <family val="0"/>
    </font>
    <font>
      <sz val="10"/>
      <name val="Times New Roman"/>
      <family val="0"/>
    </font>
    <font>
      <sz val="10"/>
      <name val="Courier"/>
      <family val="0"/>
    </font>
    <font>
      <b/>
      <sz val="9"/>
      <name val="Arial"/>
      <family val="2"/>
    </font>
    <font>
      <b/>
      <sz val="11"/>
      <color indexed="9"/>
      <name val="Arial"/>
      <family val="2"/>
    </font>
    <font>
      <sz val="11"/>
      <color indexed="9"/>
      <name val="Arial"/>
      <family val="2"/>
    </font>
    <font>
      <sz val="9"/>
      <name val="Arial"/>
      <family val="2"/>
    </font>
    <font>
      <sz val="9"/>
      <color indexed="12"/>
      <name val="Arial"/>
      <family val="2"/>
    </font>
    <font>
      <b/>
      <vertAlign val="superscript"/>
      <sz val="9"/>
      <name val="Arial"/>
      <family val="2"/>
    </font>
    <font>
      <sz val="8"/>
      <name val="Arial"/>
      <family val="2"/>
    </font>
    <font>
      <vertAlign val="superscript"/>
      <sz val="9"/>
      <name val="Arial"/>
      <family val="2"/>
    </font>
    <font>
      <b/>
      <sz val="10"/>
      <name val="Arial"/>
      <family val="2"/>
    </font>
    <font>
      <u val="single"/>
      <sz val="9"/>
      <name val="Arial"/>
      <family val="2"/>
    </font>
    <font>
      <b/>
      <sz val="12"/>
      <name val="Arial"/>
      <family val="2"/>
    </font>
    <font>
      <sz val="10"/>
      <name val="Arial"/>
      <family val="2"/>
    </font>
    <font>
      <b/>
      <vertAlign val="superscript"/>
      <sz val="10"/>
      <name val="Arial"/>
      <family val="2"/>
    </font>
    <font>
      <u val="single"/>
      <sz val="10"/>
      <color indexed="36"/>
      <name val="Arial"/>
      <family val="0"/>
    </font>
    <font>
      <u val="single"/>
      <sz val="10"/>
      <color indexed="12"/>
      <name val="Arial"/>
      <family val="0"/>
    </font>
    <font>
      <sz val="11"/>
      <name val="Arial"/>
      <family val="2"/>
    </font>
  </fonts>
  <fills count="11">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indexed="9"/>
        <bgColor indexed="64"/>
      </patternFill>
    </fill>
    <fill>
      <patternFill patternType="gray125">
        <fgColor indexed="9"/>
        <bgColor indexed="9"/>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57"/>
        <bgColor indexed="64"/>
      </patternFill>
    </fill>
  </fills>
  <borders count="50">
    <border>
      <left/>
      <right/>
      <top/>
      <bottom/>
      <diagonal/>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border>
    <border>
      <left style="thin">
        <color indexed="8"/>
      </left>
      <right>
        <color indexed="63"/>
      </right>
      <top>
        <color indexed="63"/>
      </top>
      <bottom style="thin">
        <color indexed="8"/>
      </bottom>
    </border>
    <border>
      <left style="double">
        <color indexed="8"/>
      </left>
      <right>
        <color indexed="63"/>
      </right>
      <top>
        <color indexed="63"/>
      </top>
      <bottom style="thin">
        <color indexed="8"/>
      </bottom>
    </border>
    <border>
      <left style="thin">
        <color indexed="8"/>
      </left>
      <right>
        <color indexed="63"/>
      </right>
      <top>
        <color indexed="63"/>
      </top>
      <bottom>
        <color indexed="63"/>
      </bottom>
    </border>
    <border>
      <left style="double">
        <color indexed="8"/>
      </left>
      <right>
        <color indexed="63"/>
      </right>
      <top>
        <color indexed="63"/>
      </top>
      <bottom>
        <color indexed="63"/>
      </bottom>
    </border>
    <border>
      <left style="thin">
        <color indexed="8"/>
      </left>
      <right style="double">
        <color indexed="8"/>
      </right>
      <top>
        <color indexed="63"/>
      </top>
      <bottom>
        <color indexed="63"/>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color indexed="8"/>
      </top>
      <bottom>
        <color indexed="63"/>
      </bottom>
    </border>
    <border>
      <left style="thin"/>
      <right style="thin"/>
      <top>
        <color indexed="63"/>
      </top>
      <bottom style="thin">
        <color indexed="8"/>
      </bottom>
    </border>
    <border>
      <left style="thin"/>
      <right style="thin"/>
      <top style="thin"/>
      <bottom style="thin"/>
    </border>
    <border>
      <left>
        <color indexed="63"/>
      </left>
      <right>
        <color indexed="63"/>
      </right>
      <top style="thin"/>
      <bottom>
        <color indexed="63"/>
      </bottom>
    </border>
    <border>
      <left style="double">
        <color indexed="8"/>
      </left>
      <right style="thin">
        <color indexed="8"/>
      </right>
      <top>
        <color indexed="63"/>
      </top>
      <bottom>
        <color indexed="63"/>
      </bottom>
    </border>
    <border>
      <left style="double">
        <color indexed="8"/>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color indexed="8"/>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color indexed="8"/>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color indexed="8"/>
      </top>
      <bottom style="thin">
        <color indexed="8"/>
      </bottom>
    </border>
    <border>
      <left style="thin">
        <color indexed="8"/>
      </left>
      <right style="thin"/>
      <top style="thin"/>
      <bottom style="thin"/>
    </border>
    <border>
      <left style="thin"/>
      <right>
        <color indexed="63"/>
      </right>
      <top style="thin">
        <color indexed="8"/>
      </top>
      <bottom style="thin">
        <color indexed="8"/>
      </bottom>
    </border>
    <border>
      <left>
        <color indexed="63"/>
      </left>
      <right style="thin"/>
      <top style="thin"/>
      <bottom>
        <color indexed="63"/>
      </bottom>
    </border>
    <border>
      <left>
        <color indexed="63"/>
      </left>
      <right style="thin"/>
      <top>
        <color indexed="63"/>
      </top>
      <bottom style="thin"/>
    </border>
    <border>
      <left style="thin"/>
      <right style="thin">
        <color indexed="8"/>
      </right>
      <top style="thin"/>
      <bottom style="thin"/>
    </border>
    <border>
      <left style="thin"/>
      <right style="thin">
        <color indexed="8"/>
      </right>
      <top style="thin">
        <color indexed="8"/>
      </top>
      <bottom>
        <color indexed="63"/>
      </bottom>
    </border>
    <border>
      <left style="thin">
        <color indexed="8"/>
      </left>
      <right style="double">
        <color indexed="8"/>
      </right>
      <top style="thin">
        <color indexed="8"/>
      </top>
      <bottom style="thin">
        <color indexed="8"/>
      </bottom>
    </border>
    <border>
      <left style="thin"/>
      <right style="thin">
        <color indexed="8"/>
      </right>
      <top>
        <color indexed="63"/>
      </top>
      <bottom style="thin">
        <color indexed="8"/>
      </bottom>
    </border>
    <border>
      <left style="thin"/>
      <right>
        <color indexed="63"/>
      </right>
      <top>
        <color indexed="63"/>
      </top>
      <bottom style="thin">
        <color indexed="8"/>
      </bottom>
    </border>
    <border>
      <left>
        <color indexed="63"/>
      </left>
      <right style="thin"/>
      <top>
        <color indexed="63"/>
      </top>
      <bottom style="thin">
        <color indexed="8"/>
      </bottom>
    </border>
  </borders>
  <cellStyleXfs count="23">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1">
      <alignment/>
      <protection/>
    </xf>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9" fontId="1" fillId="0" borderId="0" applyFont="0" applyFill="0" applyBorder="0" applyAlignment="0" applyProtection="0"/>
  </cellStyleXfs>
  <cellXfs count="547">
    <xf numFmtId="37" fontId="0" fillId="0" borderId="0" xfId="0" applyAlignment="1">
      <alignment/>
    </xf>
    <xf numFmtId="37" fontId="6" fillId="0" borderId="0" xfId="0" applyFont="1" applyAlignment="1">
      <alignment/>
    </xf>
    <xf numFmtId="49" fontId="6" fillId="0" borderId="0" xfId="0" applyNumberFormat="1" applyFont="1" applyAlignment="1">
      <alignment/>
    </xf>
    <xf numFmtId="172" fontId="6" fillId="0" borderId="0" xfId="0" applyNumberFormat="1" applyFont="1" applyAlignment="1" applyProtection="1">
      <alignment/>
      <protection/>
    </xf>
    <xf numFmtId="37" fontId="6" fillId="3" borderId="0" xfId="0" applyFont="1" applyFill="1" applyAlignment="1">
      <alignment/>
    </xf>
    <xf numFmtId="37" fontId="3" fillId="3" borderId="2" xfId="0" applyFont="1" applyFill="1" applyBorder="1" applyAlignment="1">
      <alignment horizontal="centerContinuous" vertical="center"/>
    </xf>
    <xf numFmtId="37" fontId="6" fillId="3" borderId="2" xfId="0" applyFont="1" applyFill="1" applyBorder="1" applyAlignment="1">
      <alignment horizontal="centerContinuous"/>
    </xf>
    <xf numFmtId="37" fontId="3" fillId="3" borderId="3" xfId="0" applyFont="1" applyFill="1" applyBorder="1" applyAlignment="1">
      <alignment horizontal="centerContinuous" vertical="center"/>
    </xf>
    <xf numFmtId="37" fontId="6" fillId="3" borderId="3" xfId="0" applyFont="1" applyFill="1" applyBorder="1" applyAlignment="1">
      <alignment horizontal="centerContinuous"/>
    </xf>
    <xf numFmtId="37" fontId="7" fillId="3" borderId="3" xfId="0" applyFont="1" applyFill="1" applyBorder="1" applyAlignment="1">
      <alignment horizontal="centerContinuous"/>
    </xf>
    <xf numFmtId="37" fontId="6" fillId="3" borderId="0" xfId="0" applyFont="1" applyFill="1" applyAlignment="1">
      <alignment horizontal="center"/>
    </xf>
    <xf numFmtId="37" fontId="3" fillId="3" borderId="4" xfId="0" applyFont="1" applyFill="1" applyBorder="1" applyAlignment="1">
      <alignment horizontal="center"/>
    </xf>
    <xf numFmtId="0" fontId="3" fillId="3" borderId="5" xfId="0" applyNumberFormat="1" applyFont="1" applyFill="1" applyBorder="1" applyAlignment="1">
      <alignment horizontal="center"/>
    </xf>
    <xf numFmtId="37" fontId="3" fillId="3" borderId="5" xfId="0" applyFont="1" applyFill="1" applyBorder="1" applyAlignment="1">
      <alignment horizontal="center"/>
    </xf>
    <xf numFmtId="37" fontId="3" fillId="3" borderId="1" xfId="0" applyFont="1" applyFill="1" applyBorder="1" applyAlignment="1">
      <alignment horizontal="center"/>
    </xf>
    <xf numFmtId="0" fontId="3" fillId="3" borderId="6" xfId="0" applyNumberFormat="1" applyFont="1" applyFill="1" applyBorder="1" applyAlignment="1">
      <alignment horizontal="center"/>
    </xf>
    <xf numFmtId="37" fontId="3" fillId="3" borderId="6" xfId="0" applyFont="1" applyFill="1" applyBorder="1" applyAlignment="1">
      <alignment horizontal="center"/>
    </xf>
    <xf numFmtId="49" fontId="3" fillId="0" borderId="7" xfId="0" applyNumberFormat="1" applyFont="1" applyBorder="1" applyAlignment="1">
      <alignment/>
    </xf>
    <xf numFmtId="37" fontId="3" fillId="3" borderId="2" xfId="0" applyFont="1" applyFill="1" applyBorder="1" applyAlignment="1">
      <alignment horizontal="center"/>
    </xf>
    <xf numFmtId="49" fontId="3" fillId="0" borderId="8" xfId="0" applyNumberFormat="1" applyFont="1" applyBorder="1" applyAlignment="1">
      <alignment/>
    </xf>
    <xf numFmtId="37" fontId="3" fillId="3" borderId="9" xfId="0" applyFont="1" applyFill="1" applyBorder="1" applyAlignment="1">
      <alignment horizontal="center" vertical="top"/>
    </xf>
    <xf numFmtId="37" fontId="3" fillId="3" borderId="10" xfId="0" applyFont="1" applyFill="1" applyBorder="1" applyAlignment="1">
      <alignment horizontal="center" vertical="top"/>
    </xf>
    <xf numFmtId="49" fontId="3" fillId="0" borderId="0" xfId="0" applyNumberFormat="1" applyFont="1" applyAlignment="1">
      <alignment/>
    </xf>
    <xf numFmtId="49" fontId="6" fillId="0" borderId="1" xfId="0" applyNumberFormat="1" applyFont="1" applyBorder="1" applyAlignment="1">
      <alignment vertical="center"/>
    </xf>
    <xf numFmtId="191" fontId="6" fillId="0" borderId="1" xfId="0" applyNumberFormat="1" applyFont="1" applyBorder="1" applyAlignment="1">
      <alignment vertical="center"/>
    </xf>
    <xf numFmtId="49" fontId="6" fillId="0" borderId="0" xfId="0" applyNumberFormat="1" applyFont="1" applyAlignment="1">
      <alignment vertical="center"/>
    </xf>
    <xf numFmtId="192" fontId="6" fillId="0" borderId="0" xfId="0" applyNumberFormat="1" applyFont="1" applyAlignment="1">
      <alignment vertical="center"/>
    </xf>
    <xf numFmtId="37" fontId="6" fillId="0" borderId="11" xfId="0" applyFont="1" applyBorder="1" applyAlignment="1">
      <alignment/>
    </xf>
    <xf numFmtId="37" fontId="6" fillId="0" borderId="0" xfId="0" applyFont="1" applyAlignment="1">
      <alignment horizontal="left"/>
    </xf>
    <xf numFmtId="49" fontId="6" fillId="0" borderId="0" xfId="0" applyNumberFormat="1" applyFont="1" applyAlignment="1">
      <alignment horizontal="left"/>
    </xf>
    <xf numFmtId="37" fontId="6" fillId="3" borderId="0" xfId="0" applyFont="1" applyFill="1" applyBorder="1" applyAlignment="1">
      <alignment/>
    </xf>
    <xf numFmtId="37" fontId="6" fillId="0" borderId="0" xfId="0" applyNumberFormat="1" applyFont="1" applyBorder="1" applyAlignment="1" applyProtection="1">
      <alignment/>
      <protection/>
    </xf>
    <xf numFmtId="37" fontId="3" fillId="0" borderId="4" xfId="0" applyFont="1" applyBorder="1" applyAlignment="1">
      <alignment/>
    </xf>
    <xf numFmtId="37" fontId="3" fillId="3" borderId="5" xfId="0" applyFont="1" applyFill="1" applyBorder="1" applyAlignment="1">
      <alignment horizontal="right"/>
    </xf>
    <xf numFmtId="37" fontId="3" fillId="3" borderId="5" xfId="0" applyFont="1" applyFill="1" applyBorder="1" applyAlignment="1">
      <alignment/>
    </xf>
    <xf numFmtId="37" fontId="3" fillId="0" borderId="8" xfId="0" applyFont="1" applyBorder="1" applyAlignment="1">
      <alignment/>
    </xf>
    <xf numFmtId="37" fontId="3" fillId="0" borderId="10" xfId="0" applyFont="1" applyBorder="1" applyAlignment="1">
      <alignment horizontal="right"/>
    </xf>
    <xf numFmtId="37" fontId="3" fillId="0" borderId="0" xfId="0" applyFont="1" applyAlignment="1">
      <alignment/>
    </xf>
    <xf numFmtId="191" fontId="6" fillId="0" borderId="1" xfId="0" applyNumberFormat="1" applyFont="1" applyBorder="1" applyAlignment="1">
      <alignment horizontal="right" vertical="center"/>
    </xf>
    <xf numFmtId="37" fontId="6" fillId="0" borderId="0" xfId="0" applyFont="1" applyAlignment="1">
      <alignment/>
    </xf>
    <xf numFmtId="49" fontId="9" fillId="0" borderId="0" xfId="0" applyNumberFormat="1" applyFont="1" applyAlignment="1">
      <alignment/>
    </xf>
    <xf numFmtId="49" fontId="9" fillId="0" borderId="0" xfId="0" applyNumberFormat="1" applyFont="1" applyAlignment="1" quotePrefix="1">
      <alignment/>
    </xf>
    <xf numFmtId="37" fontId="6" fillId="3" borderId="0" xfId="0" applyFont="1" applyFill="1" applyAlignment="1" applyProtection="1">
      <alignment/>
      <protection/>
    </xf>
    <xf numFmtId="172" fontId="6" fillId="0" borderId="2" xfId="0" applyNumberFormat="1" applyFont="1" applyBorder="1" applyAlignment="1" applyProtection="1">
      <alignment/>
      <protection/>
    </xf>
    <xf numFmtId="37" fontId="3" fillId="3" borderId="2" xfId="0" applyFont="1" applyFill="1" applyBorder="1" applyAlignment="1" applyProtection="1">
      <alignment horizontal="centerContinuous" vertical="center"/>
      <protection/>
    </xf>
    <xf numFmtId="37" fontId="6" fillId="3" borderId="2" xfId="0" applyFont="1" applyFill="1" applyBorder="1" applyAlignment="1" applyProtection="1">
      <alignment horizontal="centerContinuous"/>
      <protection/>
    </xf>
    <xf numFmtId="37" fontId="6" fillId="3" borderId="2" xfId="0" applyFont="1" applyFill="1" applyBorder="1" applyAlignment="1" applyProtection="1">
      <alignment horizontal="right"/>
      <protection/>
    </xf>
    <xf numFmtId="172" fontId="6" fillId="0" borderId="3" xfId="0" applyNumberFormat="1" applyFont="1" applyBorder="1" applyAlignment="1" applyProtection="1">
      <alignment/>
      <protection/>
    </xf>
    <xf numFmtId="37" fontId="3" fillId="3" borderId="3" xfId="0" applyFont="1" applyFill="1" applyBorder="1" applyAlignment="1" applyProtection="1" quotePrefix="1">
      <alignment horizontal="centerContinuous" vertical="center"/>
      <protection/>
    </xf>
    <xf numFmtId="37" fontId="6" fillId="3" borderId="3" xfId="0" applyFont="1" applyFill="1" applyBorder="1" applyAlignment="1" applyProtection="1">
      <alignment horizontal="centerContinuous"/>
      <protection/>
    </xf>
    <xf numFmtId="37" fontId="6" fillId="3" borderId="3" xfId="0" applyFont="1" applyFill="1" applyBorder="1" applyAlignment="1" applyProtection="1" quotePrefix="1">
      <alignment horizontal="centerContinuous"/>
      <protection/>
    </xf>
    <xf numFmtId="37" fontId="6" fillId="3" borderId="3" xfId="0" applyFont="1" applyFill="1" applyBorder="1" applyAlignment="1" applyProtection="1">
      <alignment/>
      <protection/>
    </xf>
    <xf numFmtId="182" fontId="6" fillId="3" borderId="0" xfId="0" applyNumberFormat="1" applyFont="1" applyFill="1" applyAlignment="1" applyProtection="1">
      <alignment/>
      <protection/>
    </xf>
    <xf numFmtId="37" fontId="3" fillId="0" borderId="12" xfId="0" applyFont="1" applyBorder="1" applyAlignment="1" applyProtection="1">
      <alignment horizontal="centerContinuous"/>
      <protection/>
    </xf>
    <xf numFmtId="37" fontId="3" fillId="0" borderId="3" xfId="0" applyFont="1" applyBorder="1" applyAlignment="1" applyProtection="1">
      <alignment horizontal="centerContinuous"/>
      <protection/>
    </xf>
    <xf numFmtId="37" fontId="3" fillId="0" borderId="13" xfId="0" applyFont="1" applyBorder="1" applyAlignment="1" applyProtection="1">
      <alignment horizontal="centerContinuous"/>
      <protection/>
    </xf>
    <xf numFmtId="37" fontId="3" fillId="0" borderId="10" xfId="0" applyFont="1" applyBorder="1" applyAlignment="1" applyProtection="1">
      <alignment horizontal="centerContinuous"/>
      <protection/>
    </xf>
    <xf numFmtId="37" fontId="3" fillId="0" borderId="7" xfId="0" applyFont="1" applyBorder="1" applyAlignment="1">
      <alignment vertical="center"/>
    </xf>
    <xf numFmtId="37" fontId="3" fillId="0" borderId="0" xfId="0" applyFont="1" applyBorder="1" applyAlignment="1" applyProtection="1">
      <alignment horizontal="center" vertical="center"/>
      <protection/>
    </xf>
    <xf numFmtId="37" fontId="3" fillId="0" borderId="14" xfId="0" applyFont="1" applyBorder="1" applyAlignment="1" applyProtection="1">
      <alignment vertical="center"/>
      <protection/>
    </xf>
    <xf numFmtId="37" fontId="3" fillId="0" borderId="14" xfId="0" applyFont="1" applyBorder="1" applyAlignment="1" applyProtection="1">
      <alignment horizontal="center" vertical="center"/>
      <protection/>
    </xf>
    <xf numFmtId="37" fontId="3" fillId="0" borderId="15" xfId="0" applyFont="1" applyBorder="1" applyAlignment="1" applyProtection="1">
      <alignment horizontal="center" vertical="center"/>
      <protection/>
    </xf>
    <xf numFmtId="37" fontId="3" fillId="0" borderId="1" xfId="0" applyFont="1" applyBorder="1" applyAlignment="1" applyProtection="1">
      <alignment horizontal="center" vertical="center"/>
      <protection/>
    </xf>
    <xf numFmtId="37" fontId="3" fillId="0" borderId="8" xfId="0" applyFont="1" applyBorder="1" applyAlignment="1">
      <alignment vertical="center"/>
    </xf>
    <xf numFmtId="37" fontId="3" fillId="0" borderId="3" xfId="0" applyFont="1" applyBorder="1" applyAlignment="1" applyProtection="1">
      <alignment horizontal="center" vertical="center"/>
      <protection/>
    </xf>
    <xf numFmtId="37" fontId="3" fillId="0" borderId="12" xfId="0" applyFont="1" applyBorder="1" applyAlignment="1" applyProtection="1">
      <alignment horizontal="center" vertical="center"/>
      <protection/>
    </xf>
    <xf numFmtId="37" fontId="3" fillId="0" borderId="13" xfId="0" applyFont="1" applyBorder="1" applyAlignment="1" applyProtection="1">
      <alignment horizontal="center" vertical="center"/>
      <protection/>
    </xf>
    <xf numFmtId="37" fontId="3" fillId="0" borderId="9" xfId="0" applyFont="1" applyBorder="1" applyAlignment="1" applyProtection="1">
      <alignment horizontal="center" vertical="center"/>
      <protection/>
    </xf>
    <xf numFmtId="37" fontId="6" fillId="0" borderId="0" xfId="0" applyFont="1" applyAlignment="1" applyProtection="1">
      <alignment/>
      <protection/>
    </xf>
    <xf numFmtId="196" fontId="6" fillId="0" borderId="1" xfId="0" applyNumberFormat="1" applyFont="1" applyBorder="1" applyAlignment="1">
      <alignment vertical="center"/>
    </xf>
    <xf numFmtId="196" fontId="6" fillId="0" borderId="16" xfId="0" applyNumberFormat="1" applyFont="1" applyBorder="1" applyAlignment="1">
      <alignment vertical="center"/>
    </xf>
    <xf numFmtId="196" fontId="6" fillId="0" borderId="6" xfId="0" applyNumberFormat="1" applyFont="1" applyBorder="1" applyAlignment="1">
      <alignment vertical="center"/>
    </xf>
    <xf numFmtId="196" fontId="6" fillId="0" borderId="0" xfId="0" applyNumberFormat="1" applyFont="1" applyAlignment="1">
      <alignment vertical="center"/>
    </xf>
    <xf numFmtId="37" fontId="6" fillId="0" borderId="11" xfId="0" applyFont="1" applyBorder="1" applyAlignment="1" applyProtection="1">
      <alignment/>
      <protection/>
    </xf>
    <xf numFmtId="37" fontId="6" fillId="0" borderId="17" xfId="0" applyFont="1" applyBorder="1" applyAlignment="1">
      <alignment/>
    </xf>
    <xf numFmtId="37" fontId="3" fillId="0" borderId="17" xfId="0" applyFont="1" applyBorder="1" applyAlignment="1">
      <alignment horizontal="centerContinuous" vertical="center"/>
    </xf>
    <xf numFmtId="37" fontId="3" fillId="3" borderId="0" xfId="0" applyFont="1" applyFill="1" applyAlignment="1">
      <alignment horizontal="centerContinuous"/>
    </xf>
    <xf numFmtId="37" fontId="6" fillId="3" borderId="0" xfId="0" applyFont="1" applyFill="1" applyAlignment="1">
      <alignment horizontal="centerContinuous"/>
    </xf>
    <xf numFmtId="37" fontId="6" fillId="0" borderId="18" xfId="0" applyFont="1" applyBorder="1" applyAlignment="1">
      <alignment/>
    </xf>
    <xf numFmtId="37" fontId="6" fillId="0" borderId="5" xfId="0" applyFont="1" applyBorder="1" applyAlignment="1">
      <alignment/>
    </xf>
    <xf numFmtId="37" fontId="3" fillId="0" borderId="19" xfId="0" applyFont="1" applyBorder="1" applyAlignment="1">
      <alignment/>
    </xf>
    <xf numFmtId="191" fontId="6" fillId="0" borderId="1" xfId="0" applyNumberFormat="1" applyFont="1" applyBorder="1" applyAlignment="1" applyProtection="1">
      <alignment/>
      <protection/>
    </xf>
    <xf numFmtId="191" fontId="6" fillId="0" borderId="6" xfId="0" applyNumberFormat="1" applyFont="1" applyBorder="1" applyAlignment="1" applyProtection="1">
      <alignment/>
      <protection/>
    </xf>
    <xf numFmtId="37" fontId="6" fillId="0" borderId="6" xfId="0" applyFont="1" applyBorder="1" applyAlignment="1">
      <alignment/>
    </xf>
    <xf numFmtId="172" fontId="6" fillId="0" borderId="14" xfId="0" applyNumberFormat="1" applyFont="1" applyBorder="1" applyAlignment="1" applyProtection="1">
      <alignment/>
      <protection/>
    </xf>
    <xf numFmtId="191" fontId="6" fillId="0" borderId="14" xfId="0" applyNumberFormat="1" applyFont="1" applyBorder="1" applyAlignment="1" applyProtection="1">
      <alignment/>
      <protection/>
    </xf>
    <xf numFmtId="49" fontId="10" fillId="0" borderId="6" xfId="0" applyNumberFormat="1" applyFont="1" applyBorder="1" applyAlignment="1">
      <alignment/>
    </xf>
    <xf numFmtId="37" fontId="6" fillId="0" borderId="1" xfId="0" applyNumberFormat="1" applyFont="1" applyBorder="1" applyAlignment="1" applyProtection="1">
      <alignment/>
      <protection/>
    </xf>
    <xf numFmtId="37" fontId="6" fillId="0" borderId="6" xfId="0" applyNumberFormat="1" applyFont="1" applyBorder="1" applyAlignment="1" applyProtection="1">
      <alignment/>
      <protection/>
    </xf>
    <xf numFmtId="37" fontId="3" fillId="0" borderId="19" xfId="0" applyFont="1" applyBorder="1" applyAlignment="1">
      <alignment vertical="top"/>
    </xf>
    <xf numFmtId="37" fontId="3" fillId="0" borderId="0" xfId="0" applyFont="1" applyAlignment="1">
      <alignment wrapText="1"/>
    </xf>
    <xf numFmtId="37" fontId="6" fillId="0" borderId="14" xfId="0" applyFont="1" applyBorder="1" applyAlignment="1">
      <alignment horizontal="right" textRotation="180"/>
    </xf>
    <xf numFmtId="191" fontId="6" fillId="0" borderId="0" xfId="0" applyNumberFormat="1" applyFont="1" applyAlignment="1" applyProtection="1">
      <alignment/>
      <protection/>
    </xf>
    <xf numFmtId="49" fontId="10" fillId="0" borderId="0" xfId="0" applyNumberFormat="1" applyFont="1" applyAlignment="1">
      <alignment/>
    </xf>
    <xf numFmtId="37" fontId="6" fillId="0" borderId="14" xfId="0" applyNumberFormat="1" applyFont="1" applyBorder="1" applyAlignment="1" applyProtection="1">
      <alignment/>
      <protection/>
    </xf>
    <xf numFmtId="37" fontId="6" fillId="0" borderId="0" xfId="0" applyNumberFormat="1" applyFont="1" applyAlignment="1" applyProtection="1">
      <alignment/>
      <protection/>
    </xf>
    <xf numFmtId="37" fontId="6" fillId="0" borderId="20" xfId="0" applyFont="1" applyBorder="1" applyAlignment="1">
      <alignment/>
    </xf>
    <xf numFmtId="37" fontId="3" fillId="0" borderId="21" xfId="0" applyFont="1" applyBorder="1" applyAlignment="1">
      <alignment/>
    </xf>
    <xf numFmtId="191" fontId="3" fillId="0" borderId="22" xfId="0" applyNumberFormat="1" applyFont="1" applyBorder="1" applyAlignment="1" applyProtection="1">
      <alignment/>
      <protection/>
    </xf>
    <xf numFmtId="191" fontId="3" fillId="0" borderId="21" xfId="0" applyNumberFormat="1" applyFont="1" applyBorder="1" applyAlignment="1" applyProtection="1">
      <alignment/>
      <protection/>
    </xf>
    <xf numFmtId="191" fontId="3" fillId="0" borderId="17" xfId="0" applyNumberFormat="1" applyFont="1" applyBorder="1" applyAlignment="1" applyProtection="1">
      <alignment/>
      <protection/>
    </xf>
    <xf numFmtId="191" fontId="6" fillId="0" borderId="17" xfId="0" applyNumberFormat="1" applyFont="1" applyBorder="1" applyAlignment="1">
      <alignment/>
    </xf>
    <xf numFmtId="39" fontId="6" fillId="0" borderId="0" xfId="0" applyNumberFormat="1" applyFont="1" applyAlignment="1">
      <alignment/>
    </xf>
    <xf numFmtId="37" fontId="6" fillId="3" borderId="2" xfId="0" applyFont="1" applyFill="1" applyBorder="1" applyAlignment="1">
      <alignment horizontal="center"/>
    </xf>
    <xf numFmtId="37" fontId="6" fillId="3" borderId="3" xfId="0" applyFont="1" applyFill="1" applyBorder="1" applyAlignment="1">
      <alignment/>
    </xf>
    <xf numFmtId="37" fontId="3" fillId="0" borderId="7" xfId="0" applyFont="1" applyBorder="1" applyAlignment="1">
      <alignment/>
    </xf>
    <xf numFmtId="37" fontId="3" fillId="3" borderId="0" xfId="0" applyFont="1" applyFill="1" applyBorder="1" applyAlignment="1">
      <alignment horizontal="right"/>
    </xf>
    <xf numFmtId="37" fontId="3" fillId="3" borderId="1" xfId="0" applyFont="1" applyFill="1" applyBorder="1" applyAlignment="1">
      <alignment/>
    </xf>
    <xf numFmtId="37" fontId="3" fillId="3" borderId="0" xfId="0" applyFont="1" applyFill="1" applyAlignment="1">
      <alignment/>
    </xf>
    <xf numFmtId="37" fontId="6" fillId="3" borderId="2" xfId="0" applyFont="1" applyFill="1" applyBorder="1" applyAlignment="1">
      <alignment/>
    </xf>
    <xf numFmtId="37" fontId="3" fillId="3" borderId="3" xfId="0" applyFont="1" applyFill="1" applyBorder="1" applyAlignment="1" applyProtection="1">
      <alignment horizontal="centerContinuous" vertical="center"/>
      <protection/>
    </xf>
    <xf numFmtId="37" fontId="6" fillId="3" borderId="3" xfId="0" applyFont="1" applyFill="1" applyBorder="1" applyAlignment="1">
      <alignment/>
    </xf>
    <xf numFmtId="49" fontId="3" fillId="0" borderId="23" xfId="0" applyNumberFormat="1" applyFont="1" applyBorder="1" applyAlignment="1">
      <alignment horizontal="center"/>
    </xf>
    <xf numFmtId="49" fontId="3" fillId="0" borderId="24" xfId="0" applyNumberFormat="1" applyFont="1" applyBorder="1" applyAlignment="1">
      <alignment horizontal="center"/>
    </xf>
    <xf numFmtId="37" fontId="3" fillId="3" borderId="4" xfId="0" applyFont="1" applyFill="1" applyBorder="1" applyAlignment="1">
      <alignment horizontal="centerContinuous"/>
    </xf>
    <xf numFmtId="37" fontId="3" fillId="3" borderId="5" xfId="0" applyFont="1" applyFill="1" applyBorder="1" applyAlignment="1">
      <alignment horizontal="centerContinuous"/>
    </xf>
    <xf numFmtId="37" fontId="3" fillId="0" borderId="10" xfId="0" applyFont="1" applyBorder="1" applyAlignment="1">
      <alignment horizontal="centerContinuous"/>
    </xf>
    <xf numFmtId="37" fontId="3" fillId="0" borderId="9" xfId="0" applyFont="1" applyBorder="1" applyAlignment="1">
      <alignment horizontal="centerContinuous"/>
    </xf>
    <xf numFmtId="37" fontId="6" fillId="0" borderId="0" xfId="0" applyFont="1" applyAlignment="1">
      <alignment horizontal="centerContinuous"/>
    </xf>
    <xf numFmtId="175" fontId="6" fillId="0" borderId="0" xfId="0" applyNumberFormat="1" applyFont="1" applyAlignment="1" applyProtection="1">
      <alignment horizontal="centerContinuous"/>
      <protection/>
    </xf>
    <xf numFmtId="37" fontId="6" fillId="3" borderId="2" xfId="0" applyFont="1" applyFill="1" applyBorder="1" applyAlignment="1">
      <alignment horizontal="right"/>
    </xf>
    <xf numFmtId="37" fontId="3" fillId="0" borderId="9" xfId="0" applyFont="1" applyBorder="1" applyAlignment="1">
      <alignment/>
    </xf>
    <xf numFmtId="37" fontId="3" fillId="0" borderId="9" xfId="0" applyFont="1" applyBorder="1" applyAlignment="1">
      <alignment horizontal="center"/>
    </xf>
    <xf numFmtId="37" fontId="3" fillId="4" borderId="1" xfId="0" applyFont="1" applyFill="1" applyBorder="1" applyAlignment="1">
      <alignment horizontal="center"/>
    </xf>
    <xf numFmtId="37" fontId="6" fillId="4" borderId="0" xfId="0" applyFont="1" applyFill="1" applyBorder="1" applyAlignment="1">
      <alignment/>
    </xf>
    <xf numFmtId="175" fontId="6" fillId="5" borderId="0" xfId="0" applyNumberFormat="1" applyFont="1" applyFill="1" applyBorder="1" applyAlignment="1" applyProtection="1">
      <alignment/>
      <protection/>
    </xf>
    <xf numFmtId="175" fontId="3" fillId="5" borderId="0" xfId="0" applyNumberFormat="1" applyFont="1" applyFill="1" applyBorder="1" applyAlignment="1" applyProtection="1">
      <alignment/>
      <protection/>
    </xf>
    <xf numFmtId="37" fontId="9" fillId="0" borderId="0" xfId="0" applyFont="1" applyAlignment="1" applyProtection="1">
      <alignment/>
      <protection/>
    </xf>
    <xf numFmtId="37" fontId="9" fillId="0" borderId="0" xfId="0" applyFont="1" applyAlignment="1">
      <alignment horizontal="left"/>
    </xf>
    <xf numFmtId="37" fontId="9" fillId="0" borderId="0" xfId="0" applyFont="1" applyAlignment="1">
      <alignment/>
    </xf>
    <xf numFmtId="49" fontId="3" fillId="0" borderId="25" xfId="0" applyNumberFormat="1" applyFont="1" applyBorder="1" applyAlignment="1">
      <alignment horizontal="center" vertical="center"/>
    </xf>
    <xf numFmtId="37" fontId="3" fillId="0" borderId="10" xfId="0" applyFont="1" applyBorder="1" applyAlignment="1">
      <alignment horizontal="centerContinuous" vertical="center"/>
    </xf>
    <xf numFmtId="37" fontId="3" fillId="0" borderId="9" xfId="0" applyFont="1" applyBorder="1" applyAlignment="1">
      <alignment horizontal="centerContinuous" vertical="center"/>
    </xf>
    <xf numFmtId="37" fontId="3" fillId="3" borderId="2" xfId="0" applyFont="1" applyFill="1" applyBorder="1" applyAlignment="1">
      <alignment horizontal="centerContinuous"/>
    </xf>
    <xf numFmtId="175" fontId="6" fillId="0" borderId="11" xfId="0" applyNumberFormat="1" applyFont="1" applyBorder="1" applyAlignment="1" applyProtection="1">
      <alignment horizontal="right"/>
      <protection/>
    </xf>
    <xf numFmtId="37" fontId="3" fillId="0" borderId="17" xfId="0" applyFont="1" applyBorder="1" applyAlignment="1">
      <alignment horizontal="centerContinuous"/>
    </xf>
    <xf numFmtId="37" fontId="6" fillId="0" borderId="17" xfId="0" applyFont="1" applyBorder="1" applyAlignment="1">
      <alignment horizontal="centerContinuous"/>
    </xf>
    <xf numFmtId="37" fontId="6" fillId="0" borderId="17" xfId="0" applyFont="1" applyBorder="1" applyAlignment="1">
      <alignment/>
    </xf>
    <xf numFmtId="37" fontId="6" fillId="0" borderId="17" xfId="0" applyFont="1" applyBorder="1" applyAlignment="1">
      <alignment horizontal="right"/>
    </xf>
    <xf numFmtId="37" fontId="3" fillId="0" borderId="0" xfId="0" applyFont="1" applyAlignment="1">
      <alignment horizontal="centerContinuous"/>
    </xf>
    <xf numFmtId="37" fontId="3" fillId="0" borderId="20" xfId="0" applyFont="1" applyBorder="1" applyAlignment="1">
      <alignment horizontal="centerContinuous"/>
    </xf>
    <xf numFmtId="37" fontId="6" fillId="0" borderId="21" xfId="0" applyFont="1" applyBorder="1" applyAlignment="1">
      <alignment horizontal="centerContinuous"/>
    </xf>
    <xf numFmtId="37" fontId="3" fillId="3" borderId="26" xfId="0" applyFont="1" applyFill="1" applyBorder="1" applyAlignment="1">
      <alignment horizontal="center"/>
    </xf>
    <xf numFmtId="37" fontId="3" fillId="3" borderId="12" xfId="0" applyFont="1" applyFill="1" applyBorder="1" applyAlignment="1">
      <alignment horizontal="centerContinuous"/>
    </xf>
    <xf numFmtId="37" fontId="3" fillId="3" borderId="9" xfId="0" applyFont="1" applyFill="1" applyBorder="1" applyAlignment="1">
      <alignment horizontal="centerContinuous"/>
    </xf>
    <xf numFmtId="37" fontId="6" fillId="0" borderId="2" xfId="0" applyFont="1" applyBorder="1" applyAlignment="1">
      <alignment/>
    </xf>
    <xf numFmtId="191" fontId="6" fillId="3" borderId="7" xfId="0" applyNumberFormat="1" applyFont="1" applyFill="1" applyBorder="1" applyAlignment="1" applyProtection="1">
      <alignment/>
      <protection/>
    </xf>
    <xf numFmtId="37" fontId="6" fillId="3" borderId="23" xfId="0" applyFont="1" applyFill="1" applyBorder="1" applyAlignment="1">
      <alignment/>
    </xf>
    <xf numFmtId="191" fontId="6" fillId="3" borderId="23" xfId="0" applyNumberFormat="1" applyFont="1" applyFill="1" applyBorder="1" applyAlignment="1" applyProtection="1">
      <alignment/>
      <protection/>
    </xf>
    <xf numFmtId="37" fontId="6" fillId="0" borderId="23" xfId="0" applyFont="1" applyBorder="1" applyAlignment="1">
      <alignment/>
    </xf>
    <xf numFmtId="191" fontId="6" fillId="0" borderId="23" xfId="0" applyNumberFormat="1" applyFont="1" applyBorder="1" applyAlignment="1" applyProtection="1">
      <alignment/>
      <protection/>
    </xf>
    <xf numFmtId="191" fontId="6" fillId="0" borderId="23" xfId="0" applyNumberFormat="1" applyFont="1" applyBorder="1" applyAlignment="1">
      <alignment/>
    </xf>
    <xf numFmtId="37" fontId="6" fillId="0" borderId="8" xfId="0" applyFont="1" applyBorder="1" applyAlignment="1">
      <alignment horizontal="left"/>
    </xf>
    <xf numFmtId="191" fontId="6" fillId="0" borderId="8" xfId="0" applyNumberFormat="1" applyFont="1" applyBorder="1" applyAlignment="1" applyProtection="1">
      <alignment/>
      <protection/>
    </xf>
    <xf numFmtId="37" fontId="3" fillId="0" borderId="26" xfId="0" applyFont="1" applyFill="1" applyBorder="1" applyAlignment="1">
      <alignment/>
    </xf>
    <xf numFmtId="37" fontId="6" fillId="0" borderId="23" xfId="0" applyNumberFormat="1" applyFont="1" applyBorder="1" applyAlignment="1" applyProtection="1">
      <alignment/>
      <protection/>
    </xf>
    <xf numFmtId="37" fontId="6" fillId="0" borderId="23" xfId="0" applyFont="1" applyBorder="1" applyAlignment="1" quotePrefix="1">
      <alignment horizontal="left"/>
    </xf>
    <xf numFmtId="37" fontId="6" fillId="0" borderId="8" xfId="0" applyFont="1" applyBorder="1" applyAlignment="1">
      <alignment/>
    </xf>
    <xf numFmtId="37" fontId="3" fillId="0" borderId="7" xfId="0" applyFont="1" applyFill="1" applyBorder="1" applyAlignment="1">
      <alignment/>
    </xf>
    <xf numFmtId="37" fontId="6" fillId="0" borderId="8" xfId="0" applyNumberFormat="1" applyFont="1" applyBorder="1" applyAlignment="1" applyProtection="1">
      <alignment/>
      <protection/>
    </xf>
    <xf numFmtId="191" fontId="3" fillId="0" borderId="26" xfId="0" applyNumberFormat="1" applyFont="1" applyFill="1" applyBorder="1" applyAlignment="1">
      <alignment/>
    </xf>
    <xf numFmtId="174" fontId="6" fillId="0" borderId="0" xfId="0" applyNumberFormat="1" applyFont="1" applyAlignment="1" applyProtection="1">
      <alignment/>
      <protection/>
    </xf>
    <xf numFmtId="49" fontId="6" fillId="0" borderId="0" xfId="0" applyNumberFormat="1" applyFont="1" applyAlignment="1">
      <alignment/>
    </xf>
    <xf numFmtId="49" fontId="9" fillId="0" borderId="0" xfId="0" applyNumberFormat="1" applyFont="1" applyAlignment="1">
      <alignment/>
    </xf>
    <xf numFmtId="37" fontId="6" fillId="0" borderId="0" xfId="0" applyFont="1" applyAlignment="1">
      <alignment horizontal="right"/>
    </xf>
    <xf numFmtId="37" fontId="6" fillId="0" borderId="0" xfId="0" applyNumberFormat="1" applyFont="1" applyAlignment="1" applyProtection="1">
      <alignment horizontal="right"/>
      <protection/>
    </xf>
    <xf numFmtId="49" fontId="6" fillId="0" borderId="0" xfId="0" applyNumberFormat="1" applyFont="1" applyBorder="1" applyAlignment="1" quotePrefix="1">
      <alignment horizontal="left"/>
    </xf>
    <xf numFmtId="37" fontId="6" fillId="0" borderId="0" xfId="0" applyFont="1" applyAlignment="1" quotePrefix="1">
      <alignment horizontal="left"/>
    </xf>
    <xf numFmtId="172" fontId="6" fillId="0" borderId="2" xfId="0" applyNumberFormat="1" applyFont="1" applyBorder="1" applyAlignment="1" applyProtection="1">
      <alignment vertical="center"/>
      <protection/>
    </xf>
    <xf numFmtId="37" fontId="6" fillId="0" borderId="27" xfId="0" applyFont="1" applyBorder="1" applyAlignment="1">
      <alignment horizontal="centerContinuous"/>
    </xf>
    <xf numFmtId="37" fontId="7" fillId="0" borderId="2" xfId="0" applyFont="1" applyBorder="1" applyAlignment="1" applyProtection="1">
      <alignment/>
      <protection locked="0"/>
    </xf>
    <xf numFmtId="172" fontId="6" fillId="0" borderId="3" xfId="0" applyNumberFormat="1" applyFont="1" applyBorder="1" applyAlignment="1" applyProtection="1">
      <alignment vertical="center"/>
      <protection/>
    </xf>
    <xf numFmtId="37" fontId="7" fillId="0" borderId="3" xfId="0" applyFont="1" applyBorder="1" applyAlignment="1" applyProtection="1">
      <alignment/>
      <protection locked="0"/>
    </xf>
    <xf numFmtId="37" fontId="3" fillId="3" borderId="20" xfId="0" applyFont="1" applyFill="1" applyBorder="1" applyAlignment="1">
      <alignment horizontal="left"/>
    </xf>
    <xf numFmtId="37" fontId="6" fillId="3" borderId="17" xfId="0" applyFont="1" applyFill="1" applyBorder="1" applyAlignment="1">
      <alignment/>
    </xf>
    <xf numFmtId="37" fontId="6" fillId="3" borderId="21" xfId="0" applyFont="1" applyFill="1" applyBorder="1" applyAlignment="1">
      <alignment/>
    </xf>
    <xf numFmtId="37" fontId="3" fillId="3" borderId="6" xfId="0" applyFont="1" applyFill="1" applyBorder="1" applyAlignment="1">
      <alignment horizontal="centerContinuous"/>
    </xf>
    <xf numFmtId="37" fontId="3" fillId="3" borderId="6" xfId="0" applyFont="1" applyFill="1" applyBorder="1" applyAlignment="1">
      <alignment/>
    </xf>
    <xf numFmtId="191" fontId="6" fillId="0" borderId="1" xfId="0" applyNumberFormat="1" applyFont="1" applyBorder="1" applyAlignment="1">
      <alignment/>
    </xf>
    <xf numFmtId="191" fontId="6" fillId="0" borderId="0" xfId="0" applyNumberFormat="1" applyFont="1" applyAlignment="1">
      <alignment/>
    </xf>
    <xf numFmtId="37" fontId="6" fillId="0" borderId="27" xfId="0" applyFont="1" applyBorder="1" applyAlignment="1">
      <alignment/>
    </xf>
    <xf numFmtId="37" fontId="3" fillId="3" borderId="17" xfId="0" applyFont="1" applyFill="1" applyBorder="1" applyAlignment="1">
      <alignment/>
    </xf>
    <xf numFmtId="37" fontId="6" fillId="3" borderId="2" xfId="0" applyFont="1" applyFill="1" applyBorder="1" applyAlignment="1">
      <alignment horizontal="centerContinuous" vertical="center"/>
    </xf>
    <xf numFmtId="37" fontId="6" fillId="3" borderId="3" xfId="0" applyFont="1" applyFill="1" applyBorder="1" applyAlignment="1">
      <alignment horizontal="centerContinuous" vertical="center"/>
    </xf>
    <xf numFmtId="37" fontId="6" fillId="0" borderId="11" xfId="0" applyFont="1" applyBorder="1" applyAlignment="1">
      <alignment horizontal="centerContinuous"/>
    </xf>
    <xf numFmtId="39" fontId="6" fillId="0" borderId="1" xfId="0" applyNumberFormat="1" applyFont="1" applyBorder="1" applyAlignment="1">
      <alignment/>
    </xf>
    <xf numFmtId="0" fontId="6" fillId="3" borderId="2" xfId="0" applyNumberFormat="1" applyFont="1" applyFill="1" applyBorder="1" applyAlignment="1">
      <alignment/>
    </xf>
    <xf numFmtId="0" fontId="6" fillId="3" borderId="3" xfId="0" applyNumberFormat="1" applyFont="1" applyFill="1" applyBorder="1" applyAlignment="1">
      <alignment/>
    </xf>
    <xf numFmtId="37" fontId="6" fillId="3" borderId="6" xfId="0" applyFont="1" applyFill="1" applyBorder="1" applyAlignment="1">
      <alignment/>
    </xf>
    <xf numFmtId="37" fontId="3" fillId="0" borderId="5" xfId="0" applyFont="1" applyBorder="1" applyAlignment="1">
      <alignment horizontal="centerContinuous"/>
    </xf>
    <xf numFmtId="39" fontId="6" fillId="0" borderId="0" xfId="0" applyNumberFormat="1" applyFont="1" applyAlignment="1" applyProtection="1">
      <alignment/>
      <protection/>
    </xf>
    <xf numFmtId="37" fontId="6" fillId="3" borderId="2" xfId="0" applyFont="1" applyFill="1" applyBorder="1" applyAlignment="1">
      <alignment horizontal="right" vertical="center"/>
    </xf>
    <xf numFmtId="37" fontId="3" fillId="3" borderId="20" xfId="0" applyFont="1" applyFill="1" applyBorder="1" applyAlignment="1">
      <alignment/>
    </xf>
    <xf numFmtId="37" fontId="3" fillId="3" borderId="17" xfId="0" applyFont="1" applyFill="1" applyBorder="1" applyAlignment="1">
      <alignment/>
    </xf>
    <xf numFmtId="37" fontId="6" fillId="3" borderId="17" xfId="0" applyFont="1" applyFill="1" applyBorder="1" applyAlignment="1">
      <alignment/>
    </xf>
    <xf numFmtId="37" fontId="6" fillId="3" borderId="21" xfId="0" applyFont="1" applyFill="1" applyBorder="1" applyAlignment="1">
      <alignment/>
    </xf>
    <xf numFmtId="37" fontId="3" fillId="0" borderId="21" xfId="0" applyFont="1" applyBorder="1" applyAlignment="1">
      <alignment horizontal="centerContinuous"/>
    </xf>
    <xf numFmtId="172" fontId="6" fillId="0" borderId="2" xfId="0" applyNumberFormat="1" applyFont="1" applyBorder="1" applyAlignment="1" applyProtection="1">
      <alignment horizontal="centerContinuous"/>
      <protection/>
    </xf>
    <xf numFmtId="172" fontId="6" fillId="0" borderId="3" xfId="0" applyNumberFormat="1" applyFont="1" applyBorder="1" applyAlignment="1" applyProtection="1">
      <alignment horizontal="centerContinuous"/>
      <protection/>
    </xf>
    <xf numFmtId="37" fontId="3" fillId="3" borderId="21" xfId="0" applyFont="1" applyFill="1" applyBorder="1" applyAlignment="1">
      <alignment horizontal="centerContinuous"/>
    </xf>
    <xf numFmtId="37" fontId="3" fillId="0" borderId="22" xfId="0" applyFont="1" applyBorder="1" applyAlignment="1">
      <alignment horizontal="centerContinuous"/>
    </xf>
    <xf numFmtId="37" fontId="3" fillId="3" borderId="17" xfId="0" applyFont="1" applyFill="1" applyBorder="1" applyAlignment="1">
      <alignment horizontal="centerContinuous"/>
    </xf>
    <xf numFmtId="37" fontId="6" fillId="3" borderId="17" xfId="0" applyFont="1" applyFill="1" applyBorder="1" applyAlignment="1">
      <alignment horizontal="centerContinuous"/>
    </xf>
    <xf numFmtId="37" fontId="6" fillId="3" borderId="21" xfId="0" applyFont="1" applyFill="1" applyBorder="1" applyAlignment="1">
      <alignment horizontal="centerContinuous"/>
    </xf>
    <xf numFmtId="10" fontId="6" fillId="3" borderId="2" xfId="0" applyNumberFormat="1" applyFont="1" applyFill="1" applyBorder="1" applyAlignment="1" applyProtection="1">
      <alignment horizontal="centerContinuous"/>
      <protection/>
    </xf>
    <xf numFmtId="37" fontId="6" fillId="3" borderId="3" xfId="0" applyFont="1" applyFill="1" applyBorder="1" applyAlignment="1" applyProtection="1">
      <alignment horizontal="centerContinuous"/>
      <protection locked="0"/>
    </xf>
    <xf numFmtId="37" fontId="3" fillId="3" borderId="17" xfId="0" applyFont="1" applyFill="1" applyBorder="1" applyAlignment="1" applyProtection="1">
      <alignment/>
      <protection/>
    </xf>
    <xf numFmtId="37" fontId="6" fillId="3" borderId="17" xfId="0" applyFont="1" applyFill="1" applyBorder="1" applyAlignment="1" applyProtection="1">
      <alignment/>
      <protection/>
    </xf>
    <xf numFmtId="37" fontId="6" fillId="3" borderId="21" xfId="0" applyFont="1" applyFill="1" applyBorder="1" applyAlignment="1" applyProtection="1">
      <alignment/>
      <protection/>
    </xf>
    <xf numFmtId="37" fontId="3" fillId="3" borderId="5" xfId="0" applyFont="1" applyFill="1" applyBorder="1" applyAlignment="1" applyProtection="1">
      <alignment/>
      <protection/>
    </xf>
    <xf numFmtId="37" fontId="3" fillId="3" borderId="1" xfId="0" applyFont="1" applyFill="1" applyBorder="1" applyAlignment="1" applyProtection="1">
      <alignment/>
      <protection/>
    </xf>
    <xf numFmtId="37" fontId="3" fillId="3" borderId="6" xfId="0" applyFont="1" applyFill="1" applyBorder="1" applyAlignment="1" applyProtection="1">
      <alignment horizontal="center"/>
      <protection/>
    </xf>
    <xf numFmtId="37" fontId="3" fillId="3" borderId="1" xfId="0" applyFont="1" applyFill="1" applyBorder="1" applyAlignment="1" applyProtection="1">
      <alignment horizontal="centerContinuous"/>
      <protection/>
    </xf>
    <xf numFmtId="37" fontId="3" fillId="0" borderId="9" xfId="0" applyFont="1" applyBorder="1" applyAlignment="1" applyProtection="1">
      <alignment horizontal="centerContinuous"/>
      <protection/>
    </xf>
    <xf numFmtId="37" fontId="6" fillId="0" borderId="0" xfId="0" applyFont="1" applyBorder="1" applyAlignment="1">
      <alignment/>
    </xf>
    <xf numFmtId="37" fontId="3" fillId="3" borderId="20" xfId="0" applyFont="1" applyFill="1" applyBorder="1" applyAlignment="1">
      <alignment/>
    </xf>
    <xf numFmtId="37" fontId="6" fillId="0" borderId="21" xfId="0" applyFont="1" applyBorder="1" applyAlignment="1">
      <alignment/>
    </xf>
    <xf numFmtId="37" fontId="6" fillId="3" borderId="2" xfId="0" applyFont="1" applyFill="1" applyBorder="1" applyAlignment="1" quotePrefix="1">
      <alignment/>
    </xf>
    <xf numFmtId="37" fontId="6" fillId="0" borderId="0" xfId="0" applyNumberFormat="1" applyFont="1" applyAlignment="1" applyProtection="1">
      <alignment horizontal="centerContinuous"/>
      <protection/>
    </xf>
    <xf numFmtId="37" fontId="6" fillId="3" borderId="2" xfId="0" applyFont="1" applyFill="1" applyBorder="1" applyAlignment="1" applyProtection="1">
      <alignment/>
      <protection/>
    </xf>
    <xf numFmtId="37" fontId="6" fillId="3" borderId="3" xfId="0" applyFont="1" applyFill="1" applyBorder="1" applyAlignment="1" applyProtection="1">
      <alignment/>
      <protection/>
    </xf>
    <xf numFmtId="37" fontId="6" fillId="3" borderId="3" xfId="0" applyFont="1" applyFill="1" applyBorder="1" applyAlignment="1" applyProtection="1">
      <alignment horizontal="center"/>
      <protection/>
    </xf>
    <xf numFmtId="37" fontId="3" fillId="3" borderId="20" xfId="0" applyFont="1" applyFill="1" applyBorder="1" applyAlignment="1" applyProtection="1">
      <alignment/>
      <protection/>
    </xf>
    <xf numFmtId="37" fontId="6" fillId="3" borderId="17" xfId="0" applyFont="1" applyFill="1" applyBorder="1" applyAlignment="1" applyProtection="1">
      <alignment horizontal="centerContinuous"/>
      <protection/>
    </xf>
    <xf numFmtId="37" fontId="6" fillId="3" borderId="21" xfId="0" applyFont="1" applyFill="1" applyBorder="1" applyAlignment="1" applyProtection="1">
      <alignment horizontal="centerContinuous"/>
      <protection/>
    </xf>
    <xf numFmtId="37" fontId="3" fillId="3" borderId="6" xfId="0" applyFont="1" applyFill="1" applyBorder="1" applyAlignment="1" applyProtection="1">
      <alignment/>
      <protection/>
    </xf>
    <xf numFmtId="37" fontId="3" fillId="3" borderId="28" xfId="0" applyFont="1" applyFill="1" applyBorder="1" applyAlignment="1" applyProtection="1">
      <alignment horizontal="center"/>
      <protection/>
    </xf>
    <xf numFmtId="37" fontId="3" fillId="3" borderId="3" xfId="0" applyFont="1" applyFill="1" applyBorder="1" applyAlignment="1" applyProtection="1">
      <alignment horizontal="centerContinuous"/>
      <protection/>
    </xf>
    <xf numFmtId="37" fontId="3" fillId="3" borderId="10" xfId="0" applyFont="1" applyFill="1" applyBorder="1" applyAlignment="1" applyProtection="1">
      <alignment horizontal="centerContinuous"/>
      <protection/>
    </xf>
    <xf numFmtId="37" fontId="6" fillId="0" borderId="6" xfId="0" applyFont="1" applyBorder="1" applyAlignment="1" applyProtection="1">
      <alignment/>
      <protection/>
    </xf>
    <xf numFmtId="37" fontId="3" fillId="0" borderId="28" xfId="0" applyFont="1" applyBorder="1" applyAlignment="1" applyProtection="1">
      <alignment horizontal="center"/>
      <protection/>
    </xf>
    <xf numFmtId="37" fontId="6" fillId="0" borderId="4" xfId="0" applyFont="1" applyBorder="1" applyAlignment="1" applyProtection="1">
      <alignment/>
      <protection/>
    </xf>
    <xf numFmtId="37" fontId="3" fillId="0" borderId="6" xfId="0" applyFont="1" applyBorder="1" applyAlignment="1" applyProtection="1">
      <alignment horizontal="center"/>
      <protection/>
    </xf>
    <xf numFmtId="37" fontId="3" fillId="0" borderId="29" xfId="0" applyFont="1" applyBorder="1" applyAlignment="1" applyProtection="1">
      <alignment horizontal="centerContinuous"/>
      <protection/>
    </xf>
    <xf numFmtId="37" fontId="3" fillId="0" borderId="9" xfId="0" applyFont="1" applyBorder="1" applyAlignment="1" applyProtection="1">
      <alignment horizontal="center"/>
      <protection/>
    </xf>
    <xf numFmtId="191" fontId="6" fillId="0" borderId="14" xfId="0" applyNumberFormat="1" applyFont="1" applyBorder="1" applyAlignment="1">
      <alignment vertical="center"/>
    </xf>
    <xf numFmtId="197" fontId="6" fillId="0" borderId="28" xfId="0" applyNumberFormat="1" applyFont="1" applyBorder="1" applyAlignment="1">
      <alignment vertical="center"/>
    </xf>
    <xf numFmtId="197" fontId="6" fillId="0" borderId="0" xfId="0" applyNumberFormat="1" applyFont="1" applyAlignment="1">
      <alignment vertical="center"/>
    </xf>
    <xf numFmtId="0" fontId="3" fillId="3" borderId="17" xfId="0" applyNumberFormat="1" applyFont="1" applyFill="1" applyBorder="1" applyAlignment="1" applyProtection="1">
      <alignment horizontal="centerContinuous"/>
      <protection/>
    </xf>
    <xf numFmtId="0" fontId="6" fillId="3" borderId="21" xfId="0" applyNumberFormat="1" applyFont="1" applyFill="1" applyBorder="1" applyAlignment="1" applyProtection="1">
      <alignment horizontal="centerContinuous"/>
      <protection/>
    </xf>
    <xf numFmtId="37" fontId="3" fillId="3" borderId="6" xfId="0" applyFont="1" applyFill="1" applyBorder="1" applyAlignment="1" applyProtection="1">
      <alignment horizontal="centerContinuous"/>
      <protection/>
    </xf>
    <xf numFmtId="37" fontId="3" fillId="3" borderId="3" xfId="0" applyFont="1" applyFill="1" applyBorder="1" applyAlignment="1" applyProtection="1">
      <alignment horizontal="centerContinuous" vertical="center"/>
      <protection locked="0"/>
    </xf>
    <xf numFmtId="37" fontId="3" fillId="3" borderId="1" xfId="0" applyFont="1" applyFill="1" applyBorder="1" applyAlignment="1">
      <alignment horizontal="centerContinuous"/>
    </xf>
    <xf numFmtId="37" fontId="3" fillId="0" borderId="10" xfId="0" applyFont="1" applyBorder="1" applyAlignment="1">
      <alignment horizontal="center"/>
    </xf>
    <xf numFmtId="172" fontId="6" fillId="0" borderId="2" xfId="0" applyNumberFormat="1" applyFont="1" applyBorder="1" applyAlignment="1" applyProtection="1">
      <alignment horizontal="centerContinuous" vertical="center"/>
      <protection/>
    </xf>
    <xf numFmtId="37" fontId="6" fillId="0" borderId="27" xfId="0" applyFont="1" applyBorder="1" applyAlignment="1">
      <alignment horizontal="centerContinuous" vertical="center"/>
    </xf>
    <xf numFmtId="172" fontId="6" fillId="0" borderId="3" xfId="0" applyNumberFormat="1" applyFont="1" applyBorder="1" applyAlignment="1" applyProtection="1">
      <alignment horizontal="centerContinuous" vertical="center"/>
      <protection/>
    </xf>
    <xf numFmtId="37" fontId="3" fillId="0" borderId="30" xfId="0" applyFont="1" applyFill="1" applyBorder="1" applyAlignment="1">
      <alignment horizontal="left"/>
    </xf>
    <xf numFmtId="37" fontId="3" fillId="0" borderId="31" xfId="0" applyFont="1" applyFill="1" applyBorder="1" applyAlignment="1">
      <alignment horizontal="centerContinuous"/>
    </xf>
    <xf numFmtId="37" fontId="3" fillId="0" borderId="32" xfId="0" applyFont="1" applyFill="1" applyBorder="1" applyAlignment="1">
      <alignment horizontal="centerContinuous"/>
    </xf>
    <xf numFmtId="37" fontId="3" fillId="0" borderId="33" xfId="0" applyFont="1" applyFill="1" applyBorder="1" applyAlignment="1">
      <alignment horizontal="left"/>
    </xf>
    <xf numFmtId="37" fontId="6" fillId="0" borderId="31" xfId="0" applyFont="1" applyFill="1" applyBorder="1" applyAlignment="1">
      <alignment/>
    </xf>
    <xf numFmtId="37" fontId="6" fillId="0" borderId="34" xfId="0" applyFont="1" applyFill="1" applyBorder="1" applyAlignment="1">
      <alignment/>
    </xf>
    <xf numFmtId="37" fontId="9" fillId="0" borderId="0" xfId="0" applyFont="1" applyAlignment="1">
      <alignment/>
    </xf>
    <xf numFmtId="172" fontId="6" fillId="0" borderId="0" xfId="0" applyNumberFormat="1" applyFont="1" applyBorder="1" applyAlignment="1" applyProtection="1">
      <alignment/>
      <protection/>
    </xf>
    <xf numFmtId="37" fontId="3" fillId="3" borderId="20" xfId="0" applyFont="1" applyFill="1" applyBorder="1" applyAlignment="1">
      <alignment horizontal="centerContinuous"/>
    </xf>
    <xf numFmtId="172" fontId="7" fillId="0" borderId="0" xfId="0" applyNumberFormat="1" applyFont="1" applyAlignment="1" applyProtection="1">
      <alignment/>
      <protection locked="0"/>
    </xf>
    <xf numFmtId="172" fontId="6" fillId="0" borderId="17" xfId="0" applyNumberFormat="1" applyFont="1" applyBorder="1" applyAlignment="1" applyProtection="1">
      <alignment vertical="center"/>
      <protection/>
    </xf>
    <xf numFmtId="37" fontId="3" fillId="3" borderId="17" xfId="0" applyFont="1" applyFill="1" applyBorder="1" applyAlignment="1" applyProtection="1" quotePrefix="1">
      <alignment horizontal="centerContinuous" vertical="center"/>
      <protection/>
    </xf>
    <xf numFmtId="37" fontId="6" fillId="0" borderId="17" xfId="0" applyFont="1" applyBorder="1" applyAlignment="1">
      <alignment horizontal="right" vertical="center"/>
    </xf>
    <xf numFmtId="37" fontId="3" fillId="0" borderId="4" xfId="0" applyFont="1" applyBorder="1" applyAlignment="1">
      <alignment horizontal="centerContinuous"/>
    </xf>
    <xf numFmtId="37" fontId="3" fillId="0" borderId="4" xfId="0" applyFont="1" applyBorder="1" applyAlignment="1">
      <alignment horizontal="center"/>
    </xf>
    <xf numFmtId="37" fontId="3" fillId="0" borderId="1" xfId="0" applyFont="1" applyBorder="1" applyAlignment="1">
      <alignment horizontal="centerContinuous"/>
    </xf>
    <xf numFmtId="37" fontId="3" fillId="0" borderId="1" xfId="0" applyFont="1" applyBorder="1" applyAlignment="1">
      <alignment horizontal="center"/>
    </xf>
    <xf numFmtId="37" fontId="6" fillId="0" borderId="0" xfId="0" applyFont="1" applyAlignment="1">
      <alignment wrapText="1"/>
    </xf>
    <xf numFmtId="37" fontId="6" fillId="0" borderId="17" xfId="0" applyFont="1" applyBorder="1" applyAlignment="1">
      <alignment vertical="center"/>
    </xf>
    <xf numFmtId="37" fontId="3" fillId="3" borderId="22" xfId="0" applyFont="1" applyFill="1" applyBorder="1" applyAlignment="1">
      <alignment horizontal="centerContinuous"/>
    </xf>
    <xf numFmtId="37" fontId="6" fillId="0" borderId="17" xfId="0" applyFont="1" applyBorder="1" applyAlignment="1">
      <alignment horizontal="left" vertical="center"/>
    </xf>
    <xf numFmtId="37" fontId="6" fillId="0" borderId="17" xfId="0" applyFont="1" applyBorder="1" applyAlignment="1">
      <alignment horizontal="left"/>
    </xf>
    <xf numFmtId="37" fontId="3" fillId="0" borderId="2" xfId="0" applyFont="1" applyBorder="1" applyAlignment="1">
      <alignment horizontal="centerContinuous" vertical="center"/>
    </xf>
    <xf numFmtId="37" fontId="6" fillId="0" borderId="2" xfId="0" applyFont="1" applyBorder="1" applyAlignment="1">
      <alignment horizontal="centerContinuous" vertical="center"/>
    </xf>
    <xf numFmtId="37" fontId="3" fillId="0" borderId="3" xfId="0" applyFont="1" applyBorder="1" applyAlignment="1">
      <alignment horizontal="centerContinuous" vertical="center"/>
    </xf>
    <xf numFmtId="37" fontId="6" fillId="0" borderId="3" xfId="0" applyFont="1" applyBorder="1" applyAlignment="1">
      <alignment horizontal="centerContinuous" vertical="center"/>
    </xf>
    <xf numFmtId="37" fontId="12" fillId="0" borderId="3" xfId="0" applyFont="1" applyBorder="1" applyAlignment="1">
      <alignment horizontal="centerContinuous" vertical="center"/>
    </xf>
    <xf numFmtId="49" fontId="3" fillId="0" borderId="9" xfId="0" applyNumberFormat="1" applyFont="1" applyBorder="1" applyAlignment="1">
      <alignment/>
    </xf>
    <xf numFmtId="196" fontId="6" fillId="0" borderId="1" xfId="0" applyNumberFormat="1" applyFont="1" applyBorder="1" applyAlignment="1">
      <alignment/>
    </xf>
    <xf numFmtId="195" fontId="6" fillId="0" borderId="0" xfId="0" applyNumberFormat="1" applyFont="1" applyAlignment="1">
      <alignment/>
    </xf>
    <xf numFmtId="196" fontId="6" fillId="0" borderId="0" xfId="0" applyNumberFormat="1" applyFont="1" applyAlignment="1">
      <alignment/>
    </xf>
    <xf numFmtId="37" fontId="6" fillId="0" borderId="0" xfId="0" applyFont="1" applyAlignment="1">
      <alignment horizontal="center"/>
    </xf>
    <xf numFmtId="37" fontId="3" fillId="0" borderId="23" xfId="0" applyFont="1" applyBorder="1" applyAlignment="1">
      <alignment horizontal="center" vertical="center"/>
    </xf>
    <xf numFmtId="43" fontId="6" fillId="0" borderId="0" xfId="16" applyFont="1" applyAlignment="1">
      <alignment horizontal="left"/>
    </xf>
    <xf numFmtId="37" fontId="6" fillId="0" borderId="2" xfId="0" applyFont="1" applyBorder="1" applyAlignment="1">
      <alignment horizontal="centerContinuous"/>
    </xf>
    <xf numFmtId="37" fontId="6" fillId="0" borderId="2" xfId="0" applyFont="1" applyBorder="1" applyAlignment="1">
      <alignment/>
    </xf>
    <xf numFmtId="37" fontId="6" fillId="0" borderId="3" xfId="0" applyFont="1" applyBorder="1" applyAlignment="1">
      <alignment horizontal="centerContinuous"/>
    </xf>
    <xf numFmtId="37" fontId="6" fillId="0" borderId="3" xfId="0" applyFont="1" applyBorder="1" applyAlignment="1">
      <alignment/>
    </xf>
    <xf numFmtId="37" fontId="6" fillId="0" borderId="11" xfId="0" applyFont="1" applyBorder="1" applyAlignment="1">
      <alignment vertical="center"/>
    </xf>
    <xf numFmtId="37" fontId="6" fillId="0" borderId="0" xfId="0" applyFont="1" applyBorder="1" applyAlignment="1" quotePrefix="1">
      <alignment horizontal="centerContinuous"/>
    </xf>
    <xf numFmtId="49" fontId="3" fillId="5" borderId="22" xfId="0" applyNumberFormat="1" applyFont="1" applyFill="1" applyBorder="1" applyAlignment="1">
      <alignment horizontal="center"/>
    </xf>
    <xf numFmtId="37" fontId="3" fillId="3" borderId="17" xfId="0" applyFont="1" applyFill="1" applyBorder="1" applyAlignment="1">
      <alignment horizontal="centerContinuous" vertical="center"/>
    </xf>
    <xf numFmtId="37" fontId="6" fillId="3" borderId="17" xfId="0" applyFont="1" applyFill="1" applyBorder="1" applyAlignment="1" quotePrefix="1">
      <alignment horizontal="right"/>
    </xf>
    <xf numFmtId="37" fontId="3" fillId="3" borderId="0" xfId="0" applyFont="1" applyFill="1" applyBorder="1" applyAlignment="1">
      <alignment horizontal="centerContinuous" vertical="center"/>
    </xf>
    <xf numFmtId="37" fontId="6" fillId="3" borderId="0" xfId="0" applyFont="1" applyFill="1" applyBorder="1" applyAlignment="1">
      <alignment horizontal="centerContinuous"/>
    </xf>
    <xf numFmtId="37" fontId="6" fillId="3" borderId="0" xfId="0" applyFont="1" applyFill="1" applyBorder="1" applyAlignment="1" quotePrefix="1">
      <alignment horizontal="right"/>
    </xf>
    <xf numFmtId="37" fontId="6" fillId="0" borderId="0" xfId="0" applyFont="1" applyBorder="1" applyAlignment="1">
      <alignment vertical="center"/>
    </xf>
    <xf numFmtId="37" fontId="3" fillId="3" borderId="30" xfId="0" applyFont="1" applyFill="1" applyBorder="1" applyAlignment="1" quotePrefix="1">
      <alignment horizontal="centerContinuous" vertical="center"/>
    </xf>
    <xf numFmtId="37" fontId="6" fillId="0" borderId="31" xfId="0" applyFont="1" applyBorder="1" applyAlignment="1">
      <alignment horizontal="centerContinuous"/>
    </xf>
    <xf numFmtId="37" fontId="6" fillId="0" borderId="34" xfId="0" applyFont="1" applyBorder="1" applyAlignment="1">
      <alignment horizontal="centerContinuous"/>
    </xf>
    <xf numFmtId="37" fontId="3" fillId="0" borderId="35" xfId="0" applyFont="1" applyBorder="1" applyAlignment="1">
      <alignment horizontal="center"/>
    </xf>
    <xf numFmtId="37" fontId="6" fillId="0" borderId="7" xfId="0" applyFont="1" applyBorder="1" applyAlignment="1">
      <alignment/>
    </xf>
    <xf numFmtId="37" fontId="3" fillId="0" borderId="23" xfId="0" applyFont="1" applyBorder="1" applyAlignment="1">
      <alignment horizontal="center"/>
    </xf>
    <xf numFmtId="37" fontId="3" fillId="6" borderId="23" xfId="0" applyFont="1" applyFill="1" applyBorder="1" applyAlignment="1">
      <alignment horizontal="center"/>
    </xf>
    <xf numFmtId="37" fontId="3" fillId="6" borderId="8" xfId="0" applyFont="1" applyFill="1" applyBorder="1" applyAlignment="1">
      <alignment horizontal="center"/>
    </xf>
    <xf numFmtId="49" fontId="6" fillId="0" borderId="0" xfId="0" applyNumberFormat="1" applyFont="1" applyBorder="1" applyAlignment="1">
      <alignment horizontal="left"/>
    </xf>
    <xf numFmtId="37" fontId="6" fillId="0" borderId="0" xfId="0" applyFont="1" applyBorder="1" applyAlignment="1">
      <alignment/>
    </xf>
    <xf numFmtId="37" fontId="6" fillId="3" borderId="17" xfId="0" applyFont="1" applyFill="1" applyBorder="1" applyAlignment="1">
      <alignment horizontal="right"/>
    </xf>
    <xf numFmtId="37" fontId="6" fillId="3" borderId="0" xfId="0" applyFont="1" applyFill="1" applyBorder="1" applyAlignment="1">
      <alignment horizontal="right"/>
    </xf>
    <xf numFmtId="37" fontId="3" fillId="3" borderId="35" xfId="0" applyFont="1" applyFill="1" applyBorder="1" applyAlignment="1">
      <alignment horizontal="centerContinuous" vertical="center"/>
    </xf>
    <xf numFmtId="37" fontId="3" fillId="0" borderId="8" xfId="0" applyFont="1" applyBorder="1" applyAlignment="1">
      <alignment horizontal="center"/>
    </xf>
    <xf numFmtId="37" fontId="6" fillId="0" borderId="0" xfId="0" applyFont="1" applyBorder="1" applyAlignment="1">
      <alignment horizontal="left"/>
    </xf>
    <xf numFmtId="172" fontId="6" fillId="0" borderId="17" xfId="0" applyNumberFormat="1" applyFont="1" applyBorder="1" applyAlignment="1" applyProtection="1">
      <alignment/>
      <protection/>
    </xf>
    <xf numFmtId="37" fontId="6" fillId="0" borderId="17" xfId="0" applyFont="1" applyBorder="1" applyAlignment="1">
      <alignment horizontal="centerContinuous" vertical="center"/>
    </xf>
    <xf numFmtId="172" fontId="6" fillId="0" borderId="0" xfId="0" applyNumberFormat="1" applyFont="1" applyAlignment="1" applyProtection="1">
      <alignment horizontal="centerContinuous"/>
      <protection/>
    </xf>
    <xf numFmtId="37" fontId="3" fillId="0" borderId="20" xfId="0" applyFont="1" applyBorder="1" applyAlignment="1">
      <alignment horizontal="centerContinuous" vertical="center"/>
    </xf>
    <xf numFmtId="37" fontId="3" fillId="0" borderId="6" xfId="0" applyFont="1" applyBorder="1" applyAlignment="1">
      <alignment horizontal="center"/>
    </xf>
    <xf numFmtId="37" fontId="7" fillId="0" borderId="17" xfId="0" applyFont="1" applyBorder="1" applyAlignment="1" applyProtection="1">
      <alignment horizontal="centerContinuous" vertical="center"/>
      <protection locked="0"/>
    </xf>
    <xf numFmtId="49" fontId="8" fillId="0" borderId="10" xfId="0" applyNumberFormat="1" applyFont="1" applyBorder="1" applyAlignment="1">
      <alignment horizontal="center"/>
    </xf>
    <xf numFmtId="0" fontId="6" fillId="0" borderId="0" xfId="16" applyNumberFormat="1" applyFont="1" applyAlignment="1">
      <alignment/>
    </xf>
    <xf numFmtId="43" fontId="6" fillId="0" borderId="0" xfId="16" applyFont="1" applyAlignment="1">
      <alignment/>
    </xf>
    <xf numFmtId="37" fontId="6" fillId="0" borderId="0" xfId="0" applyFont="1" applyAlignment="1" quotePrefix="1">
      <alignment/>
    </xf>
    <xf numFmtId="37" fontId="3" fillId="0" borderId="31" xfId="0" applyFont="1" applyBorder="1" applyAlignment="1">
      <alignment horizontal="centerContinuous" vertical="center"/>
    </xf>
    <xf numFmtId="37" fontId="6" fillId="0" borderId="31" xfId="0" applyFont="1" applyBorder="1" applyAlignment="1">
      <alignment horizontal="centerContinuous" vertical="center"/>
    </xf>
    <xf numFmtId="37" fontId="7" fillId="0" borderId="17" xfId="0" applyFont="1" applyBorder="1" applyAlignment="1" applyProtection="1">
      <alignment vertical="center"/>
      <protection locked="0"/>
    </xf>
    <xf numFmtId="37" fontId="3" fillId="0" borderId="1" xfId="0" applyFont="1" applyBorder="1" applyAlignment="1">
      <alignment/>
    </xf>
    <xf numFmtId="37" fontId="6" fillId="0" borderId="10" xfId="0" applyFont="1" applyBorder="1" applyAlignment="1">
      <alignment horizontal="centerContinuous"/>
    </xf>
    <xf numFmtId="49" fontId="6" fillId="0" borderId="0" xfId="0" applyNumberFormat="1" applyFont="1" applyBorder="1" applyAlignment="1">
      <alignment vertical="center"/>
    </xf>
    <xf numFmtId="191" fontId="6" fillId="0" borderId="0" xfId="0" applyNumberFormat="1" applyFont="1" applyBorder="1" applyAlignment="1">
      <alignment/>
    </xf>
    <xf numFmtId="37" fontId="6" fillId="0" borderId="2" xfId="0" applyFont="1" applyBorder="1" applyAlignment="1">
      <alignment vertical="center"/>
    </xf>
    <xf numFmtId="37" fontId="6" fillId="0" borderId="2" xfId="0" applyFont="1" applyBorder="1" applyAlignment="1">
      <alignment horizontal="right" vertical="center"/>
    </xf>
    <xf numFmtId="37" fontId="3" fillId="0" borderId="3" xfId="0" applyFont="1" applyBorder="1" applyAlignment="1" quotePrefix="1">
      <alignment horizontal="centerContinuous" vertical="center"/>
    </xf>
    <xf numFmtId="37" fontId="6" fillId="0" borderId="3" xfId="0" applyFont="1" applyBorder="1" applyAlignment="1" quotePrefix="1">
      <alignment horizontal="centerContinuous" vertical="center"/>
    </xf>
    <xf numFmtId="37" fontId="6" fillId="0" borderId="3" xfId="0" applyFont="1" applyBorder="1" applyAlignment="1">
      <alignment vertical="center"/>
    </xf>
    <xf numFmtId="172" fontId="6" fillId="0" borderId="27" xfId="0" applyNumberFormat="1" applyFont="1" applyBorder="1" applyAlignment="1" applyProtection="1">
      <alignment vertical="center"/>
      <protection/>
    </xf>
    <xf numFmtId="37" fontId="3" fillId="0" borderId="27" xfId="0" applyFont="1" applyBorder="1" applyAlignment="1">
      <alignment horizontal="centerContinuous" vertical="center"/>
    </xf>
    <xf numFmtId="172" fontId="6" fillId="0" borderId="11" xfId="0" applyNumberFormat="1" applyFont="1" applyBorder="1" applyAlignment="1" applyProtection="1">
      <alignment vertical="center"/>
      <protection/>
    </xf>
    <xf numFmtId="37" fontId="6" fillId="0" borderId="11" xfId="0" applyFont="1" applyBorder="1" applyAlignment="1">
      <alignment/>
    </xf>
    <xf numFmtId="37" fontId="6" fillId="0" borderId="36" xfId="0" applyFont="1" applyBorder="1" applyAlignment="1">
      <alignment/>
    </xf>
    <xf numFmtId="37" fontId="6" fillId="0" borderId="2" xfId="0" applyFont="1" applyBorder="1" applyAlignment="1" quotePrefix="1">
      <alignment horizontal="right" vertical="center"/>
    </xf>
    <xf numFmtId="49" fontId="9" fillId="0" borderId="0" xfId="0" applyNumberFormat="1" applyFont="1" applyAlignment="1">
      <alignment horizontal="left"/>
    </xf>
    <xf numFmtId="49" fontId="9" fillId="0" borderId="0" xfId="0" applyNumberFormat="1" applyFont="1" applyBorder="1" applyAlignment="1">
      <alignment horizontal="left"/>
    </xf>
    <xf numFmtId="191" fontId="6" fillId="0" borderId="1" xfId="0" applyNumberFormat="1" applyFont="1" applyBorder="1" applyAlignment="1">
      <alignment horizontal="right"/>
    </xf>
    <xf numFmtId="37" fontId="3" fillId="0" borderId="37" xfId="0" applyFont="1" applyBorder="1" applyAlignment="1">
      <alignment/>
    </xf>
    <xf numFmtId="37" fontId="3" fillId="0" borderId="38" xfId="0" applyFont="1" applyBorder="1" applyAlignment="1">
      <alignment/>
    </xf>
    <xf numFmtId="37" fontId="3" fillId="0" borderId="7" xfId="0" applyFont="1" applyFill="1" applyBorder="1" applyAlignment="1">
      <alignment horizontal="centerContinuous" vertical="center"/>
    </xf>
    <xf numFmtId="37" fontId="3" fillId="0" borderId="23" xfId="0" applyFont="1" applyFill="1" applyBorder="1" applyAlignment="1">
      <alignment horizontal="centerContinuous"/>
    </xf>
    <xf numFmtId="37" fontId="3" fillId="0" borderId="8" xfId="0" applyFont="1" applyFill="1" applyBorder="1" applyAlignment="1">
      <alignment horizontal="centerContinuous"/>
    </xf>
    <xf numFmtId="37" fontId="3" fillId="0" borderId="7" xfId="0" applyFont="1" applyFill="1" applyBorder="1" applyAlignment="1">
      <alignment vertical="center"/>
    </xf>
    <xf numFmtId="37" fontId="3" fillId="0" borderId="23" xfId="0" applyFont="1" applyFill="1" applyBorder="1" applyAlignment="1">
      <alignment/>
    </xf>
    <xf numFmtId="37" fontId="3" fillId="0" borderId="23" xfId="0" applyFont="1" applyFill="1" applyBorder="1" applyAlignment="1">
      <alignment horizontal="center"/>
    </xf>
    <xf numFmtId="0" fontId="9" fillId="0" borderId="0" xfId="16" applyNumberFormat="1" applyFont="1" applyAlignment="1">
      <alignment/>
    </xf>
    <xf numFmtId="37" fontId="13" fillId="3" borderId="0" xfId="0" applyFont="1" applyFill="1" applyAlignment="1">
      <alignment horizontal="centerContinuous"/>
    </xf>
    <xf numFmtId="49" fontId="9" fillId="0" borderId="0" xfId="0" applyNumberFormat="1" applyFont="1" applyAlignment="1">
      <alignment horizontal="right"/>
    </xf>
    <xf numFmtId="37" fontId="13" fillId="0" borderId="0" xfId="0" applyFont="1" applyAlignment="1">
      <alignment horizontal="centerContinuous"/>
    </xf>
    <xf numFmtId="37" fontId="14" fillId="0" borderId="19" xfId="0" applyFont="1" applyBorder="1" applyAlignment="1">
      <alignment horizontal="right" vertical="top" textRotation="180"/>
    </xf>
    <xf numFmtId="177" fontId="6" fillId="3" borderId="23" xfId="0" applyNumberFormat="1" applyFont="1" applyFill="1" applyBorder="1" applyAlignment="1" applyProtection="1">
      <alignment/>
      <protection/>
    </xf>
    <xf numFmtId="177" fontId="6" fillId="0" borderId="23" xfId="0" applyNumberFormat="1" applyFont="1" applyBorder="1" applyAlignment="1" applyProtection="1">
      <alignment/>
      <protection/>
    </xf>
    <xf numFmtId="177" fontId="6" fillId="0" borderId="8" xfId="0" applyNumberFormat="1" applyFont="1" applyBorder="1" applyAlignment="1" applyProtection="1">
      <alignment/>
      <protection/>
    </xf>
    <xf numFmtId="177" fontId="6" fillId="3" borderId="7" xfId="0" applyNumberFormat="1" applyFont="1" applyFill="1" applyBorder="1" applyAlignment="1" applyProtection="1">
      <alignment/>
      <protection/>
    </xf>
    <xf numFmtId="177" fontId="3" fillId="0" borderId="26" xfId="22" applyNumberFormat="1" applyFont="1" applyFill="1" applyBorder="1" applyAlignment="1">
      <alignment/>
    </xf>
    <xf numFmtId="177" fontId="3" fillId="0" borderId="7" xfId="22" applyNumberFormat="1" applyFont="1" applyFill="1" applyBorder="1" applyAlignment="1">
      <alignment/>
    </xf>
    <xf numFmtId="177" fontId="6" fillId="0" borderId="0" xfId="0" applyNumberFormat="1" applyFont="1" applyAlignment="1" applyProtection="1">
      <alignment/>
      <protection/>
    </xf>
    <xf numFmtId="177" fontId="6" fillId="0" borderId="0" xfId="22" applyNumberFormat="1" applyFont="1" applyAlignment="1">
      <alignment/>
    </xf>
    <xf numFmtId="177" fontId="6" fillId="0" borderId="1" xfId="22" applyNumberFormat="1" applyFont="1" applyBorder="1" applyAlignment="1">
      <alignment/>
    </xf>
    <xf numFmtId="37" fontId="3" fillId="7" borderId="18" xfId="0" applyFont="1" applyFill="1" applyBorder="1" applyAlignment="1">
      <alignment horizontal="centerContinuous"/>
    </xf>
    <xf numFmtId="37" fontId="3" fillId="7" borderId="2" xfId="0" applyFont="1" applyFill="1" applyBorder="1" applyAlignment="1">
      <alignment horizontal="centerContinuous"/>
    </xf>
    <xf numFmtId="37" fontId="3" fillId="7" borderId="5" xfId="0" applyFont="1" applyFill="1" applyBorder="1" applyAlignment="1">
      <alignment horizontal="centerContinuous"/>
    </xf>
    <xf numFmtId="37" fontId="3" fillId="7" borderId="12" xfId="0" applyFont="1" applyFill="1" applyBorder="1" applyAlignment="1">
      <alignment horizontal="centerContinuous"/>
    </xf>
    <xf numFmtId="37" fontId="3" fillId="7" borderId="3" xfId="0" applyFont="1" applyFill="1" applyBorder="1" applyAlignment="1">
      <alignment horizontal="centerContinuous"/>
    </xf>
    <xf numFmtId="37" fontId="3" fillId="7" borderId="10" xfId="0" applyFont="1" applyFill="1" applyBorder="1" applyAlignment="1">
      <alignment horizontal="centerContinuous"/>
    </xf>
    <xf numFmtId="49" fontId="6" fillId="7" borderId="1" xfId="0" applyNumberFormat="1" applyFont="1" applyFill="1" applyBorder="1" applyAlignment="1">
      <alignment vertical="center"/>
    </xf>
    <xf numFmtId="191" fontId="6" fillId="7" borderId="1" xfId="0" applyNumberFormat="1" applyFont="1" applyFill="1" applyBorder="1" applyAlignment="1">
      <alignment vertical="center"/>
    </xf>
    <xf numFmtId="177" fontId="6" fillId="7" borderId="1" xfId="22" applyNumberFormat="1" applyFont="1" applyFill="1" applyBorder="1" applyAlignment="1">
      <alignment/>
    </xf>
    <xf numFmtId="49" fontId="3" fillId="7" borderId="22" xfId="16" applyNumberFormat="1" applyFont="1" applyFill="1" applyBorder="1" applyAlignment="1">
      <alignment vertical="center"/>
    </xf>
    <xf numFmtId="191" fontId="3" fillId="7" borderId="22" xfId="0" applyNumberFormat="1" applyFont="1" applyFill="1" applyBorder="1" applyAlignment="1">
      <alignment vertical="center"/>
    </xf>
    <xf numFmtId="177" fontId="3" fillId="7" borderId="22" xfId="22" applyNumberFormat="1" applyFont="1" applyFill="1" applyBorder="1" applyAlignment="1">
      <alignment/>
    </xf>
    <xf numFmtId="37" fontId="6" fillId="7" borderId="18" xfId="0" applyFont="1" applyFill="1" applyBorder="1" applyAlignment="1">
      <alignment/>
    </xf>
    <xf numFmtId="37" fontId="3" fillId="7" borderId="2" xfId="0" applyFont="1" applyFill="1" applyBorder="1" applyAlignment="1">
      <alignment/>
    </xf>
    <xf numFmtId="37" fontId="6" fillId="7" borderId="5" xfId="0" applyFont="1" applyFill="1" applyBorder="1" applyAlignment="1">
      <alignment horizontal="centerContinuous"/>
    </xf>
    <xf numFmtId="37" fontId="6" fillId="7" borderId="2" xfId="0" applyFont="1" applyFill="1" applyBorder="1" applyAlignment="1">
      <alignment horizontal="centerContinuous"/>
    </xf>
    <xf numFmtId="37" fontId="6" fillId="7" borderId="10" xfId="0" applyFont="1" applyFill="1" applyBorder="1" applyAlignment="1">
      <alignment horizontal="centerContinuous"/>
    </xf>
    <xf numFmtId="37" fontId="3" fillId="8" borderId="26" xfId="0" applyFont="1" applyFill="1" applyBorder="1" applyAlignment="1">
      <alignment/>
    </xf>
    <xf numFmtId="37" fontId="3" fillId="8" borderId="39" xfId="0" applyFont="1" applyFill="1" applyBorder="1" applyAlignment="1">
      <alignment/>
    </xf>
    <xf numFmtId="37" fontId="3" fillId="7" borderId="20" xfId="0" applyFont="1" applyFill="1" applyBorder="1" applyAlignment="1">
      <alignment horizontal="centerContinuous"/>
    </xf>
    <xf numFmtId="37" fontId="6" fillId="7" borderId="17" xfId="0" applyFont="1" applyFill="1" applyBorder="1" applyAlignment="1">
      <alignment horizontal="centerContinuous"/>
    </xf>
    <xf numFmtId="37" fontId="6" fillId="7" borderId="21" xfId="0" applyFont="1" applyFill="1" applyBorder="1" applyAlignment="1">
      <alignment horizontal="centerContinuous"/>
    </xf>
    <xf numFmtId="37" fontId="3" fillId="7" borderId="4" xfId="0" applyFont="1" applyFill="1" applyBorder="1" applyAlignment="1">
      <alignment horizontal="centerContinuous"/>
    </xf>
    <xf numFmtId="37" fontId="3" fillId="7" borderId="5" xfId="0" applyFont="1" applyFill="1" applyBorder="1" applyAlignment="1">
      <alignment horizontal="center"/>
    </xf>
    <xf numFmtId="37" fontId="3" fillId="7" borderId="2" xfId="0" applyFont="1" applyFill="1" applyBorder="1" applyAlignment="1">
      <alignment horizontal="center"/>
    </xf>
    <xf numFmtId="37" fontId="3" fillId="7" borderId="9" xfId="0" applyFont="1" applyFill="1" applyBorder="1" applyAlignment="1">
      <alignment horizontal="centerContinuous"/>
    </xf>
    <xf numFmtId="37" fontId="6" fillId="7" borderId="3" xfId="0" applyFont="1" applyFill="1" applyBorder="1" applyAlignment="1">
      <alignment horizontal="centerContinuous"/>
    </xf>
    <xf numFmtId="37" fontId="3" fillId="7" borderId="30" xfId="0" applyFont="1" applyFill="1" applyBorder="1" applyAlignment="1">
      <alignment horizontal="centerContinuous"/>
    </xf>
    <xf numFmtId="37" fontId="3" fillId="7" borderId="31" xfId="0" applyFont="1" applyFill="1" applyBorder="1" applyAlignment="1">
      <alignment horizontal="centerContinuous"/>
    </xf>
    <xf numFmtId="37" fontId="3" fillId="7" borderId="32" xfId="0" applyFont="1" applyFill="1" applyBorder="1" applyAlignment="1">
      <alignment horizontal="centerContinuous"/>
    </xf>
    <xf numFmtId="37" fontId="3" fillId="7" borderId="40" xfId="0" applyFont="1" applyFill="1" applyBorder="1" applyAlignment="1">
      <alignment horizontal="center"/>
    </xf>
    <xf numFmtId="37" fontId="3" fillId="7" borderId="21" xfId="0" applyFont="1" applyFill="1" applyBorder="1" applyAlignment="1">
      <alignment horizontal="center"/>
    </xf>
    <xf numFmtId="37" fontId="3" fillId="7" borderId="22" xfId="0" applyFont="1" applyFill="1" applyBorder="1" applyAlignment="1">
      <alignment horizontal="center"/>
    </xf>
    <xf numFmtId="196" fontId="6" fillId="7" borderId="1" xfId="0" applyNumberFormat="1" applyFont="1" applyFill="1" applyBorder="1" applyAlignment="1">
      <alignment vertical="center"/>
    </xf>
    <xf numFmtId="196" fontId="3" fillId="7" borderId="22" xfId="0" applyNumberFormat="1" applyFont="1" applyFill="1" applyBorder="1" applyAlignment="1">
      <alignment vertical="center"/>
    </xf>
    <xf numFmtId="37" fontId="3" fillId="7" borderId="20" xfId="0" applyFont="1" applyFill="1" applyBorder="1" applyAlignment="1">
      <alignment horizontal="centerContinuous" vertical="center"/>
    </xf>
    <xf numFmtId="37" fontId="3" fillId="7" borderId="21" xfId="0" applyFont="1" applyFill="1" applyBorder="1" applyAlignment="1">
      <alignment horizontal="centerContinuous"/>
    </xf>
    <xf numFmtId="37" fontId="3" fillId="7" borderId="20" xfId="0" applyFont="1" applyFill="1" applyBorder="1" applyAlignment="1" applyProtection="1">
      <alignment horizontal="centerContinuous"/>
      <protection/>
    </xf>
    <xf numFmtId="37" fontId="3" fillId="7" borderId="17" xfId="0" applyFont="1" applyFill="1" applyBorder="1" applyAlignment="1" applyProtection="1">
      <alignment horizontal="centerContinuous"/>
      <protection/>
    </xf>
    <xf numFmtId="37" fontId="3" fillId="7" borderId="20" xfId="0" applyFont="1" applyFill="1" applyBorder="1" applyAlignment="1" applyProtection="1">
      <alignment horizontal="centerContinuous" vertical="center"/>
      <protection/>
    </xf>
    <xf numFmtId="37" fontId="3" fillId="7" borderId="21" xfId="0" applyFont="1" applyFill="1" applyBorder="1" applyAlignment="1" applyProtection="1">
      <alignment horizontal="centerContinuous"/>
      <protection/>
    </xf>
    <xf numFmtId="196" fontId="6" fillId="7" borderId="16" xfId="0" applyNumberFormat="1" applyFont="1" applyFill="1" applyBorder="1" applyAlignment="1">
      <alignment vertical="center"/>
    </xf>
    <xf numFmtId="196" fontId="6" fillId="7" borderId="6" xfId="0" applyNumberFormat="1" applyFont="1" applyFill="1" applyBorder="1" applyAlignment="1">
      <alignment vertical="center"/>
    </xf>
    <xf numFmtId="37" fontId="3" fillId="7" borderId="21" xfId="0" applyFont="1" applyFill="1" applyBorder="1" applyAlignment="1">
      <alignment horizontal="centerContinuous" vertical="center"/>
    </xf>
    <xf numFmtId="37" fontId="6" fillId="7" borderId="14" xfId="0" applyFont="1" applyFill="1" applyBorder="1" applyAlignment="1" applyProtection="1">
      <alignment/>
      <protection/>
    </xf>
    <xf numFmtId="37" fontId="6" fillId="7" borderId="0" xfId="0" applyFont="1" applyFill="1" applyAlignment="1" applyProtection="1">
      <alignment/>
      <protection/>
    </xf>
    <xf numFmtId="37" fontId="6" fillId="7" borderId="6" xfId="0" applyFont="1" applyFill="1" applyBorder="1" applyAlignment="1" applyProtection="1">
      <alignment/>
      <protection/>
    </xf>
    <xf numFmtId="37" fontId="3" fillId="7" borderId="18" xfId="0" applyFont="1" applyFill="1" applyBorder="1" applyAlignment="1" applyProtection="1">
      <alignment horizontal="centerContinuous"/>
      <protection/>
    </xf>
    <xf numFmtId="37" fontId="6" fillId="7" borderId="2" xfId="0" applyFont="1" applyFill="1" applyBorder="1" applyAlignment="1" applyProtection="1">
      <alignment horizontal="centerContinuous"/>
      <protection/>
    </xf>
    <xf numFmtId="37" fontId="6" fillId="7" borderId="5" xfId="0" applyFont="1" applyFill="1" applyBorder="1" applyAlignment="1" applyProtection="1">
      <alignment horizontal="centerContinuous"/>
      <protection/>
    </xf>
    <xf numFmtId="37" fontId="3" fillId="7" borderId="12" xfId="0" applyFont="1" applyFill="1" applyBorder="1" applyAlignment="1" applyProtection="1">
      <alignment horizontal="centerContinuous"/>
      <protection/>
    </xf>
    <xf numFmtId="37" fontId="3" fillId="7" borderId="3" xfId="0" applyFont="1" applyFill="1" applyBorder="1" applyAlignment="1" applyProtection="1">
      <alignment horizontal="centerContinuous"/>
      <protection/>
    </xf>
    <xf numFmtId="37" fontId="3" fillId="7" borderId="10" xfId="0" applyFont="1" applyFill="1" applyBorder="1" applyAlignment="1" applyProtection="1">
      <alignment horizontal="centerContinuous"/>
      <protection/>
    </xf>
    <xf numFmtId="37" fontId="3" fillId="7" borderId="41" xfId="0" applyFont="1" applyFill="1" applyBorder="1" applyAlignment="1" applyProtection="1">
      <alignment horizontal="centerContinuous"/>
      <protection/>
    </xf>
    <xf numFmtId="37" fontId="6" fillId="7" borderId="0" xfId="0" applyFont="1" applyFill="1" applyAlignment="1" applyProtection="1">
      <alignment horizontal="centerContinuous"/>
      <protection/>
    </xf>
    <xf numFmtId="37" fontId="6" fillId="7" borderId="6" xfId="0" applyFont="1" applyFill="1" applyBorder="1" applyAlignment="1" applyProtection="1">
      <alignment horizontal="centerContinuous"/>
      <protection/>
    </xf>
    <xf numFmtId="37" fontId="3" fillId="7" borderId="14" xfId="0" applyFont="1" applyFill="1" applyBorder="1" applyAlignment="1" applyProtection="1">
      <alignment horizontal="centerContinuous"/>
      <protection/>
    </xf>
    <xf numFmtId="191" fontId="6" fillId="7" borderId="14" xfId="0" applyNumberFormat="1" applyFont="1" applyFill="1" applyBorder="1" applyAlignment="1">
      <alignment vertical="center"/>
    </xf>
    <xf numFmtId="197" fontId="6" fillId="7" borderId="28" xfId="0" applyNumberFormat="1" applyFont="1" applyFill="1" applyBorder="1" applyAlignment="1">
      <alignment vertical="center"/>
    </xf>
    <xf numFmtId="177" fontId="3" fillId="7" borderId="21" xfId="22" applyNumberFormat="1" applyFont="1" applyFill="1" applyBorder="1" applyAlignment="1">
      <alignment/>
    </xf>
    <xf numFmtId="37" fontId="3" fillId="7" borderId="18" xfId="0" applyFont="1" applyFill="1" applyBorder="1" applyAlignment="1">
      <alignment/>
    </xf>
    <xf numFmtId="37" fontId="3" fillId="7" borderId="2" xfId="0" applyFont="1" applyFill="1" applyBorder="1" applyAlignment="1">
      <alignment/>
    </xf>
    <xf numFmtId="37" fontId="3" fillId="7" borderId="5" xfId="0" applyFont="1" applyFill="1" applyBorder="1" applyAlignment="1">
      <alignment/>
    </xf>
    <xf numFmtId="37" fontId="3" fillId="7" borderId="18" xfId="0" applyFont="1" applyFill="1" applyBorder="1" applyAlignment="1">
      <alignment horizontal="center"/>
    </xf>
    <xf numFmtId="191" fontId="6" fillId="7" borderId="1" xfId="0" applyNumberFormat="1" applyFont="1" applyFill="1" applyBorder="1" applyAlignment="1">
      <alignment/>
    </xf>
    <xf numFmtId="39" fontId="6" fillId="7" borderId="1" xfId="0" applyNumberFormat="1" applyFont="1" applyFill="1" applyBorder="1" applyAlignment="1">
      <alignment/>
    </xf>
    <xf numFmtId="191" fontId="3" fillId="7" borderId="22" xfId="0" applyNumberFormat="1" applyFont="1" applyFill="1" applyBorder="1" applyAlignment="1">
      <alignment/>
    </xf>
    <xf numFmtId="39" fontId="3" fillId="7" borderId="22" xfId="0" applyNumberFormat="1" applyFont="1" applyFill="1" applyBorder="1" applyAlignment="1">
      <alignment/>
    </xf>
    <xf numFmtId="191" fontId="6" fillId="7" borderId="1" xfId="0" applyNumberFormat="1" applyFont="1" applyFill="1" applyBorder="1" applyAlignment="1">
      <alignment horizontal="right"/>
    </xf>
    <xf numFmtId="39" fontId="6" fillId="7" borderId="1" xfId="0" applyNumberFormat="1" applyFont="1" applyFill="1" applyBorder="1" applyAlignment="1">
      <alignment horizontal="right"/>
    </xf>
    <xf numFmtId="37" fontId="6" fillId="7" borderId="2" xfId="0" applyFont="1" applyFill="1" applyBorder="1" applyAlignment="1">
      <alignment/>
    </xf>
    <xf numFmtId="37" fontId="3" fillId="7" borderId="37" xfId="0" applyFont="1" applyFill="1" applyBorder="1" applyAlignment="1">
      <alignment horizontal="centerContinuous"/>
    </xf>
    <xf numFmtId="37" fontId="3" fillId="7" borderId="27" xfId="0" applyFont="1" applyFill="1" applyBorder="1" applyAlignment="1">
      <alignment horizontal="centerContinuous"/>
    </xf>
    <xf numFmtId="37" fontId="3" fillId="7" borderId="42" xfId="0" applyFont="1" applyFill="1" applyBorder="1" applyAlignment="1">
      <alignment horizontal="centerContinuous"/>
    </xf>
    <xf numFmtId="37" fontId="3" fillId="7" borderId="37" xfId="0" applyFont="1" applyFill="1" applyBorder="1" applyAlignment="1">
      <alignment horizontal="left"/>
    </xf>
    <xf numFmtId="37" fontId="3" fillId="7" borderId="27" xfId="0" applyFont="1" applyFill="1" applyBorder="1" applyAlignment="1">
      <alignment horizontal="left"/>
    </xf>
    <xf numFmtId="37" fontId="3" fillId="7" borderId="42" xfId="0" applyFont="1" applyFill="1" applyBorder="1" applyAlignment="1">
      <alignment horizontal="left"/>
    </xf>
    <xf numFmtId="37" fontId="3" fillId="7" borderId="38" xfId="0" applyFont="1" applyFill="1" applyBorder="1" applyAlignment="1">
      <alignment horizontal="centerContinuous"/>
    </xf>
    <xf numFmtId="37" fontId="3" fillId="7" borderId="11" xfId="0" applyFont="1" applyFill="1" applyBorder="1" applyAlignment="1">
      <alignment horizontal="centerContinuous"/>
    </xf>
    <xf numFmtId="37" fontId="3" fillId="7" borderId="43" xfId="0" applyFont="1" applyFill="1" applyBorder="1" applyAlignment="1">
      <alignment horizontal="centerContinuous"/>
    </xf>
    <xf numFmtId="37" fontId="3" fillId="7" borderId="14" xfId="0" applyFont="1" applyFill="1" applyBorder="1" applyAlignment="1">
      <alignment horizontal="centerContinuous"/>
    </xf>
    <xf numFmtId="37" fontId="6" fillId="7" borderId="0" xfId="0" applyFont="1" applyFill="1" applyAlignment="1">
      <alignment horizontal="centerContinuous"/>
    </xf>
    <xf numFmtId="37" fontId="3" fillId="7" borderId="1" xfId="0" applyFont="1" applyFill="1" applyBorder="1" applyAlignment="1">
      <alignment horizontal="centerContinuous"/>
    </xf>
    <xf numFmtId="37" fontId="3" fillId="7" borderId="17" xfId="0" applyFont="1" applyFill="1" applyBorder="1" applyAlignment="1">
      <alignment horizontal="centerContinuous" vertical="center"/>
    </xf>
    <xf numFmtId="37" fontId="6" fillId="7" borderId="17" xfId="0" applyFont="1" applyFill="1" applyBorder="1" applyAlignment="1">
      <alignment horizontal="centerContinuous" vertical="center"/>
    </xf>
    <xf numFmtId="37" fontId="6" fillId="7" borderId="21" xfId="0" applyFont="1" applyFill="1" applyBorder="1" applyAlignment="1">
      <alignment horizontal="centerContinuous" vertical="center"/>
    </xf>
    <xf numFmtId="37" fontId="3" fillId="7" borderId="18" xfId="0" applyFont="1" applyFill="1" applyBorder="1" applyAlignment="1">
      <alignment horizontal="centerContinuous" vertical="center"/>
    </xf>
    <xf numFmtId="37" fontId="3" fillId="7" borderId="17" xfId="0" applyFont="1" applyFill="1" applyBorder="1" applyAlignment="1">
      <alignment horizontal="centerContinuous"/>
    </xf>
    <xf numFmtId="37" fontId="3" fillId="7" borderId="18" xfId="0" applyFont="1" applyFill="1" applyBorder="1" applyAlignment="1">
      <alignment/>
    </xf>
    <xf numFmtId="37" fontId="3" fillId="7" borderId="6" xfId="0" applyFont="1" applyFill="1" applyBorder="1" applyAlignment="1">
      <alignment horizontal="centerContinuous"/>
    </xf>
    <xf numFmtId="37" fontId="3" fillId="7" borderId="0" xfId="0" applyFont="1" applyFill="1" applyAlignment="1">
      <alignment/>
    </xf>
    <xf numFmtId="37" fontId="3" fillId="7" borderId="4" xfId="0" applyFont="1" applyFill="1" applyBorder="1" applyAlignment="1">
      <alignment horizontal="center"/>
    </xf>
    <xf numFmtId="37" fontId="3" fillId="7" borderId="1" xfId="0" applyFont="1" applyFill="1" applyBorder="1" applyAlignment="1">
      <alignment horizontal="center"/>
    </xf>
    <xf numFmtId="37" fontId="3" fillId="7" borderId="9" xfId="0" applyFont="1" applyFill="1" applyBorder="1" applyAlignment="1">
      <alignment horizontal="center"/>
    </xf>
    <xf numFmtId="37" fontId="3" fillId="7" borderId="4" xfId="0" applyFont="1" applyFill="1" applyBorder="1" applyAlignment="1">
      <alignment/>
    </xf>
    <xf numFmtId="37" fontId="3" fillId="7" borderId="1" xfId="0" applyFont="1" applyFill="1" applyBorder="1" applyAlignment="1">
      <alignment/>
    </xf>
    <xf numFmtId="37" fontId="3" fillId="7" borderId="0" xfId="0" applyFont="1" applyFill="1" applyBorder="1" applyAlignment="1">
      <alignment horizontal="centerContinuous"/>
    </xf>
    <xf numFmtId="37" fontId="3" fillId="7" borderId="0" xfId="0" applyFont="1" applyFill="1" applyAlignment="1">
      <alignment horizontal="centerContinuous"/>
    </xf>
    <xf numFmtId="37" fontId="3" fillId="7" borderId="4" xfId="0" applyNumberFormat="1" applyFont="1" applyFill="1" applyBorder="1" applyAlignment="1" applyProtection="1">
      <alignment horizontal="centerContinuous"/>
      <protection/>
    </xf>
    <xf numFmtId="37" fontId="3" fillId="7" borderId="4" xfId="0" applyNumberFormat="1" applyFont="1" applyFill="1" applyBorder="1" applyAlignment="1" applyProtection="1">
      <alignment horizontal="center"/>
      <protection/>
    </xf>
    <xf numFmtId="37" fontId="3" fillId="7" borderId="1" xfId="0" applyNumberFormat="1" applyFont="1" applyFill="1" applyBorder="1" applyAlignment="1" applyProtection="1">
      <alignment horizontal="center"/>
      <protection/>
    </xf>
    <xf numFmtId="37" fontId="3" fillId="7" borderId="9" xfId="0" applyNumberFormat="1" applyFont="1" applyFill="1" applyBorder="1" applyAlignment="1" applyProtection="1">
      <alignment horizontal="centerContinuous"/>
      <protection/>
    </xf>
    <xf numFmtId="37" fontId="3" fillId="7" borderId="1" xfId="0" applyNumberFormat="1" applyFont="1" applyFill="1" applyBorder="1" applyAlignment="1" applyProtection="1">
      <alignment horizontal="centerContinuous"/>
      <protection/>
    </xf>
    <xf numFmtId="37" fontId="3" fillId="7" borderId="1" xfId="0" applyNumberFormat="1" applyFont="1" applyFill="1" applyBorder="1" applyAlignment="1" applyProtection="1">
      <alignment/>
      <protection/>
    </xf>
    <xf numFmtId="37" fontId="3" fillId="7" borderId="1" xfId="0" applyFont="1" applyFill="1" applyBorder="1" applyAlignment="1">
      <alignment/>
    </xf>
    <xf numFmtId="37" fontId="3" fillId="9" borderId="4" xfId="0" applyFont="1" applyFill="1" applyBorder="1" applyAlignment="1">
      <alignment horizontal="centerContinuous"/>
    </xf>
    <xf numFmtId="37" fontId="3" fillId="9" borderId="4" xfId="0" applyFont="1" applyFill="1" applyBorder="1" applyAlignment="1">
      <alignment horizontal="center"/>
    </xf>
    <xf numFmtId="37" fontId="3" fillId="9" borderId="6" xfId="0" applyFont="1" applyFill="1" applyBorder="1" applyAlignment="1">
      <alignment horizontal="centerContinuous"/>
    </xf>
    <xf numFmtId="37" fontId="3" fillId="9" borderId="1" xfId="0" applyFont="1" applyFill="1" applyBorder="1" applyAlignment="1">
      <alignment horizontal="center"/>
    </xf>
    <xf numFmtId="37" fontId="3" fillId="9" borderId="10" xfId="0" applyFont="1" applyFill="1" applyBorder="1" applyAlignment="1">
      <alignment horizontal="centerContinuous"/>
    </xf>
    <xf numFmtId="37" fontId="3" fillId="9" borderId="9" xfId="0" applyFont="1" applyFill="1" applyBorder="1" applyAlignment="1">
      <alignment horizontal="centerContinuous"/>
    </xf>
    <xf numFmtId="37" fontId="3" fillId="7" borderId="14" xfId="0" applyFont="1" applyFill="1" applyBorder="1" applyAlignment="1">
      <alignment horizontal="centerContinuous" vertical="center"/>
    </xf>
    <xf numFmtId="37" fontId="3" fillId="8" borderId="18" xfId="0" applyFont="1" applyFill="1" applyBorder="1" applyAlignment="1">
      <alignment horizontal="centerContinuous"/>
    </xf>
    <xf numFmtId="37" fontId="3" fillId="8" borderId="5" xfId="0" applyFont="1" applyFill="1" applyBorder="1" applyAlignment="1">
      <alignment horizontal="centerContinuous"/>
    </xf>
    <xf numFmtId="37" fontId="3" fillId="8" borderId="18" xfId="0" applyFont="1" applyFill="1" applyBorder="1" applyAlignment="1">
      <alignment/>
    </xf>
    <xf numFmtId="37" fontId="3" fillId="8" borderId="5" xfId="0" applyFont="1" applyFill="1" applyBorder="1" applyAlignment="1">
      <alignment/>
    </xf>
    <xf numFmtId="37" fontId="3" fillId="8" borderId="14" xfId="0" applyFont="1" applyFill="1" applyBorder="1" applyAlignment="1">
      <alignment horizontal="centerContinuous"/>
    </xf>
    <xf numFmtId="37" fontId="3" fillId="8" borderId="6" xfId="0" applyFont="1" applyFill="1" applyBorder="1" applyAlignment="1">
      <alignment horizontal="centerContinuous"/>
    </xf>
    <xf numFmtId="37" fontId="3" fillId="8" borderId="12" xfId="0" applyFont="1" applyFill="1" applyBorder="1" applyAlignment="1">
      <alignment horizontal="centerContinuous"/>
    </xf>
    <xf numFmtId="37" fontId="3" fillId="8" borderId="10" xfId="0" applyFont="1" applyFill="1" applyBorder="1" applyAlignment="1">
      <alignment horizontal="centerContinuous"/>
    </xf>
    <xf numFmtId="37" fontId="6" fillId="7" borderId="6" xfId="0" applyFont="1" applyFill="1" applyBorder="1" applyAlignment="1">
      <alignment horizontal="centerContinuous"/>
    </xf>
    <xf numFmtId="37" fontId="3" fillId="7" borderId="2" xfId="0" applyFont="1" applyFill="1" applyBorder="1" applyAlignment="1">
      <alignment horizontal="centerContinuous" vertical="center"/>
    </xf>
    <xf numFmtId="37" fontId="3" fillId="7" borderId="0" xfId="0" applyFont="1" applyFill="1" applyBorder="1" applyAlignment="1">
      <alignment horizontal="centerContinuous" vertical="center"/>
    </xf>
    <xf numFmtId="37" fontId="3" fillId="7" borderId="30" xfId="22" applyNumberFormat="1" applyFont="1" applyFill="1" applyBorder="1" applyAlignment="1">
      <alignment horizontal="centerContinuous" vertical="center"/>
    </xf>
    <xf numFmtId="37" fontId="6" fillId="7" borderId="31" xfId="22" applyNumberFormat="1" applyFont="1" applyFill="1" applyBorder="1" applyAlignment="1">
      <alignment horizontal="centerContinuous"/>
    </xf>
    <xf numFmtId="37" fontId="6" fillId="7" borderId="34" xfId="22" applyNumberFormat="1" applyFont="1" applyFill="1" applyBorder="1" applyAlignment="1">
      <alignment horizontal="centerContinuous"/>
    </xf>
    <xf numFmtId="49" fontId="8" fillId="0" borderId="8" xfId="0" applyNumberFormat="1" applyFont="1" applyBorder="1" applyAlignment="1">
      <alignment horizontal="center" vertical="top"/>
    </xf>
    <xf numFmtId="177" fontId="6" fillId="0" borderId="1" xfId="22" applyNumberFormat="1" applyFont="1" applyBorder="1" applyAlignment="1">
      <alignment horizontal="right"/>
    </xf>
    <xf numFmtId="177" fontId="6" fillId="7" borderId="1" xfId="22" applyNumberFormat="1" applyFont="1" applyFill="1" applyBorder="1" applyAlignment="1">
      <alignment horizontal="right"/>
    </xf>
    <xf numFmtId="196" fontId="3" fillId="7" borderId="26" xfId="0" applyNumberFormat="1" applyFont="1" applyFill="1" applyBorder="1" applyAlignment="1">
      <alignment/>
    </xf>
    <xf numFmtId="191" fontId="3" fillId="8" borderId="26" xfId="0" applyNumberFormat="1" applyFont="1" applyFill="1" applyBorder="1" applyAlignment="1">
      <alignment/>
    </xf>
    <xf numFmtId="177" fontId="3" fillId="8" borderId="26" xfId="22" applyNumberFormat="1" applyFont="1" applyFill="1" applyBorder="1" applyAlignment="1">
      <alignment/>
    </xf>
    <xf numFmtId="37" fontId="3" fillId="7" borderId="0" xfId="0" applyFont="1" applyFill="1" applyAlignment="1" applyProtection="1">
      <alignment horizontal="centerContinuous"/>
      <protection/>
    </xf>
    <xf numFmtId="37" fontId="3" fillId="7" borderId="6" xfId="0" applyFont="1" applyFill="1" applyBorder="1" applyAlignment="1" applyProtection="1">
      <alignment horizontal="centerContinuous"/>
      <protection/>
    </xf>
    <xf numFmtId="37" fontId="3" fillId="7" borderId="18" xfId="0" applyFont="1" applyFill="1" applyBorder="1" applyAlignment="1" applyProtection="1">
      <alignment/>
      <protection/>
    </xf>
    <xf numFmtId="37" fontId="6" fillId="7" borderId="2" xfId="0" applyFont="1" applyFill="1" applyBorder="1" applyAlignment="1" applyProtection="1">
      <alignment/>
      <protection/>
    </xf>
    <xf numFmtId="37" fontId="6" fillId="7" borderId="5" xfId="0" applyFont="1" applyFill="1" applyBorder="1" applyAlignment="1" applyProtection="1">
      <alignment/>
      <protection/>
    </xf>
    <xf numFmtId="191" fontId="6" fillId="7" borderId="1" xfId="0" applyNumberFormat="1" applyFont="1" applyFill="1" applyBorder="1" applyAlignment="1">
      <alignment/>
    </xf>
    <xf numFmtId="49" fontId="3" fillId="7" borderId="20" xfId="16" applyNumberFormat="1" applyFont="1" applyFill="1" applyBorder="1" applyAlignment="1">
      <alignment vertical="center"/>
    </xf>
    <xf numFmtId="196" fontId="3" fillId="7" borderId="44" xfId="0" applyNumberFormat="1" applyFont="1" applyFill="1" applyBorder="1" applyAlignment="1">
      <alignment vertical="center"/>
    </xf>
    <xf numFmtId="196" fontId="3" fillId="7" borderId="40" xfId="0" applyNumberFormat="1" applyFont="1" applyFill="1" applyBorder="1" applyAlignment="1">
      <alignment vertical="center"/>
    </xf>
    <xf numFmtId="172" fontId="6" fillId="0" borderId="0" xfId="0" applyNumberFormat="1" applyFont="1" applyAlignment="1">
      <alignment/>
    </xf>
    <xf numFmtId="191" fontId="6" fillId="7" borderId="1" xfId="0" applyNumberFormat="1" applyFont="1" applyFill="1" applyBorder="1" applyAlignment="1">
      <alignment horizontal="right" vertical="center"/>
    </xf>
    <xf numFmtId="37" fontId="3" fillId="7" borderId="45" xfId="0" applyFont="1" applyFill="1" applyBorder="1" applyAlignment="1" applyProtection="1">
      <alignment horizontal="center"/>
      <protection/>
    </xf>
    <xf numFmtId="37" fontId="3" fillId="0" borderId="23" xfId="0" applyFont="1" applyFill="1" applyBorder="1" applyAlignment="1">
      <alignment/>
    </xf>
    <xf numFmtId="177" fontId="3" fillId="0" borderId="23" xfId="22" applyNumberFormat="1" applyFont="1" applyFill="1" applyBorder="1" applyAlignment="1">
      <alignment/>
    </xf>
    <xf numFmtId="37" fontId="9" fillId="0" borderId="0" xfId="0" applyFont="1" applyAlignment="1" quotePrefix="1">
      <alignment horizontal="left"/>
    </xf>
    <xf numFmtId="49" fontId="9" fillId="0" borderId="0" xfId="0" applyNumberFormat="1" applyFont="1" applyAlignment="1" quotePrefix="1">
      <alignment horizontal="left"/>
    </xf>
    <xf numFmtId="49" fontId="6" fillId="0" borderId="0" xfId="0" applyNumberFormat="1" applyFont="1" applyAlignment="1" quotePrefix="1">
      <alignment horizontal="left"/>
    </xf>
    <xf numFmtId="196" fontId="3" fillId="7" borderId="21" xfId="0" applyNumberFormat="1" applyFont="1" applyFill="1" applyBorder="1" applyAlignment="1">
      <alignment vertical="center"/>
    </xf>
    <xf numFmtId="196" fontId="3" fillId="7" borderId="46" xfId="0" applyNumberFormat="1" applyFont="1" applyFill="1" applyBorder="1" applyAlignment="1">
      <alignment vertical="center"/>
    </xf>
    <xf numFmtId="37" fontId="3" fillId="0" borderId="9" xfId="0" applyFont="1" applyBorder="1" applyAlignment="1" quotePrefix="1">
      <alignment horizontal="center"/>
    </xf>
    <xf numFmtId="37" fontId="3" fillId="7" borderId="47" xfId="0" applyFont="1" applyFill="1" applyBorder="1" applyAlignment="1" applyProtection="1" quotePrefix="1">
      <alignment horizontal="center"/>
      <protection/>
    </xf>
    <xf numFmtId="37" fontId="6" fillId="0" borderId="0" xfId="0" applyFont="1" applyAlignment="1" quotePrefix="1">
      <alignment horizontal="right"/>
    </xf>
    <xf numFmtId="49" fontId="6" fillId="7" borderId="1" xfId="0" applyNumberFormat="1" applyFont="1" applyFill="1" applyBorder="1" applyAlignment="1" quotePrefix="1">
      <alignment horizontal="left" vertical="center"/>
    </xf>
    <xf numFmtId="191" fontId="6" fillId="0" borderId="1" xfId="0" applyNumberFormat="1" applyFont="1" applyBorder="1" applyAlignment="1" quotePrefix="1">
      <alignment horizontal="right"/>
    </xf>
    <xf numFmtId="197" fontId="3" fillId="7" borderId="34" xfId="0" applyNumberFormat="1" applyFont="1" applyFill="1" applyBorder="1" applyAlignment="1">
      <alignment vertical="center"/>
    </xf>
    <xf numFmtId="191" fontId="3" fillId="7" borderId="46" xfId="0" applyNumberFormat="1" applyFont="1" applyFill="1" applyBorder="1" applyAlignment="1">
      <alignment vertical="center"/>
    </xf>
    <xf numFmtId="37" fontId="3" fillId="3" borderId="27" xfId="0" applyFont="1" applyFill="1" applyBorder="1" applyAlignment="1">
      <alignment horizontal="center" vertical="center"/>
    </xf>
    <xf numFmtId="37" fontId="3" fillId="3" borderId="11" xfId="0" applyFont="1" applyFill="1" applyBorder="1" applyAlignment="1">
      <alignment horizontal="center" vertical="center"/>
    </xf>
    <xf numFmtId="37" fontId="3" fillId="7" borderId="4" xfId="0" applyFont="1" applyFill="1" applyBorder="1" applyAlignment="1" applyProtection="1">
      <alignment horizontal="center"/>
      <protection/>
    </xf>
    <xf numFmtId="37" fontId="3" fillId="7" borderId="9" xfId="0" applyFont="1" applyFill="1" applyBorder="1" applyAlignment="1" applyProtection="1">
      <alignment horizontal="center"/>
      <protection/>
    </xf>
    <xf numFmtId="37" fontId="3" fillId="7" borderId="37" xfId="0" applyFont="1" applyFill="1" applyBorder="1" applyAlignment="1" applyProtection="1">
      <alignment horizontal="center"/>
      <protection/>
    </xf>
    <xf numFmtId="37" fontId="3" fillId="7" borderId="42" xfId="0" applyFont="1" applyFill="1" applyBorder="1" applyAlignment="1" applyProtection="1">
      <alignment horizontal="center"/>
      <protection/>
    </xf>
    <xf numFmtId="37" fontId="3" fillId="7" borderId="38" xfId="0" applyFont="1" applyFill="1" applyBorder="1" applyAlignment="1" applyProtection="1">
      <alignment horizontal="center"/>
      <protection/>
    </xf>
    <xf numFmtId="37" fontId="3" fillId="7" borderId="43" xfId="0" applyFont="1" applyFill="1" applyBorder="1" applyAlignment="1" applyProtection="1">
      <alignment horizontal="center"/>
      <protection/>
    </xf>
    <xf numFmtId="49" fontId="3" fillId="0" borderId="19" xfId="0" applyNumberFormat="1" applyFont="1" applyBorder="1" applyAlignment="1">
      <alignment horizontal="center"/>
    </xf>
    <xf numFmtId="49" fontId="3" fillId="0" borderId="0" xfId="0" applyNumberFormat="1" applyFont="1" applyBorder="1" applyAlignment="1">
      <alignment horizontal="center"/>
    </xf>
    <xf numFmtId="49" fontId="3" fillId="0" borderId="35" xfId="0" applyNumberFormat="1" applyFont="1" applyBorder="1" applyAlignment="1">
      <alignment horizontal="center"/>
    </xf>
    <xf numFmtId="49" fontId="3" fillId="0" borderId="48"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9" xfId="0" applyNumberFormat="1" applyFont="1" applyBorder="1" applyAlignment="1">
      <alignment horizontal="center" vertical="center"/>
    </xf>
    <xf numFmtId="49" fontId="11" fillId="0" borderId="14" xfId="0" applyNumberFormat="1" applyFont="1" applyBorder="1" applyAlignment="1">
      <alignment horizontal="right" vertical="center" textRotation="180"/>
    </xf>
    <xf numFmtId="49" fontId="14" fillId="0" borderId="14" xfId="0" applyNumberFormat="1" applyFont="1" applyBorder="1" applyAlignment="1">
      <alignment horizontal="right" vertical="center"/>
    </xf>
    <xf numFmtId="37" fontId="3" fillId="0" borderId="12" xfId="0" applyFont="1" applyBorder="1" applyAlignment="1">
      <alignment horizontal="center"/>
    </xf>
    <xf numFmtId="37" fontId="3" fillId="0" borderId="10" xfId="0" applyFont="1" applyBorder="1" applyAlignment="1">
      <alignment horizontal="center"/>
    </xf>
    <xf numFmtId="49" fontId="11" fillId="0" borderId="19" xfId="0" applyNumberFormat="1" applyFont="1" applyBorder="1" applyAlignment="1">
      <alignment horizontal="right" vertical="center" textRotation="180"/>
    </xf>
    <xf numFmtId="37" fontId="0" fillId="0" borderId="19" xfId="0" applyBorder="1" applyAlignment="1">
      <alignment horizontal="right" vertical="center" textRotation="180"/>
    </xf>
    <xf numFmtId="37" fontId="18" fillId="10" borderId="0" xfId="0" applyFont="1" applyFill="1" applyAlignment="1">
      <alignment/>
    </xf>
    <xf numFmtId="37" fontId="18" fillId="0" borderId="0" xfId="0" applyFont="1" applyAlignment="1">
      <alignment/>
    </xf>
    <xf numFmtId="37" fontId="5" fillId="10" borderId="0" xfId="0" applyFont="1" applyFill="1" applyAlignment="1">
      <alignment/>
    </xf>
    <xf numFmtId="37" fontId="18" fillId="10" borderId="0" xfId="0" applyFont="1" applyFill="1" applyAlignment="1">
      <alignment/>
    </xf>
    <xf numFmtId="37" fontId="5" fillId="10" borderId="0" xfId="0" applyFont="1" applyFill="1" applyAlignment="1">
      <alignment wrapText="1"/>
    </xf>
    <xf numFmtId="37" fontId="5" fillId="10" borderId="0" xfId="0" applyFont="1" applyFill="1" applyAlignment="1" quotePrefix="1">
      <alignment horizontal="left" wrapText="1"/>
    </xf>
    <xf numFmtId="37" fontId="4" fillId="10" borderId="0" xfId="0" applyFont="1" applyFill="1" applyAlignment="1" quotePrefix="1">
      <alignment horizontal="center"/>
    </xf>
  </cellXfs>
  <cellStyles count="9">
    <cellStyle name="Normal" xfId="0"/>
    <cellStyle name="BODY" xfId="15"/>
    <cellStyle name="Comma" xfId="16"/>
    <cellStyle name="Comma [0]"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externalLink" Target="externalLinks/externalLink1.xml" /><Relationship Id="rId57" Type="http://schemas.openxmlformats.org/officeDocument/2006/relationships/externalLink" Target="externalLinks/externalLink2.xml" /><Relationship Id="rId5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dusfb\Age%20and%20Area\Age%20and%20Area%202006-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chanderson\Desktop\2006-07_frame_budg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D"/>
      <sheetName val="Data"/>
      <sheetName val="Form"/>
      <sheetName val="WI"/>
      <sheetName val="List"/>
      <sheetName val="Decades"/>
      <sheetName val="TU's"/>
      <sheetName val="Summary"/>
      <sheetName val="Summary (2)"/>
      <sheetName val="Colony Form"/>
      <sheetName val="Rented Space"/>
    </sheetNames>
    <sheetDataSet>
      <sheetData sheetId="1">
        <row r="9">
          <cell r="A9" t="str">
            <v>BE</v>
          </cell>
        </row>
        <row r="10">
          <cell r="A10" t="str">
            <v>BE</v>
          </cell>
        </row>
        <row r="11">
          <cell r="A11" t="str">
            <v>BE</v>
          </cell>
        </row>
        <row r="12">
          <cell r="A12" t="str">
            <v>BE</v>
          </cell>
        </row>
        <row r="13">
          <cell r="A13" t="str">
            <v>BE</v>
          </cell>
        </row>
        <row r="14">
          <cell r="A14" t="str">
            <v>BE</v>
          </cell>
        </row>
        <row r="15">
          <cell r="A15" t="str">
            <v>BE</v>
          </cell>
        </row>
        <row r="16">
          <cell r="A16" t="str">
            <v>BE</v>
          </cell>
        </row>
        <row r="17">
          <cell r="A17" t="str">
            <v>BE</v>
          </cell>
        </row>
        <row r="18">
          <cell r="A18" t="str">
            <v>BE</v>
          </cell>
        </row>
        <row r="19">
          <cell r="A19" t="str">
            <v>BE</v>
          </cell>
        </row>
        <row r="20">
          <cell r="A20" t="str">
            <v>BE</v>
          </cell>
        </row>
        <row r="21">
          <cell r="A21" t="str">
            <v>BE</v>
          </cell>
        </row>
        <row r="22">
          <cell r="A22" t="str">
            <v>BE</v>
          </cell>
        </row>
        <row r="23">
          <cell r="A23" t="str">
            <v>BO</v>
          </cell>
        </row>
        <row r="24">
          <cell r="A24" t="str">
            <v>BO</v>
          </cell>
        </row>
        <row r="25">
          <cell r="A25" t="str">
            <v>BO</v>
          </cell>
        </row>
        <row r="26">
          <cell r="A26" t="str">
            <v>BO</v>
          </cell>
        </row>
        <row r="27">
          <cell r="A27" t="str">
            <v>BO</v>
          </cell>
        </row>
        <row r="28">
          <cell r="A28" t="str">
            <v>BO</v>
          </cell>
        </row>
        <row r="29">
          <cell r="A29" t="str">
            <v>BO</v>
          </cell>
        </row>
        <row r="30">
          <cell r="A30" t="str">
            <v>BO</v>
          </cell>
        </row>
        <row r="31">
          <cell r="A31" t="str">
            <v>BO</v>
          </cell>
        </row>
        <row r="32">
          <cell r="A32" t="str">
            <v>BO</v>
          </cell>
        </row>
        <row r="33">
          <cell r="A33" t="str">
            <v>BO</v>
          </cell>
        </row>
        <row r="34">
          <cell r="A34" t="str">
            <v>BO</v>
          </cell>
        </row>
        <row r="35">
          <cell r="A35" t="str">
            <v>BO</v>
          </cell>
        </row>
        <row r="36">
          <cell r="A36" t="str">
            <v>BO</v>
          </cell>
        </row>
        <row r="37">
          <cell r="A37" t="str">
            <v>BO</v>
          </cell>
        </row>
        <row r="38">
          <cell r="A38" t="str">
            <v>BR</v>
          </cell>
        </row>
        <row r="39">
          <cell r="A39" t="str">
            <v>BR</v>
          </cell>
        </row>
        <row r="40">
          <cell r="A40" t="str">
            <v>BR</v>
          </cell>
        </row>
        <row r="41">
          <cell r="A41" t="str">
            <v>BR</v>
          </cell>
        </row>
        <row r="42">
          <cell r="A42" t="str">
            <v>BR</v>
          </cell>
        </row>
        <row r="43">
          <cell r="A43" t="str">
            <v>BR</v>
          </cell>
        </row>
        <row r="44">
          <cell r="A44" t="str">
            <v>BR</v>
          </cell>
        </row>
        <row r="45">
          <cell r="A45" t="str">
            <v>BR</v>
          </cell>
        </row>
        <row r="46">
          <cell r="A46" t="str">
            <v>BR</v>
          </cell>
        </row>
        <row r="47">
          <cell r="A47" t="str">
            <v>BR</v>
          </cell>
        </row>
        <row r="48">
          <cell r="A48" t="str">
            <v>BR</v>
          </cell>
        </row>
        <row r="49">
          <cell r="A49" t="str">
            <v>BR</v>
          </cell>
        </row>
        <row r="50">
          <cell r="A50" t="str">
            <v>BR</v>
          </cell>
        </row>
        <row r="51">
          <cell r="A51" t="str">
            <v>BR</v>
          </cell>
        </row>
        <row r="52">
          <cell r="A52" t="str">
            <v>BR</v>
          </cell>
        </row>
        <row r="53">
          <cell r="A53" t="str">
            <v>BR</v>
          </cell>
        </row>
        <row r="54">
          <cell r="A54" t="str">
            <v>BR</v>
          </cell>
        </row>
        <row r="55">
          <cell r="A55" t="str">
            <v>BR</v>
          </cell>
        </row>
        <row r="56">
          <cell r="A56" t="str">
            <v>BR</v>
          </cell>
        </row>
        <row r="57">
          <cell r="A57" t="str">
            <v>BR</v>
          </cell>
        </row>
        <row r="58">
          <cell r="A58" t="str">
            <v>BR</v>
          </cell>
        </row>
        <row r="59">
          <cell r="A59" t="str">
            <v>BR</v>
          </cell>
        </row>
        <row r="60">
          <cell r="A60" t="str">
            <v>DI</v>
          </cell>
        </row>
        <row r="61">
          <cell r="A61" t="str">
            <v>DI</v>
          </cell>
        </row>
        <row r="62">
          <cell r="A62" t="str">
            <v>DI</v>
          </cell>
        </row>
        <row r="63">
          <cell r="A63" t="str">
            <v>DI</v>
          </cell>
        </row>
        <row r="64">
          <cell r="A64" t="str">
            <v>DI</v>
          </cell>
        </row>
        <row r="65">
          <cell r="A65" t="str">
            <v>DI</v>
          </cell>
        </row>
        <row r="66">
          <cell r="A66" t="str">
            <v>DI</v>
          </cell>
        </row>
        <row r="67">
          <cell r="A67" t="str">
            <v>DI</v>
          </cell>
        </row>
        <row r="68">
          <cell r="A68" t="str">
            <v>DI</v>
          </cell>
        </row>
        <row r="69">
          <cell r="A69" t="str">
            <v>DI</v>
          </cell>
        </row>
        <row r="70">
          <cell r="A70" t="str">
            <v>DI</v>
          </cell>
        </row>
        <row r="71">
          <cell r="A71" t="str">
            <v>DI</v>
          </cell>
        </row>
        <row r="72">
          <cell r="A72" t="str">
            <v>DI</v>
          </cell>
        </row>
        <row r="73">
          <cell r="A73" t="str">
            <v>DI</v>
          </cell>
        </row>
        <row r="74">
          <cell r="A74" t="str">
            <v>DI</v>
          </cell>
        </row>
        <row r="75">
          <cell r="A75" t="str">
            <v>DI</v>
          </cell>
        </row>
        <row r="76">
          <cell r="A76" t="str">
            <v>DI</v>
          </cell>
        </row>
        <row r="77">
          <cell r="A77" t="str">
            <v>DI</v>
          </cell>
        </row>
        <row r="78">
          <cell r="A78" t="str">
            <v>DI</v>
          </cell>
        </row>
        <row r="79">
          <cell r="A79" t="str">
            <v>DI</v>
          </cell>
        </row>
        <row r="80">
          <cell r="A80" t="str">
            <v>DI</v>
          </cell>
        </row>
        <row r="81">
          <cell r="A81" t="str">
            <v>EV</v>
          </cell>
        </row>
        <row r="82">
          <cell r="A82" t="str">
            <v>EV</v>
          </cell>
        </row>
        <row r="83">
          <cell r="A83" t="str">
            <v>EV</v>
          </cell>
        </row>
        <row r="84">
          <cell r="A84" t="str">
            <v>EV</v>
          </cell>
        </row>
        <row r="85">
          <cell r="A85" t="str">
            <v>EV</v>
          </cell>
        </row>
        <row r="86">
          <cell r="A86" t="str">
            <v>EV</v>
          </cell>
        </row>
        <row r="87">
          <cell r="A87" t="str">
            <v>EV</v>
          </cell>
        </row>
        <row r="88">
          <cell r="A88" t="str">
            <v>FL</v>
          </cell>
        </row>
        <row r="89">
          <cell r="A89" t="str">
            <v>FL</v>
          </cell>
        </row>
        <row r="90">
          <cell r="A90" t="str">
            <v>FL</v>
          </cell>
        </row>
        <row r="91">
          <cell r="A91" t="str">
            <v>FL</v>
          </cell>
        </row>
        <row r="92">
          <cell r="A92" t="str">
            <v>FL</v>
          </cell>
        </row>
        <row r="93">
          <cell r="A93" t="str">
            <v>FO</v>
          </cell>
        </row>
        <row r="94">
          <cell r="A94" t="str">
            <v>FO</v>
          </cell>
        </row>
        <row r="95">
          <cell r="A95" t="str">
            <v>FO</v>
          </cell>
        </row>
        <row r="96">
          <cell r="A96" t="str">
            <v>FO</v>
          </cell>
        </row>
        <row r="97">
          <cell r="A97" t="str">
            <v>FO</v>
          </cell>
        </row>
        <row r="98">
          <cell r="A98" t="str">
            <v>FO</v>
          </cell>
        </row>
        <row r="99">
          <cell r="A99" t="str">
            <v>FO</v>
          </cell>
        </row>
        <row r="100">
          <cell r="A100" t="str">
            <v>FO</v>
          </cell>
        </row>
        <row r="101">
          <cell r="A101" t="str">
            <v>FO</v>
          </cell>
        </row>
        <row r="102">
          <cell r="A102" t="str">
            <v>FO</v>
          </cell>
        </row>
        <row r="103">
          <cell r="A103" t="str">
            <v>FO</v>
          </cell>
        </row>
        <row r="104">
          <cell r="A104" t="str">
            <v>FR</v>
          </cell>
        </row>
        <row r="105">
          <cell r="A105" t="str">
            <v>FR</v>
          </cell>
        </row>
        <row r="106">
          <cell r="A106" t="str">
            <v>FR</v>
          </cell>
        </row>
        <row r="107">
          <cell r="A107" t="str">
            <v>FR</v>
          </cell>
        </row>
        <row r="108">
          <cell r="A108" t="str">
            <v>FR</v>
          </cell>
        </row>
        <row r="109">
          <cell r="A109" t="str">
            <v>FR</v>
          </cell>
        </row>
        <row r="110">
          <cell r="A110" t="str">
            <v>FR</v>
          </cell>
        </row>
        <row r="111">
          <cell r="A111" t="str">
            <v>FR</v>
          </cell>
        </row>
        <row r="112">
          <cell r="A112" t="str">
            <v>FR</v>
          </cell>
        </row>
        <row r="113">
          <cell r="A113" t="str">
            <v>FR</v>
          </cell>
        </row>
        <row r="114">
          <cell r="A114" t="str">
            <v>FR</v>
          </cell>
        </row>
        <row r="115">
          <cell r="A115" t="str">
            <v>FR</v>
          </cell>
        </row>
        <row r="116">
          <cell r="A116" t="str">
            <v>FR</v>
          </cell>
        </row>
        <row r="117">
          <cell r="A117" t="str">
            <v>FR</v>
          </cell>
        </row>
        <row r="118">
          <cell r="A118" t="str">
            <v>FR</v>
          </cell>
        </row>
        <row r="119">
          <cell r="A119" t="str">
            <v>FR</v>
          </cell>
        </row>
        <row r="120">
          <cell r="A120" t="str">
            <v>FR</v>
          </cell>
        </row>
        <row r="121">
          <cell r="A121" t="str">
            <v>FR</v>
          </cell>
        </row>
        <row r="122">
          <cell r="A122" t="str">
            <v>FR</v>
          </cell>
        </row>
        <row r="123">
          <cell r="A123" t="str">
            <v>FR</v>
          </cell>
        </row>
        <row r="124">
          <cell r="A124" t="str">
            <v>FR</v>
          </cell>
        </row>
        <row r="125">
          <cell r="A125" t="str">
            <v>FR</v>
          </cell>
        </row>
        <row r="126">
          <cell r="A126" t="str">
            <v>FR</v>
          </cell>
        </row>
        <row r="127">
          <cell r="A127" t="str">
            <v>FR</v>
          </cell>
        </row>
        <row r="128">
          <cell r="A128" t="str">
            <v>FR</v>
          </cell>
        </row>
        <row r="129">
          <cell r="A129" t="str">
            <v>FR</v>
          </cell>
        </row>
        <row r="130">
          <cell r="A130" t="str">
            <v>FR</v>
          </cell>
        </row>
        <row r="131">
          <cell r="A131" t="str">
            <v>FR</v>
          </cell>
        </row>
        <row r="132">
          <cell r="A132" t="str">
            <v>FR</v>
          </cell>
        </row>
        <row r="133">
          <cell r="A133" t="str">
            <v>FR</v>
          </cell>
        </row>
        <row r="134">
          <cell r="A134" t="str">
            <v>FR</v>
          </cell>
        </row>
        <row r="135">
          <cell r="A135" t="str">
            <v>FR</v>
          </cell>
        </row>
        <row r="136">
          <cell r="A136" t="str">
            <v>FR</v>
          </cell>
        </row>
        <row r="137">
          <cell r="A137" t="str">
            <v>FR</v>
          </cell>
        </row>
        <row r="138">
          <cell r="A138" t="str">
            <v>FR</v>
          </cell>
        </row>
        <row r="139">
          <cell r="A139" t="str">
            <v>FR</v>
          </cell>
        </row>
        <row r="140">
          <cell r="A140" t="str">
            <v>FR</v>
          </cell>
        </row>
        <row r="141">
          <cell r="A141" t="str">
            <v>FR</v>
          </cell>
        </row>
        <row r="142">
          <cell r="A142" t="str">
            <v>FR</v>
          </cell>
        </row>
        <row r="143">
          <cell r="A143" t="str">
            <v>FR</v>
          </cell>
        </row>
        <row r="144">
          <cell r="A144" t="str">
            <v>GA</v>
          </cell>
        </row>
        <row r="145">
          <cell r="A145" t="str">
            <v>GA</v>
          </cell>
        </row>
        <row r="146">
          <cell r="A146" t="str">
            <v>GA</v>
          </cell>
        </row>
        <row r="147">
          <cell r="A147" t="str">
            <v>GA</v>
          </cell>
        </row>
        <row r="148">
          <cell r="A148" t="str">
            <v>GA</v>
          </cell>
        </row>
        <row r="149">
          <cell r="A149" t="str">
            <v>GA</v>
          </cell>
        </row>
        <row r="150">
          <cell r="A150" t="str">
            <v>GA</v>
          </cell>
        </row>
        <row r="151">
          <cell r="A151" t="str">
            <v>GA</v>
          </cell>
        </row>
        <row r="152">
          <cell r="A152" t="str">
            <v>GA</v>
          </cell>
        </row>
        <row r="153">
          <cell r="A153" t="str">
            <v>GA</v>
          </cell>
        </row>
        <row r="154">
          <cell r="A154" t="str">
            <v>HA</v>
          </cell>
        </row>
        <row r="155">
          <cell r="A155" t="str">
            <v>HA</v>
          </cell>
        </row>
        <row r="156">
          <cell r="A156" t="str">
            <v>HA</v>
          </cell>
        </row>
        <row r="157">
          <cell r="A157" t="str">
            <v>HA</v>
          </cell>
        </row>
        <row r="158">
          <cell r="A158" t="str">
            <v>HA</v>
          </cell>
        </row>
        <row r="159">
          <cell r="A159" t="str">
            <v>HA</v>
          </cell>
        </row>
        <row r="160">
          <cell r="A160" t="str">
            <v>HA</v>
          </cell>
        </row>
        <row r="161">
          <cell r="A161" t="str">
            <v>HA</v>
          </cell>
        </row>
        <row r="162">
          <cell r="A162" t="str">
            <v>HA</v>
          </cell>
        </row>
        <row r="163">
          <cell r="A163" t="str">
            <v>HA</v>
          </cell>
        </row>
        <row r="164">
          <cell r="A164" t="str">
            <v>HA</v>
          </cell>
        </row>
        <row r="165">
          <cell r="A165" t="str">
            <v>HA</v>
          </cell>
        </row>
        <row r="166">
          <cell r="A166" t="str">
            <v>HA</v>
          </cell>
        </row>
        <row r="167">
          <cell r="A167" t="str">
            <v>HA</v>
          </cell>
        </row>
        <row r="168">
          <cell r="A168" t="str">
            <v>HA</v>
          </cell>
        </row>
        <row r="169">
          <cell r="A169" t="str">
            <v>HA</v>
          </cell>
        </row>
        <row r="170">
          <cell r="A170" t="str">
            <v>HA</v>
          </cell>
        </row>
        <row r="171">
          <cell r="A171" t="str">
            <v>IN</v>
          </cell>
        </row>
        <row r="172">
          <cell r="A172" t="str">
            <v>IN</v>
          </cell>
        </row>
        <row r="173">
          <cell r="A173" t="str">
            <v>IN</v>
          </cell>
        </row>
        <row r="174">
          <cell r="A174" t="str">
            <v>IN</v>
          </cell>
        </row>
        <row r="175">
          <cell r="A175" t="str">
            <v>IN</v>
          </cell>
        </row>
        <row r="176">
          <cell r="A176" t="str">
            <v>IN</v>
          </cell>
        </row>
        <row r="177">
          <cell r="A177" t="str">
            <v>IN</v>
          </cell>
        </row>
        <row r="178">
          <cell r="A178" t="str">
            <v>IN</v>
          </cell>
        </row>
        <row r="179">
          <cell r="A179" t="str">
            <v>IN</v>
          </cell>
        </row>
        <row r="180">
          <cell r="A180" t="str">
            <v>IN</v>
          </cell>
        </row>
        <row r="181">
          <cell r="A181" t="str">
            <v>IN</v>
          </cell>
        </row>
        <row r="182">
          <cell r="A182" t="str">
            <v>IN</v>
          </cell>
        </row>
        <row r="183">
          <cell r="A183" t="str">
            <v>IN</v>
          </cell>
        </row>
        <row r="184">
          <cell r="A184" t="str">
            <v>IN</v>
          </cell>
        </row>
        <row r="185">
          <cell r="A185" t="str">
            <v>IN</v>
          </cell>
        </row>
        <row r="186">
          <cell r="A186" t="str">
            <v>IN</v>
          </cell>
        </row>
        <row r="187">
          <cell r="A187" t="str">
            <v>IN</v>
          </cell>
        </row>
        <row r="188">
          <cell r="A188" t="str">
            <v>IN</v>
          </cell>
        </row>
        <row r="189">
          <cell r="A189" t="str">
            <v>IN</v>
          </cell>
        </row>
        <row r="190">
          <cell r="A190" t="str">
            <v>IN</v>
          </cell>
        </row>
        <row r="191">
          <cell r="A191" t="str">
            <v>IN</v>
          </cell>
        </row>
        <row r="192">
          <cell r="A192" t="str">
            <v>KE</v>
          </cell>
        </row>
        <row r="193">
          <cell r="A193" t="str">
            <v>KE</v>
          </cell>
        </row>
        <row r="194">
          <cell r="A194" t="str">
            <v>KE</v>
          </cell>
        </row>
        <row r="195">
          <cell r="A195" t="str">
            <v>KE</v>
          </cell>
        </row>
        <row r="196">
          <cell r="A196" t="str">
            <v>KE</v>
          </cell>
        </row>
        <row r="197">
          <cell r="A197" t="str">
            <v>LA</v>
          </cell>
        </row>
        <row r="198">
          <cell r="A198" t="str">
            <v>LA</v>
          </cell>
        </row>
        <row r="199">
          <cell r="A199" t="str">
            <v>LA</v>
          </cell>
        </row>
        <row r="200">
          <cell r="A200" t="str">
            <v>LA</v>
          </cell>
        </row>
        <row r="201">
          <cell r="A201" t="str">
            <v>LA</v>
          </cell>
        </row>
        <row r="202">
          <cell r="A202" t="str">
            <v>LA</v>
          </cell>
        </row>
        <row r="203">
          <cell r="A203" t="str">
            <v>LA</v>
          </cell>
        </row>
        <row r="204">
          <cell r="A204" t="str">
            <v>LA</v>
          </cell>
        </row>
        <row r="205">
          <cell r="A205" t="str">
            <v>LA</v>
          </cell>
        </row>
        <row r="206">
          <cell r="A206" t="str">
            <v>LO</v>
          </cell>
        </row>
        <row r="207">
          <cell r="A207" t="str">
            <v>LO</v>
          </cell>
        </row>
        <row r="208">
          <cell r="A208" t="str">
            <v>LO</v>
          </cell>
        </row>
        <row r="209">
          <cell r="A209" t="str">
            <v>LO</v>
          </cell>
        </row>
        <row r="210">
          <cell r="A210" t="str">
            <v>LO</v>
          </cell>
        </row>
        <row r="211">
          <cell r="A211" t="str">
            <v>LO</v>
          </cell>
        </row>
        <row r="212">
          <cell r="A212" t="str">
            <v>LO</v>
          </cell>
        </row>
        <row r="213">
          <cell r="A213" t="str">
            <v>LO</v>
          </cell>
        </row>
        <row r="214">
          <cell r="A214" t="str">
            <v>LO</v>
          </cell>
        </row>
        <row r="215">
          <cell r="A215" t="str">
            <v>LO</v>
          </cell>
        </row>
        <row r="216">
          <cell r="A216" t="str">
            <v>LO</v>
          </cell>
        </row>
        <row r="217">
          <cell r="A217" t="str">
            <v>LO</v>
          </cell>
        </row>
        <row r="218">
          <cell r="A218" t="str">
            <v>LO</v>
          </cell>
        </row>
        <row r="219">
          <cell r="A219" t="str">
            <v>LR</v>
          </cell>
        </row>
        <row r="220">
          <cell r="A220" t="str">
            <v>LR</v>
          </cell>
        </row>
        <row r="221">
          <cell r="A221" t="str">
            <v>LR</v>
          </cell>
        </row>
        <row r="222">
          <cell r="A222" t="str">
            <v>LR</v>
          </cell>
        </row>
        <row r="223">
          <cell r="A223" t="str">
            <v>LR</v>
          </cell>
        </row>
        <row r="224">
          <cell r="A224" t="str">
            <v>LR</v>
          </cell>
        </row>
        <row r="225">
          <cell r="A225" t="str">
            <v>LR</v>
          </cell>
        </row>
        <row r="226">
          <cell r="A226" t="str">
            <v>LR</v>
          </cell>
        </row>
        <row r="227">
          <cell r="A227" t="str">
            <v>LR</v>
          </cell>
        </row>
        <row r="228">
          <cell r="A228" t="str">
            <v>LR</v>
          </cell>
        </row>
        <row r="229">
          <cell r="A229" t="str">
            <v>LR</v>
          </cell>
        </row>
        <row r="230">
          <cell r="A230" t="str">
            <v>LR</v>
          </cell>
        </row>
        <row r="231">
          <cell r="A231" t="str">
            <v>LR</v>
          </cell>
        </row>
        <row r="232">
          <cell r="A232" t="str">
            <v>LR</v>
          </cell>
        </row>
        <row r="233">
          <cell r="A233" t="str">
            <v>LR</v>
          </cell>
        </row>
        <row r="234">
          <cell r="A234" t="str">
            <v>LR</v>
          </cell>
        </row>
        <row r="235">
          <cell r="A235" t="str">
            <v>LR</v>
          </cell>
        </row>
        <row r="236">
          <cell r="A236" t="str">
            <v>LR</v>
          </cell>
        </row>
        <row r="237">
          <cell r="A237" t="str">
            <v>LR</v>
          </cell>
        </row>
        <row r="238">
          <cell r="A238" t="str">
            <v>LR</v>
          </cell>
        </row>
        <row r="239">
          <cell r="A239" t="str">
            <v>LR</v>
          </cell>
        </row>
        <row r="240">
          <cell r="A240" t="str">
            <v>LR</v>
          </cell>
        </row>
        <row r="241">
          <cell r="A241" t="str">
            <v>LR</v>
          </cell>
        </row>
        <row r="242">
          <cell r="A242" t="str">
            <v>LR</v>
          </cell>
        </row>
        <row r="243">
          <cell r="A243" t="str">
            <v>LR</v>
          </cell>
        </row>
        <row r="244">
          <cell r="A244" t="str">
            <v>LR</v>
          </cell>
        </row>
        <row r="245">
          <cell r="A245" t="str">
            <v>LR</v>
          </cell>
        </row>
        <row r="246">
          <cell r="A246" t="str">
            <v>LR</v>
          </cell>
        </row>
        <row r="247">
          <cell r="A247" t="str">
            <v>LR</v>
          </cell>
        </row>
        <row r="248">
          <cell r="A248" t="str">
            <v>LR</v>
          </cell>
        </row>
        <row r="249">
          <cell r="A249" t="str">
            <v>LR</v>
          </cell>
        </row>
        <row r="250">
          <cell r="A250" t="str">
            <v>LR</v>
          </cell>
        </row>
        <row r="251">
          <cell r="A251" t="str">
            <v>LR</v>
          </cell>
        </row>
        <row r="252">
          <cell r="A252" t="str">
            <v>LR</v>
          </cell>
        </row>
        <row r="253">
          <cell r="A253" t="str">
            <v>LR</v>
          </cell>
        </row>
        <row r="254">
          <cell r="A254" t="str">
            <v>LR</v>
          </cell>
        </row>
        <row r="255">
          <cell r="A255" t="str">
            <v>LR</v>
          </cell>
        </row>
        <row r="256">
          <cell r="A256" t="str">
            <v>LR</v>
          </cell>
        </row>
        <row r="257">
          <cell r="A257" t="str">
            <v>LR</v>
          </cell>
        </row>
        <row r="258">
          <cell r="A258" t="str">
            <v>MO</v>
          </cell>
        </row>
        <row r="259">
          <cell r="A259" t="str">
            <v>MO</v>
          </cell>
        </row>
        <row r="260">
          <cell r="A260" t="str">
            <v>MO</v>
          </cell>
        </row>
        <row r="261">
          <cell r="A261" t="str">
            <v>MO</v>
          </cell>
        </row>
        <row r="262">
          <cell r="A262" t="str">
            <v>MO</v>
          </cell>
        </row>
        <row r="263">
          <cell r="A263" t="str">
            <v>MO</v>
          </cell>
        </row>
        <row r="264">
          <cell r="A264" t="str">
            <v>MO</v>
          </cell>
        </row>
        <row r="265">
          <cell r="A265" t="str">
            <v>MO</v>
          </cell>
        </row>
        <row r="266">
          <cell r="A266" t="str">
            <v>MO</v>
          </cell>
        </row>
        <row r="267">
          <cell r="A267" t="str">
            <v>MO</v>
          </cell>
        </row>
        <row r="268">
          <cell r="A268" t="str">
            <v>MO</v>
          </cell>
        </row>
        <row r="269">
          <cell r="A269" t="str">
            <v>MO</v>
          </cell>
        </row>
        <row r="270">
          <cell r="A270" t="str">
            <v>MO</v>
          </cell>
        </row>
        <row r="271">
          <cell r="A271" t="str">
            <v>MO</v>
          </cell>
        </row>
        <row r="272">
          <cell r="A272" t="str">
            <v>MO</v>
          </cell>
        </row>
        <row r="273">
          <cell r="A273" t="str">
            <v>MO</v>
          </cell>
        </row>
        <row r="274">
          <cell r="A274" t="str">
            <v>MO</v>
          </cell>
        </row>
        <row r="275">
          <cell r="A275" t="str">
            <v>MY</v>
          </cell>
        </row>
        <row r="276">
          <cell r="A276" t="str">
            <v>MY</v>
          </cell>
        </row>
        <row r="277">
          <cell r="A277" t="str">
            <v>MY</v>
          </cell>
        </row>
        <row r="278">
          <cell r="A278" t="str">
            <v>MY</v>
          </cell>
        </row>
        <row r="279">
          <cell r="A279" t="str">
            <v>MY</v>
          </cell>
        </row>
        <row r="280">
          <cell r="A280" t="str">
            <v>MY</v>
          </cell>
        </row>
        <row r="281">
          <cell r="A281" t="str">
            <v>MY</v>
          </cell>
        </row>
        <row r="282">
          <cell r="A282" t="str">
            <v>PA</v>
          </cell>
        </row>
        <row r="283">
          <cell r="A283" t="str">
            <v>PA</v>
          </cell>
        </row>
        <row r="284">
          <cell r="A284" t="str">
            <v>PA</v>
          </cell>
        </row>
        <row r="285">
          <cell r="A285" t="str">
            <v>PA</v>
          </cell>
        </row>
        <row r="286">
          <cell r="A286" t="str">
            <v>PA</v>
          </cell>
        </row>
        <row r="287">
          <cell r="A287" t="str">
            <v>PA</v>
          </cell>
        </row>
        <row r="288">
          <cell r="A288" t="str">
            <v>PA</v>
          </cell>
        </row>
        <row r="289">
          <cell r="A289" t="str">
            <v>PA</v>
          </cell>
        </row>
        <row r="290">
          <cell r="A290" t="str">
            <v>PA</v>
          </cell>
        </row>
        <row r="291">
          <cell r="A291" t="str">
            <v>PA</v>
          </cell>
        </row>
        <row r="292">
          <cell r="A292" t="str">
            <v>PA</v>
          </cell>
        </row>
        <row r="293">
          <cell r="A293" t="str">
            <v>PA</v>
          </cell>
        </row>
        <row r="294">
          <cell r="A294" t="str">
            <v>PA</v>
          </cell>
        </row>
        <row r="295">
          <cell r="A295" t="str">
            <v>PA</v>
          </cell>
        </row>
        <row r="296">
          <cell r="A296" t="str">
            <v>PE</v>
          </cell>
        </row>
        <row r="297">
          <cell r="A297" t="str">
            <v>PE</v>
          </cell>
        </row>
        <row r="298">
          <cell r="A298" t="str">
            <v>PE</v>
          </cell>
        </row>
        <row r="299">
          <cell r="A299" t="str">
            <v>PE</v>
          </cell>
        </row>
        <row r="300">
          <cell r="A300" t="str">
            <v>PE</v>
          </cell>
        </row>
        <row r="301">
          <cell r="A301" t="str">
            <v>PE</v>
          </cell>
        </row>
        <row r="302">
          <cell r="A302" t="str">
            <v>PE</v>
          </cell>
        </row>
        <row r="303">
          <cell r="A303" t="str">
            <v>PE</v>
          </cell>
        </row>
        <row r="304">
          <cell r="A304" t="str">
            <v>PE</v>
          </cell>
        </row>
        <row r="305">
          <cell r="A305" t="str">
            <v>PE</v>
          </cell>
        </row>
        <row r="306">
          <cell r="A306" t="str">
            <v>PE</v>
          </cell>
        </row>
        <row r="307">
          <cell r="A307" t="str">
            <v>PE</v>
          </cell>
        </row>
        <row r="308">
          <cell r="A308" t="str">
            <v>PE</v>
          </cell>
        </row>
        <row r="309">
          <cell r="A309" t="str">
            <v>PE</v>
          </cell>
        </row>
        <row r="310">
          <cell r="A310" t="str">
            <v>PE</v>
          </cell>
        </row>
        <row r="311">
          <cell r="A311" t="str">
            <v>PE</v>
          </cell>
        </row>
        <row r="312">
          <cell r="A312" t="str">
            <v>PE</v>
          </cell>
        </row>
        <row r="313">
          <cell r="A313" t="str">
            <v>PE</v>
          </cell>
        </row>
        <row r="314">
          <cell r="A314" t="str">
            <v>PE</v>
          </cell>
        </row>
        <row r="315">
          <cell r="A315" t="str">
            <v>PE</v>
          </cell>
        </row>
        <row r="316">
          <cell r="A316" t="str">
            <v>PE</v>
          </cell>
        </row>
        <row r="317">
          <cell r="A317" t="str">
            <v>PE</v>
          </cell>
        </row>
        <row r="318">
          <cell r="A318" t="str">
            <v>PE</v>
          </cell>
        </row>
        <row r="319">
          <cell r="A319" t="str">
            <v>PE</v>
          </cell>
        </row>
        <row r="320">
          <cell r="A320" t="str">
            <v>PE</v>
          </cell>
        </row>
        <row r="321">
          <cell r="A321" t="str">
            <v>PE</v>
          </cell>
        </row>
        <row r="322">
          <cell r="A322" t="str">
            <v>PE</v>
          </cell>
        </row>
        <row r="323">
          <cell r="A323" t="str">
            <v>PE</v>
          </cell>
        </row>
        <row r="324">
          <cell r="A324" t="str">
            <v>PE</v>
          </cell>
        </row>
        <row r="325">
          <cell r="A325" t="str">
            <v>PE</v>
          </cell>
        </row>
        <row r="326">
          <cell r="A326" t="str">
            <v>PE</v>
          </cell>
        </row>
        <row r="327">
          <cell r="A327" t="str">
            <v>PE</v>
          </cell>
        </row>
        <row r="328">
          <cell r="A328" t="str">
            <v>PE</v>
          </cell>
        </row>
        <row r="329">
          <cell r="A329" t="str">
            <v>PI</v>
          </cell>
        </row>
        <row r="330">
          <cell r="A330" t="str">
            <v>PI</v>
          </cell>
        </row>
        <row r="331">
          <cell r="A331" t="str">
            <v>PI</v>
          </cell>
        </row>
        <row r="332">
          <cell r="A332" t="str">
            <v>PI</v>
          </cell>
        </row>
        <row r="333">
          <cell r="A333" t="str">
            <v>PI</v>
          </cell>
        </row>
        <row r="334">
          <cell r="A334" t="str">
            <v>PI</v>
          </cell>
        </row>
        <row r="335">
          <cell r="A335" t="str">
            <v>PI</v>
          </cell>
        </row>
        <row r="336">
          <cell r="A336" t="str">
            <v>PI</v>
          </cell>
        </row>
        <row r="337">
          <cell r="A337" t="str">
            <v>PI</v>
          </cell>
        </row>
        <row r="338">
          <cell r="A338" t="str">
            <v>PI</v>
          </cell>
        </row>
        <row r="339">
          <cell r="A339" t="str">
            <v>PI</v>
          </cell>
        </row>
        <row r="340">
          <cell r="A340" t="str">
            <v>PI</v>
          </cell>
        </row>
        <row r="341">
          <cell r="A341" t="str">
            <v>PI</v>
          </cell>
        </row>
        <row r="342">
          <cell r="A342" t="str">
            <v>PO</v>
          </cell>
        </row>
        <row r="343">
          <cell r="A343" t="str">
            <v>PO</v>
          </cell>
        </row>
        <row r="344">
          <cell r="A344" t="str">
            <v>PO</v>
          </cell>
        </row>
        <row r="345">
          <cell r="A345" t="str">
            <v>PO</v>
          </cell>
        </row>
        <row r="346">
          <cell r="A346" t="str">
            <v>PO</v>
          </cell>
        </row>
        <row r="347">
          <cell r="A347" t="str">
            <v>PO</v>
          </cell>
        </row>
        <row r="348">
          <cell r="A348" t="str">
            <v>PO</v>
          </cell>
        </row>
        <row r="349">
          <cell r="A349" t="str">
            <v>PO</v>
          </cell>
        </row>
        <row r="350">
          <cell r="A350" t="str">
            <v>PO</v>
          </cell>
        </row>
        <row r="351">
          <cell r="A351" t="str">
            <v>PO</v>
          </cell>
        </row>
        <row r="352">
          <cell r="A352" t="str">
            <v>PO</v>
          </cell>
        </row>
        <row r="353">
          <cell r="A353" t="str">
            <v>PO</v>
          </cell>
        </row>
        <row r="354">
          <cell r="A354" t="str">
            <v>PO</v>
          </cell>
        </row>
        <row r="355">
          <cell r="A355" t="str">
            <v>PO</v>
          </cell>
        </row>
        <row r="356">
          <cell r="A356" t="str">
            <v>PO</v>
          </cell>
        </row>
        <row r="357">
          <cell r="A357" t="str">
            <v>PO</v>
          </cell>
        </row>
        <row r="358">
          <cell r="A358" t="str">
            <v>PO</v>
          </cell>
        </row>
        <row r="359">
          <cell r="A359" t="str">
            <v>PO</v>
          </cell>
        </row>
        <row r="360">
          <cell r="A360" t="str">
            <v>PO</v>
          </cell>
        </row>
        <row r="361">
          <cell r="A361" t="str">
            <v>PO</v>
          </cell>
        </row>
        <row r="362">
          <cell r="A362" t="str">
            <v>PR</v>
          </cell>
        </row>
        <row r="363">
          <cell r="A363" t="str">
            <v>PR</v>
          </cell>
        </row>
        <row r="364">
          <cell r="A364" t="str">
            <v>PR</v>
          </cell>
        </row>
        <row r="365">
          <cell r="A365" t="str">
            <v>PR</v>
          </cell>
        </row>
        <row r="366">
          <cell r="A366" t="str">
            <v>PR</v>
          </cell>
        </row>
        <row r="367">
          <cell r="A367" t="str">
            <v>PR</v>
          </cell>
        </row>
        <row r="368">
          <cell r="A368" t="str">
            <v>PR</v>
          </cell>
        </row>
        <row r="369">
          <cell r="A369" t="str">
            <v>PR</v>
          </cell>
        </row>
        <row r="370">
          <cell r="A370" t="str">
            <v>PR</v>
          </cell>
        </row>
        <row r="371">
          <cell r="A371" t="str">
            <v>PR</v>
          </cell>
        </row>
        <row r="372">
          <cell r="A372" t="str">
            <v>PR</v>
          </cell>
        </row>
        <row r="373">
          <cell r="A373" t="str">
            <v>PR</v>
          </cell>
        </row>
        <row r="374">
          <cell r="A374" t="str">
            <v>PR</v>
          </cell>
        </row>
        <row r="375">
          <cell r="A375" t="str">
            <v>PR</v>
          </cell>
        </row>
        <row r="376">
          <cell r="A376" t="str">
            <v>PR</v>
          </cell>
        </row>
        <row r="377">
          <cell r="A377" t="str">
            <v>PR</v>
          </cell>
        </row>
        <row r="378">
          <cell r="A378" t="str">
            <v>PR</v>
          </cell>
        </row>
        <row r="379">
          <cell r="A379" t="str">
            <v>PR</v>
          </cell>
        </row>
        <row r="380">
          <cell r="A380" t="str">
            <v>PR</v>
          </cell>
        </row>
        <row r="381">
          <cell r="A381" t="str">
            <v>PR</v>
          </cell>
        </row>
        <row r="382">
          <cell r="A382" t="str">
            <v>PR</v>
          </cell>
        </row>
        <row r="383">
          <cell r="A383" t="str">
            <v>PR</v>
          </cell>
        </row>
        <row r="384">
          <cell r="A384" t="str">
            <v>PR</v>
          </cell>
        </row>
        <row r="385">
          <cell r="A385" t="str">
            <v>PR</v>
          </cell>
        </row>
        <row r="386">
          <cell r="A386" t="str">
            <v>PR</v>
          </cell>
        </row>
        <row r="387">
          <cell r="A387" t="str">
            <v>PS</v>
          </cell>
        </row>
        <row r="388">
          <cell r="A388" t="str">
            <v>PS</v>
          </cell>
        </row>
        <row r="389">
          <cell r="A389" t="str">
            <v>PS</v>
          </cell>
        </row>
        <row r="390">
          <cell r="A390" t="str">
            <v>PS</v>
          </cell>
        </row>
        <row r="391">
          <cell r="A391" t="str">
            <v>PS</v>
          </cell>
        </row>
        <row r="392">
          <cell r="A392" t="str">
            <v>PS</v>
          </cell>
        </row>
        <row r="393">
          <cell r="A393" t="str">
            <v>PS</v>
          </cell>
        </row>
        <row r="394">
          <cell r="A394" t="str">
            <v>PS</v>
          </cell>
        </row>
        <row r="395">
          <cell r="A395" t="str">
            <v>PS</v>
          </cell>
        </row>
        <row r="396">
          <cell r="A396" t="str">
            <v>PS</v>
          </cell>
        </row>
        <row r="397">
          <cell r="A397" t="str">
            <v>PS</v>
          </cell>
        </row>
        <row r="398">
          <cell r="A398" t="str">
            <v>PS</v>
          </cell>
        </row>
        <row r="399">
          <cell r="A399" t="str">
            <v>PS</v>
          </cell>
        </row>
        <row r="400">
          <cell r="A400" t="str">
            <v>PS</v>
          </cell>
        </row>
        <row r="401">
          <cell r="A401" t="str">
            <v>PS</v>
          </cell>
        </row>
        <row r="402">
          <cell r="A402" t="str">
            <v>PS</v>
          </cell>
        </row>
        <row r="403">
          <cell r="A403" t="str">
            <v>PS</v>
          </cell>
        </row>
        <row r="404">
          <cell r="A404" t="str">
            <v>PS</v>
          </cell>
        </row>
        <row r="405">
          <cell r="A405" t="str">
            <v>PS</v>
          </cell>
        </row>
        <row r="406">
          <cell r="A406" t="str">
            <v>PS</v>
          </cell>
        </row>
        <row r="407">
          <cell r="A407" t="str">
            <v>PS</v>
          </cell>
        </row>
        <row r="408">
          <cell r="A408" t="str">
            <v>PS</v>
          </cell>
        </row>
        <row r="409">
          <cell r="A409" t="str">
            <v>PS</v>
          </cell>
        </row>
        <row r="410">
          <cell r="A410" t="str">
            <v>PS</v>
          </cell>
        </row>
        <row r="411">
          <cell r="A411" t="str">
            <v>PS</v>
          </cell>
        </row>
        <row r="412">
          <cell r="A412" t="str">
            <v>PS</v>
          </cell>
        </row>
        <row r="413">
          <cell r="A413" t="str">
            <v>PS</v>
          </cell>
        </row>
        <row r="414">
          <cell r="A414" t="str">
            <v>PS</v>
          </cell>
        </row>
        <row r="415">
          <cell r="A415" t="str">
            <v>RE</v>
          </cell>
        </row>
        <row r="416">
          <cell r="A416" t="str">
            <v>RE</v>
          </cell>
        </row>
        <row r="417">
          <cell r="A417" t="str">
            <v>RE</v>
          </cell>
        </row>
        <row r="418">
          <cell r="A418" t="str">
            <v>RE</v>
          </cell>
        </row>
        <row r="419">
          <cell r="A419" t="str">
            <v>RE</v>
          </cell>
        </row>
        <row r="420">
          <cell r="A420" t="str">
            <v>RE</v>
          </cell>
        </row>
        <row r="421">
          <cell r="A421" t="str">
            <v>RE</v>
          </cell>
        </row>
        <row r="422">
          <cell r="A422" t="str">
            <v>RE</v>
          </cell>
        </row>
        <row r="423">
          <cell r="A423" t="str">
            <v>RE</v>
          </cell>
        </row>
        <row r="424">
          <cell r="A424" t="str">
            <v>RE</v>
          </cell>
        </row>
        <row r="425">
          <cell r="A425" t="str">
            <v>RE</v>
          </cell>
        </row>
        <row r="426">
          <cell r="A426" t="str">
            <v>RE</v>
          </cell>
        </row>
        <row r="427">
          <cell r="A427" t="str">
            <v>RE</v>
          </cell>
        </row>
        <row r="428">
          <cell r="A428" t="str">
            <v>RE</v>
          </cell>
        </row>
        <row r="429">
          <cell r="A429" t="str">
            <v>RI</v>
          </cell>
        </row>
        <row r="430">
          <cell r="A430" t="str">
            <v>RI</v>
          </cell>
        </row>
        <row r="431">
          <cell r="A431" t="str">
            <v>RI</v>
          </cell>
        </row>
        <row r="432">
          <cell r="A432" t="str">
            <v>RI</v>
          </cell>
        </row>
        <row r="433">
          <cell r="A433" t="str">
            <v>RI</v>
          </cell>
        </row>
        <row r="434">
          <cell r="A434" t="str">
            <v>RI</v>
          </cell>
        </row>
        <row r="435">
          <cell r="A435" t="str">
            <v>RI</v>
          </cell>
        </row>
        <row r="436">
          <cell r="A436" t="str">
            <v>RI</v>
          </cell>
        </row>
        <row r="437">
          <cell r="A437" t="str">
            <v>RI</v>
          </cell>
        </row>
        <row r="438">
          <cell r="A438" t="str">
            <v>RI</v>
          </cell>
        </row>
        <row r="439">
          <cell r="A439" t="str">
            <v>RI</v>
          </cell>
        </row>
        <row r="440">
          <cell r="A440" t="str">
            <v>RI</v>
          </cell>
        </row>
        <row r="441">
          <cell r="A441" t="str">
            <v>RI</v>
          </cell>
        </row>
        <row r="442">
          <cell r="A442" t="str">
            <v>RI</v>
          </cell>
        </row>
        <row r="443">
          <cell r="A443" t="str">
            <v>RI</v>
          </cell>
        </row>
        <row r="444">
          <cell r="A444" t="str">
            <v>RI</v>
          </cell>
        </row>
        <row r="445">
          <cell r="A445" t="str">
            <v>RI</v>
          </cell>
        </row>
        <row r="446">
          <cell r="A446" t="str">
            <v>RI</v>
          </cell>
        </row>
        <row r="447">
          <cell r="A447" t="str">
            <v>RI</v>
          </cell>
        </row>
        <row r="448">
          <cell r="A448" t="str">
            <v>RI</v>
          </cell>
        </row>
        <row r="449">
          <cell r="A449" t="str">
            <v>RI</v>
          </cell>
        </row>
        <row r="450">
          <cell r="A450" t="str">
            <v>RI</v>
          </cell>
        </row>
        <row r="451">
          <cell r="A451" t="str">
            <v>RI</v>
          </cell>
        </row>
        <row r="452">
          <cell r="A452" t="str">
            <v>RI</v>
          </cell>
        </row>
        <row r="453">
          <cell r="A453" t="str">
            <v>RI</v>
          </cell>
        </row>
        <row r="454">
          <cell r="A454" t="str">
            <v>RI</v>
          </cell>
        </row>
        <row r="455">
          <cell r="A455" t="str">
            <v>RI</v>
          </cell>
        </row>
        <row r="456">
          <cell r="A456" t="str">
            <v>RI</v>
          </cell>
        </row>
        <row r="457">
          <cell r="A457" t="str">
            <v>RI</v>
          </cell>
        </row>
        <row r="458">
          <cell r="A458" t="str">
            <v>RI</v>
          </cell>
        </row>
        <row r="459">
          <cell r="A459" t="str">
            <v>RI</v>
          </cell>
        </row>
        <row r="460">
          <cell r="A460" t="str">
            <v>RI</v>
          </cell>
        </row>
        <row r="461">
          <cell r="A461" t="str">
            <v>RI</v>
          </cell>
        </row>
        <row r="462">
          <cell r="A462" t="str">
            <v>RI</v>
          </cell>
        </row>
        <row r="463">
          <cell r="A463" t="str">
            <v>RI</v>
          </cell>
        </row>
        <row r="464">
          <cell r="A464" t="str">
            <v>RI</v>
          </cell>
        </row>
        <row r="465">
          <cell r="A465" t="str">
            <v>RI</v>
          </cell>
        </row>
        <row r="466">
          <cell r="A466" t="str">
            <v>RI</v>
          </cell>
        </row>
        <row r="467">
          <cell r="A467" t="str">
            <v>RI</v>
          </cell>
        </row>
        <row r="468">
          <cell r="A468" t="str">
            <v>RI</v>
          </cell>
        </row>
        <row r="469">
          <cell r="A469" t="str">
            <v>RI</v>
          </cell>
        </row>
        <row r="470">
          <cell r="A470" t="str">
            <v>RI</v>
          </cell>
        </row>
        <row r="471">
          <cell r="A471" t="str">
            <v>RO</v>
          </cell>
        </row>
        <row r="472">
          <cell r="A472" t="str">
            <v>RO</v>
          </cell>
        </row>
        <row r="473">
          <cell r="A473" t="str">
            <v>RO</v>
          </cell>
        </row>
        <row r="474">
          <cell r="A474" t="str">
            <v>RO</v>
          </cell>
        </row>
        <row r="475">
          <cell r="A475" t="str">
            <v>RO</v>
          </cell>
        </row>
        <row r="476">
          <cell r="A476" t="str">
            <v>RO</v>
          </cell>
        </row>
        <row r="477">
          <cell r="A477" t="str">
            <v>RO</v>
          </cell>
        </row>
        <row r="478">
          <cell r="A478" t="str">
            <v>RO</v>
          </cell>
        </row>
        <row r="479">
          <cell r="A479" t="str">
            <v>RO</v>
          </cell>
        </row>
        <row r="480">
          <cell r="A480" t="str">
            <v>RO</v>
          </cell>
        </row>
        <row r="481">
          <cell r="A481" t="str">
            <v>RO</v>
          </cell>
        </row>
        <row r="482">
          <cell r="A482" t="str">
            <v>RO</v>
          </cell>
        </row>
        <row r="483">
          <cell r="A483" t="str">
            <v>RO</v>
          </cell>
        </row>
        <row r="484">
          <cell r="A484" t="str">
            <v>RO</v>
          </cell>
        </row>
        <row r="485">
          <cell r="A485" t="str">
            <v>RO</v>
          </cell>
        </row>
        <row r="486">
          <cell r="A486" t="str">
            <v>RO</v>
          </cell>
        </row>
        <row r="487">
          <cell r="A487" t="str">
            <v>SE</v>
          </cell>
        </row>
        <row r="488">
          <cell r="A488" t="str">
            <v>SE</v>
          </cell>
        </row>
        <row r="489">
          <cell r="A489" t="str">
            <v>SE</v>
          </cell>
        </row>
        <row r="490">
          <cell r="A490" t="str">
            <v>SE</v>
          </cell>
        </row>
        <row r="491">
          <cell r="A491" t="str">
            <v>SE</v>
          </cell>
        </row>
        <row r="492">
          <cell r="A492" t="str">
            <v>SE</v>
          </cell>
        </row>
        <row r="493">
          <cell r="A493" t="str">
            <v>SE</v>
          </cell>
        </row>
        <row r="494">
          <cell r="A494" t="str">
            <v>SE</v>
          </cell>
        </row>
        <row r="495">
          <cell r="A495" t="str">
            <v>SE</v>
          </cell>
        </row>
        <row r="496">
          <cell r="A496" t="str">
            <v>SE</v>
          </cell>
        </row>
        <row r="497">
          <cell r="A497" t="str">
            <v>SE</v>
          </cell>
        </row>
        <row r="498">
          <cell r="A498" t="str">
            <v>SE</v>
          </cell>
        </row>
        <row r="499">
          <cell r="A499" t="str">
            <v>SE</v>
          </cell>
        </row>
        <row r="500">
          <cell r="A500" t="str">
            <v>SE</v>
          </cell>
        </row>
        <row r="501">
          <cell r="A501" t="str">
            <v>SO</v>
          </cell>
        </row>
        <row r="502">
          <cell r="A502" t="str">
            <v>SO</v>
          </cell>
        </row>
        <row r="503">
          <cell r="A503" t="str">
            <v>SO</v>
          </cell>
        </row>
        <row r="504">
          <cell r="A504" t="str">
            <v>SO</v>
          </cell>
        </row>
        <row r="505">
          <cell r="A505" t="str">
            <v>SO</v>
          </cell>
        </row>
        <row r="506">
          <cell r="A506" t="str">
            <v>SO</v>
          </cell>
        </row>
        <row r="507">
          <cell r="A507" t="str">
            <v>SO</v>
          </cell>
        </row>
        <row r="508">
          <cell r="A508" t="str">
            <v>SO</v>
          </cell>
        </row>
        <row r="509">
          <cell r="A509" t="str">
            <v>SO</v>
          </cell>
        </row>
        <row r="510">
          <cell r="A510" t="str">
            <v>SO</v>
          </cell>
        </row>
        <row r="511">
          <cell r="A511" t="str">
            <v>SO</v>
          </cell>
        </row>
        <row r="512">
          <cell r="A512" t="str">
            <v>SO</v>
          </cell>
        </row>
        <row r="513">
          <cell r="A513" t="str">
            <v>SO</v>
          </cell>
        </row>
        <row r="514">
          <cell r="A514" t="str">
            <v>SO</v>
          </cell>
        </row>
        <row r="515">
          <cell r="A515" t="str">
            <v>SO</v>
          </cell>
        </row>
        <row r="516">
          <cell r="A516" t="str">
            <v>SO</v>
          </cell>
        </row>
        <row r="517">
          <cell r="A517" t="str">
            <v>SO</v>
          </cell>
        </row>
        <row r="518">
          <cell r="A518" t="str">
            <v>SO</v>
          </cell>
        </row>
        <row r="519">
          <cell r="A519" t="str">
            <v>SO</v>
          </cell>
        </row>
        <row r="520">
          <cell r="A520" t="str">
            <v>SO</v>
          </cell>
        </row>
        <row r="521">
          <cell r="A521" t="str">
            <v>SR</v>
          </cell>
        </row>
        <row r="522">
          <cell r="A522" t="str">
            <v>SR</v>
          </cell>
        </row>
        <row r="523">
          <cell r="A523" t="str">
            <v>SR</v>
          </cell>
        </row>
        <row r="524">
          <cell r="A524" t="str">
            <v>SR</v>
          </cell>
        </row>
        <row r="525">
          <cell r="A525" t="str">
            <v>SR</v>
          </cell>
        </row>
        <row r="526">
          <cell r="A526" t="str">
            <v>SR</v>
          </cell>
        </row>
        <row r="527">
          <cell r="A527" t="str">
            <v>SR</v>
          </cell>
        </row>
        <row r="528">
          <cell r="A528" t="str">
            <v>SR</v>
          </cell>
        </row>
        <row r="529">
          <cell r="A529" t="str">
            <v>SR</v>
          </cell>
        </row>
        <row r="530">
          <cell r="A530" t="str">
            <v>SR</v>
          </cell>
        </row>
        <row r="531">
          <cell r="A531" t="str">
            <v>SR</v>
          </cell>
        </row>
        <row r="532">
          <cell r="A532" t="str">
            <v>SR</v>
          </cell>
        </row>
        <row r="533">
          <cell r="A533" t="str">
            <v>SR</v>
          </cell>
        </row>
        <row r="534">
          <cell r="A534" t="str">
            <v>ST</v>
          </cell>
        </row>
        <row r="535">
          <cell r="A535" t="str">
            <v>ST</v>
          </cell>
        </row>
        <row r="536">
          <cell r="A536" t="str">
            <v>ST</v>
          </cell>
        </row>
        <row r="537">
          <cell r="A537" t="str">
            <v>ST</v>
          </cell>
        </row>
        <row r="538">
          <cell r="A538" t="str">
            <v>ST</v>
          </cell>
        </row>
        <row r="539">
          <cell r="A539" t="str">
            <v>ST</v>
          </cell>
        </row>
        <row r="540">
          <cell r="A540" t="str">
            <v>ST</v>
          </cell>
        </row>
        <row r="541">
          <cell r="A541" t="str">
            <v>ST</v>
          </cell>
        </row>
        <row r="542">
          <cell r="A542" t="str">
            <v>ST</v>
          </cell>
        </row>
        <row r="543">
          <cell r="A543" t="str">
            <v>ST</v>
          </cell>
        </row>
        <row r="544">
          <cell r="A544" t="str">
            <v>ST</v>
          </cell>
        </row>
        <row r="545">
          <cell r="A545" t="str">
            <v>ST</v>
          </cell>
        </row>
        <row r="546">
          <cell r="A546" t="str">
            <v>ST</v>
          </cell>
        </row>
        <row r="547">
          <cell r="A547" t="str">
            <v>ST</v>
          </cell>
        </row>
        <row r="548">
          <cell r="A548" t="str">
            <v>ST</v>
          </cell>
        </row>
        <row r="549">
          <cell r="A549" t="str">
            <v>ST</v>
          </cell>
        </row>
        <row r="550">
          <cell r="A550" t="str">
            <v>ST</v>
          </cell>
        </row>
        <row r="551">
          <cell r="A551" t="str">
            <v>ST</v>
          </cell>
        </row>
        <row r="552">
          <cell r="A552" t="str">
            <v>ST</v>
          </cell>
        </row>
        <row r="553">
          <cell r="A553" t="str">
            <v>ST</v>
          </cell>
        </row>
        <row r="554">
          <cell r="A554" t="str">
            <v>ST</v>
          </cell>
        </row>
        <row r="555">
          <cell r="A555" t="str">
            <v>ST</v>
          </cell>
        </row>
        <row r="556">
          <cell r="A556" t="str">
            <v>ST</v>
          </cell>
        </row>
        <row r="557">
          <cell r="A557" t="str">
            <v>ST</v>
          </cell>
        </row>
        <row r="558">
          <cell r="A558" t="str">
            <v>ST</v>
          </cell>
        </row>
        <row r="559">
          <cell r="A559" t="str">
            <v>SU</v>
          </cell>
        </row>
        <row r="560">
          <cell r="A560" t="str">
            <v>SU</v>
          </cell>
        </row>
        <row r="561">
          <cell r="A561" t="str">
            <v>SU</v>
          </cell>
        </row>
        <row r="562">
          <cell r="A562" t="str">
            <v>SU</v>
          </cell>
        </row>
        <row r="563">
          <cell r="A563" t="str">
            <v>SU</v>
          </cell>
        </row>
        <row r="564">
          <cell r="A564" t="str">
            <v>SU</v>
          </cell>
        </row>
        <row r="565">
          <cell r="A565" t="str">
            <v>SU</v>
          </cell>
        </row>
        <row r="566">
          <cell r="A566" t="str">
            <v>SU</v>
          </cell>
        </row>
        <row r="567">
          <cell r="A567" t="str">
            <v>SU</v>
          </cell>
        </row>
        <row r="568">
          <cell r="A568" t="str">
            <v>SU</v>
          </cell>
        </row>
        <row r="569">
          <cell r="A569" t="str">
            <v>SU</v>
          </cell>
        </row>
        <row r="570">
          <cell r="A570" t="str">
            <v>SU</v>
          </cell>
        </row>
        <row r="571">
          <cell r="A571" t="str">
            <v>SU</v>
          </cell>
        </row>
        <row r="572">
          <cell r="A572" t="str">
            <v>SU</v>
          </cell>
        </row>
        <row r="573">
          <cell r="A573" t="str">
            <v>SU</v>
          </cell>
        </row>
        <row r="574">
          <cell r="A574" t="str">
            <v>SU</v>
          </cell>
        </row>
        <row r="575">
          <cell r="A575" t="str">
            <v>SU</v>
          </cell>
        </row>
        <row r="576">
          <cell r="A576" t="str">
            <v>SU</v>
          </cell>
        </row>
        <row r="577">
          <cell r="A577" t="str">
            <v>SU</v>
          </cell>
        </row>
        <row r="578">
          <cell r="A578" t="str">
            <v>SU</v>
          </cell>
        </row>
        <row r="579">
          <cell r="A579" t="str">
            <v>SU</v>
          </cell>
        </row>
        <row r="580">
          <cell r="A580" t="str">
            <v>SW</v>
          </cell>
        </row>
        <row r="581">
          <cell r="A581" t="str">
            <v>SW</v>
          </cell>
        </row>
        <row r="582">
          <cell r="A582" t="str">
            <v>SW</v>
          </cell>
        </row>
        <row r="583">
          <cell r="A583" t="str">
            <v>SW</v>
          </cell>
        </row>
        <row r="584">
          <cell r="A584" t="str">
            <v>SW</v>
          </cell>
        </row>
        <row r="585">
          <cell r="A585" t="str">
            <v>SW</v>
          </cell>
        </row>
        <row r="586">
          <cell r="A586" t="str">
            <v>SW</v>
          </cell>
        </row>
        <row r="587">
          <cell r="A587" t="str">
            <v>SW</v>
          </cell>
        </row>
        <row r="588">
          <cell r="A588" t="str">
            <v>SW</v>
          </cell>
        </row>
        <row r="589">
          <cell r="A589" t="str">
            <v>TM</v>
          </cell>
        </row>
        <row r="590">
          <cell r="A590" t="str">
            <v>TM</v>
          </cell>
        </row>
        <row r="591">
          <cell r="A591" t="str">
            <v>TM</v>
          </cell>
        </row>
        <row r="592">
          <cell r="A592" t="str">
            <v>TM</v>
          </cell>
        </row>
        <row r="593">
          <cell r="A593" t="str">
            <v>TM</v>
          </cell>
        </row>
        <row r="594">
          <cell r="A594" t="str">
            <v>TM</v>
          </cell>
        </row>
        <row r="595">
          <cell r="A595" t="str">
            <v>TM</v>
          </cell>
        </row>
        <row r="596">
          <cell r="A596" t="str">
            <v>TR</v>
          </cell>
        </row>
        <row r="597">
          <cell r="A597" t="str">
            <v>TR</v>
          </cell>
        </row>
        <row r="598">
          <cell r="A598" t="str">
            <v>TR</v>
          </cell>
        </row>
        <row r="599">
          <cell r="A599" t="str">
            <v>TR</v>
          </cell>
        </row>
        <row r="600">
          <cell r="A600" t="str">
            <v>TR</v>
          </cell>
        </row>
        <row r="601">
          <cell r="A601" t="str">
            <v>TR</v>
          </cell>
        </row>
        <row r="602">
          <cell r="A602" t="str">
            <v>TR</v>
          </cell>
        </row>
        <row r="603">
          <cell r="A603" t="str">
            <v>WE</v>
          </cell>
        </row>
        <row r="604">
          <cell r="A604" t="str">
            <v>WE</v>
          </cell>
        </row>
        <row r="605">
          <cell r="A605" t="str">
            <v>WE</v>
          </cell>
        </row>
        <row r="606">
          <cell r="A606" t="str">
            <v>WE</v>
          </cell>
        </row>
        <row r="607">
          <cell r="A607" t="str">
            <v>WI</v>
          </cell>
        </row>
        <row r="608">
          <cell r="A608" t="str">
            <v>WI</v>
          </cell>
        </row>
        <row r="609">
          <cell r="A609" t="str">
            <v>WI</v>
          </cell>
        </row>
        <row r="610">
          <cell r="A610" t="str">
            <v>WI</v>
          </cell>
        </row>
        <row r="611">
          <cell r="A611" t="str">
            <v>WI</v>
          </cell>
        </row>
        <row r="612">
          <cell r="A612" t="str">
            <v>WI</v>
          </cell>
        </row>
        <row r="613">
          <cell r="A613" t="str">
            <v>WI</v>
          </cell>
        </row>
        <row r="614">
          <cell r="A614" t="str">
            <v>WI</v>
          </cell>
        </row>
        <row r="615">
          <cell r="A615" t="str">
            <v>WI</v>
          </cell>
        </row>
        <row r="616">
          <cell r="A616" t="str">
            <v>WI</v>
          </cell>
        </row>
        <row r="617">
          <cell r="A617" t="str">
            <v>WI</v>
          </cell>
        </row>
        <row r="618">
          <cell r="A618" t="str">
            <v>WI</v>
          </cell>
        </row>
        <row r="619">
          <cell r="A619" t="str">
            <v>WI</v>
          </cell>
        </row>
        <row r="620">
          <cell r="A620" t="str">
            <v>WI</v>
          </cell>
        </row>
        <row r="621">
          <cell r="A621" t="str">
            <v>WI</v>
          </cell>
        </row>
        <row r="622">
          <cell r="A622" t="str">
            <v>WI</v>
          </cell>
        </row>
        <row r="623">
          <cell r="A623" t="str">
            <v>WI</v>
          </cell>
        </row>
        <row r="624">
          <cell r="A624" t="str">
            <v>WI</v>
          </cell>
        </row>
        <row r="625">
          <cell r="A625" t="str">
            <v>WI</v>
          </cell>
        </row>
        <row r="626">
          <cell r="A626" t="str">
            <v>WI</v>
          </cell>
        </row>
        <row r="627">
          <cell r="A627" t="str">
            <v>WI</v>
          </cell>
        </row>
        <row r="628">
          <cell r="A628" t="str">
            <v>WI</v>
          </cell>
        </row>
        <row r="629">
          <cell r="A629" t="str">
            <v>WI</v>
          </cell>
        </row>
        <row r="630">
          <cell r="A630" t="str">
            <v>WI</v>
          </cell>
        </row>
        <row r="631">
          <cell r="A631" t="str">
            <v>WI</v>
          </cell>
        </row>
        <row r="632">
          <cell r="A632" t="str">
            <v>WI</v>
          </cell>
        </row>
        <row r="633">
          <cell r="A633" t="str">
            <v>WI</v>
          </cell>
        </row>
        <row r="634">
          <cell r="A634" t="str">
            <v>WI</v>
          </cell>
        </row>
        <row r="635">
          <cell r="A635" t="str">
            <v>WI</v>
          </cell>
        </row>
        <row r="636">
          <cell r="A636" t="str">
            <v>WI</v>
          </cell>
        </row>
        <row r="637">
          <cell r="A637" t="str">
            <v>WI</v>
          </cell>
        </row>
        <row r="638">
          <cell r="A638" t="str">
            <v>WI</v>
          </cell>
        </row>
        <row r="639">
          <cell r="A639" t="str">
            <v>WI</v>
          </cell>
        </row>
        <row r="640">
          <cell r="A640" t="str">
            <v>WI</v>
          </cell>
        </row>
        <row r="641">
          <cell r="A641" t="str">
            <v>WI</v>
          </cell>
        </row>
        <row r="642">
          <cell r="A642" t="str">
            <v>WI</v>
          </cell>
        </row>
        <row r="643">
          <cell r="A643" t="str">
            <v>WI</v>
          </cell>
        </row>
        <row r="644">
          <cell r="A644" t="str">
            <v>WI</v>
          </cell>
        </row>
        <row r="645">
          <cell r="A645" t="str">
            <v>WI</v>
          </cell>
        </row>
        <row r="646">
          <cell r="A646" t="str">
            <v>WI</v>
          </cell>
        </row>
        <row r="647">
          <cell r="A647" t="str">
            <v>WI</v>
          </cell>
        </row>
        <row r="648">
          <cell r="A648" t="str">
            <v>WI</v>
          </cell>
        </row>
        <row r="649">
          <cell r="A649" t="str">
            <v>WI</v>
          </cell>
        </row>
        <row r="650">
          <cell r="A650" t="str">
            <v>WI</v>
          </cell>
        </row>
        <row r="651">
          <cell r="A651" t="str">
            <v>WI</v>
          </cell>
        </row>
        <row r="652">
          <cell r="A652" t="str">
            <v>WI</v>
          </cell>
        </row>
        <row r="653">
          <cell r="A653" t="str">
            <v>WI</v>
          </cell>
        </row>
        <row r="654">
          <cell r="A654" t="str">
            <v>WI</v>
          </cell>
        </row>
        <row r="655">
          <cell r="A655" t="str">
            <v>WI</v>
          </cell>
        </row>
        <row r="656">
          <cell r="A656" t="str">
            <v>WI</v>
          </cell>
        </row>
        <row r="657">
          <cell r="A657" t="str">
            <v>WI</v>
          </cell>
        </row>
        <row r="658">
          <cell r="A658" t="str">
            <v>WI</v>
          </cell>
        </row>
        <row r="659">
          <cell r="A659" t="str">
            <v>WI</v>
          </cell>
        </row>
        <row r="660">
          <cell r="A660" t="str">
            <v>WI</v>
          </cell>
        </row>
        <row r="661">
          <cell r="A661" t="str">
            <v>WI</v>
          </cell>
        </row>
        <row r="662">
          <cell r="A662" t="str">
            <v>WI</v>
          </cell>
        </row>
        <row r="663">
          <cell r="A663" t="str">
            <v>WI</v>
          </cell>
        </row>
        <row r="664">
          <cell r="A664" t="str">
            <v>WI</v>
          </cell>
        </row>
        <row r="665">
          <cell r="A665" t="str">
            <v>WI</v>
          </cell>
        </row>
        <row r="666">
          <cell r="A666" t="str">
            <v>WI</v>
          </cell>
        </row>
        <row r="667">
          <cell r="A667" t="str">
            <v>WI</v>
          </cell>
        </row>
        <row r="668">
          <cell r="A668" t="str">
            <v>WI</v>
          </cell>
        </row>
        <row r="669">
          <cell r="A669" t="str">
            <v>WI</v>
          </cell>
        </row>
        <row r="670">
          <cell r="A670" t="str">
            <v>WI</v>
          </cell>
        </row>
        <row r="671">
          <cell r="A671" t="str">
            <v>WI</v>
          </cell>
        </row>
        <row r="672">
          <cell r="A672" t="str">
            <v>WI</v>
          </cell>
        </row>
        <row r="673">
          <cell r="A673" t="str">
            <v>WI</v>
          </cell>
        </row>
        <row r="674">
          <cell r="A674" t="str">
            <v>WI</v>
          </cell>
        </row>
        <row r="675">
          <cell r="A675" t="str">
            <v>WI</v>
          </cell>
        </row>
        <row r="676">
          <cell r="A676" t="str">
            <v>WI</v>
          </cell>
        </row>
        <row r="677">
          <cell r="A677" t="str">
            <v>WI</v>
          </cell>
        </row>
        <row r="678">
          <cell r="A678" t="str">
            <v>WI</v>
          </cell>
        </row>
        <row r="679">
          <cell r="A679" t="str">
            <v>WI</v>
          </cell>
        </row>
        <row r="680">
          <cell r="A680" t="str">
            <v>WI</v>
          </cell>
        </row>
        <row r="681">
          <cell r="A681" t="str">
            <v>WI</v>
          </cell>
        </row>
        <row r="682">
          <cell r="A682" t="str">
            <v>WI</v>
          </cell>
        </row>
        <row r="683">
          <cell r="A683" t="str">
            <v>FR</v>
          </cell>
        </row>
        <row r="684">
          <cell r="A684" t="str">
            <v>WI</v>
          </cell>
        </row>
        <row r="685">
          <cell r="A685" t="str">
            <v>WI</v>
          </cell>
        </row>
        <row r="686">
          <cell r="A686" t="str">
            <v>WI</v>
          </cell>
        </row>
        <row r="687">
          <cell r="A687" t="str">
            <v>WI</v>
          </cell>
        </row>
        <row r="688">
          <cell r="A688" t="str">
            <v>XW</v>
          </cell>
        </row>
        <row r="689">
          <cell r="A689" t="str">
            <v>XW</v>
          </cell>
        </row>
        <row r="690">
          <cell r="A690" t="str">
            <v>WI</v>
          </cell>
        </row>
        <row r="691">
          <cell r="A691" t="str">
            <v>BR</v>
          </cell>
        </row>
        <row r="692">
          <cell r="A692" t="str">
            <v>BR</v>
          </cell>
        </row>
        <row r="693">
          <cell r="A693" t="str">
            <v>DI</v>
          </cell>
        </row>
        <row r="694">
          <cell r="A694" t="str">
            <v>PE</v>
          </cell>
        </row>
        <row r="695">
          <cell r="A695" t="str">
            <v>WI</v>
          </cell>
        </row>
        <row r="696">
          <cell r="A696" t="str">
            <v>PS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ADME"/>
      <sheetName val="- 3 -"/>
      <sheetName val="- 4 -"/>
      <sheetName val="- 6 -"/>
      <sheetName val="- 7 -"/>
      <sheetName val="- 8 -"/>
      <sheetName val="- 9 -"/>
      <sheetName val="- 10 -"/>
      <sheetName val="- 12 -"/>
      <sheetName val="- 13 -"/>
      <sheetName val="- 15 -"/>
      <sheetName val="- 16 -"/>
      <sheetName val="- 17 -"/>
      <sheetName val="- 18 -"/>
      <sheetName val="- 19 -"/>
      <sheetName val="- 20 -"/>
      <sheetName val="- 21 -"/>
      <sheetName val="- 22 -"/>
      <sheetName val="- 23 -"/>
      <sheetName val="- 24 -"/>
      <sheetName val="- 25 -"/>
      <sheetName val="- 26 -"/>
      <sheetName val="- 27 -"/>
      <sheetName val="- 28 -"/>
      <sheetName val="- 29 -"/>
      <sheetName val="- 30 -"/>
      <sheetName val="- 31 -"/>
      <sheetName val="- 32 -"/>
      <sheetName val="- 33 -"/>
      <sheetName val="- 34 -"/>
      <sheetName val="- 35 -"/>
      <sheetName val="- 36 -"/>
      <sheetName val="- 37 -"/>
      <sheetName val="- 38 -"/>
      <sheetName val="- 39 -"/>
      <sheetName val="- 41 -"/>
      <sheetName val="- 42 -"/>
      <sheetName val="- 43 -"/>
      <sheetName val="- 44 -"/>
      <sheetName val="- 47 -"/>
      <sheetName val="- 48 -"/>
      <sheetName val="- 49 -"/>
      <sheetName val="- 50 -"/>
      <sheetName val="- 52 -"/>
      <sheetName val="- 54 -"/>
      <sheetName val="- 55 -"/>
      <sheetName val="- 56 -"/>
      <sheetName val="- 57 -"/>
      <sheetName val="- 58 -"/>
      <sheetName val="- 59 -"/>
      <sheetName val="- 60 -"/>
      <sheetName val="- 61 -"/>
      <sheetName val="- 62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6"/>
  <dimension ref="A1:C23"/>
  <sheetViews>
    <sheetView showGridLines="0" showRowColHeaders="0" tabSelected="1" workbookViewId="0" topLeftCell="A1">
      <selection activeCell="B3" sqref="B3"/>
    </sheetView>
  </sheetViews>
  <sheetFormatPr defaultColWidth="9.33203125" defaultRowHeight="12" zeroHeight="1"/>
  <cols>
    <col min="1" max="1" width="15.83203125" style="541" customWidth="1"/>
    <col min="2" max="2" width="112.16015625" style="541" customWidth="1"/>
    <col min="3" max="3" width="80.83203125" style="541" customWidth="1"/>
    <col min="4" max="16384" width="0" style="541" hidden="1" customWidth="1"/>
  </cols>
  <sheetData>
    <row r="1" spans="1:3" ht="0.75" customHeight="1">
      <c r="A1" s="540"/>
      <c r="B1" s="540"/>
      <c r="C1" s="540"/>
    </row>
    <row r="2" spans="1:3" ht="24.75" customHeight="1">
      <c r="A2" s="540"/>
      <c r="B2" s="540"/>
      <c r="C2" s="540"/>
    </row>
    <row r="3" spans="1:3" ht="15">
      <c r="A3" s="540"/>
      <c r="B3" s="546" t="s">
        <v>564</v>
      </c>
      <c r="C3" s="540"/>
    </row>
    <row r="4" spans="1:3" ht="14.25">
      <c r="A4" s="540"/>
      <c r="B4" s="540"/>
      <c r="C4" s="540"/>
    </row>
    <row r="5" spans="1:3" ht="14.25">
      <c r="A5" s="540"/>
      <c r="B5" s="542" t="s">
        <v>559</v>
      </c>
      <c r="C5" s="543"/>
    </row>
    <row r="6" spans="1:3" ht="14.25">
      <c r="A6" s="540"/>
      <c r="B6" s="540"/>
      <c r="C6" s="540"/>
    </row>
    <row r="7" spans="1:3" ht="14.25">
      <c r="A7" s="540"/>
      <c r="B7" s="544" t="s">
        <v>560</v>
      </c>
      <c r="C7" s="540"/>
    </row>
    <row r="8" spans="1:3" ht="14.25">
      <c r="A8" s="540"/>
      <c r="B8" s="544"/>
      <c r="C8" s="540"/>
    </row>
    <row r="9" spans="1:3" ht="14.25">
      <c r="A9" s="540"/>
      <c r="B9" s="540"/>
      <c r="C9" s="540"/>
    </row>
    <row r="10" spans="1:3" ht="14.25" customHeight="1">
      <c r="A10" s="540"/>
      <c r="B10" s="544" t="s">
        <v>561</v>
      </c>
      <c r="C10" s="540"/>
    </row>
    <row r="11" spans="1:3" ht="14.25">
      <c r="A11" s="540"/>
      <c r="B11" s="544"/>
      <c r="C11" s="540"/>
    </row>
    <row r="12" spans="1:3" ht="14.25">
      <c r="A12" s="540"/>
      <c r="B12" s="544"/>
      <c r="C12" s="540"/>
    </row>
    <row r="13" spans="1:3" ht="14.25">
      <c r="A13" s="540"/>
      <c r="B13" s="540"/>
      <c r="C13" s="540"/>
    </row>
    <row r="14" spans="1:3" ht="14.25">
      <c r="A14" s="540"/>
      <c r="B14" s="544" t="s">
        <v>562</v>
      </c>
      <c r="C14" s="540"/>
    </row>
    <row r="15" spans="1:3" ht="14.25">
      <c r="A15" s="540"/>
      <c r="B15" s="544"/>
      <c r="C15" s="540"/>
    </row>
    <row r="16" spans="1:3" ht="14.25">
      <c r="A16" s="540"/>
      <c r="B16" s="540"/>
      <c r="C16" s="540"/>
    </row>
    <row r="17" spans="1:3" ht="14.25" customHeight="1">
      <c r="A17" s="540"/>
      <c r="B17" s="545" t="s">
        <v>563</v>
      </c>
      <c r="C17" s="540"/>
    </row>
    <row r="18" spans="1:3" ht="14.25">
      <c r="A18" s="540"/>
      <c r="B18" s="544"/>
      <c r="C18" s="540"/>
    </row>
    <row r="19" spans="1:3" ht="14.25">
      <c r="A19" s="540"/>
      <c r="B19" s="544"/>
      <c r="C19" s="540"/>
    </row>
    <row r="20" spans="1:3" ht="14.25">
      <c r="A20" s="540"/>
      <c r="B20" s="544"/>
      <c r="C20" s="540"/>
    </row>
    <row r="21" spans="1:3" ht="14.25">
      <c r="A21" s="540"/>
      <c r="B21" s="543"/>
      <c r="C21" s="540"/>
    </row>
    <row r="22" spans="1:3" ht="199.5" customHeight="1">
      <c r="A22" s="540"/>
      <c r="B22" s="543"/>
      <c r="C22" s="540"/>
    </row>
    <row r="23" spans="1:3" ht="14.25">
      <c r="A23" s="540"/>
      <c r="B23" s="540"/>
      <c r="C23" s="540"/>
    </row>
  </sheetData>
  <mergeCells count="4">
    <mergeCell ref="B17:B20"/>
    <mergeCell ref="B7:B8"/>
    <mergeCell ref="B10:B12"/>
    <mergeCell ref="B14:B15"/>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9">
    <pageSetUpPr fitToPage="1"/>
  </sheetPr>
  <dimension ref="A2:L54"/>
  <sheetViews>
    <sheetView showGridLines="0" showZeros="0" workbookViewId="0" topLeftCell="A1">
      <selection activeCell="A1" sqref="A1"/>
    </sheetView>
  </sheetViews>
  <sheetFormatPr defaultColWidth="14.83203125" defaultRowHeight="12"/>
  <cols>
    <col min="1" max="1" width="48.83203125" style="1" customWidth="1"/>
    <col min="2" max="2" width="21.83203125" style="1" customWidth="1"/>
    <col min="3" max="3" width="7.83203125" style="1" customWidth="1"/>
    <col min="4" max="4" width="16.83203125" style="1" customWidth="1"/>
    <col min="5" max="5" width="7.83203125" style="1" customWidth="1"/>
    <col min="6" max="6" width="16.83203125" style="1" customWidth="1"/>
    <col min="7" max="7" width="7.83203125" style="1" customWidth="1"/>
    <col min="8" max="8" width="12.83203125" style="1" customWidth="1"/>
    <col min="9" max="9" width="7.83203125" style="1" customWidth="1"/>
    <col min="10" max="10" width="16.83203125" style="1" customWidth="1"/>
    <col min="11" max="11" width="8.83203125" style="1" customWidth="1"/>
    <col min="12" max="12" width="5.83203125" style="1" customWidth="1"/>
    <col min="13" max="16384" width="14.83203125" style="1" customWidth="1"/>
  </cols>
  <sheetData>
    <row r="2" spans="1:11" ht="12">
      <c r="A2" s="74"/>
      <c r="B2" s="74"/>
      <c r="C2" s="135" t="str">
        <f>OPYEAR</f>
        <v>OPERATING FUND 2007/2008 BUDGET</v>
      </c>
      <c r="D2" s="135"/>
      <c r="E2" s="135"/>
      <c r="F2" s="136"/>
      <c r="G2" s="136"/>
      <c r="H2" s="136"/>
      <c r="I2" s="136"/>
      <c r="J2" s="137"/>
      <c r="K2" s="138" t="s">
        <v>178</v>
      </c>
    </row>
    <row r="3" spans="10:11" ht="9.75" customHeight="1">
      <c r="J3" s="118"/>
      <c r="K3" s="118"/>
    </row>
    <row r="4" spans="2:11" ht="15.75">
      <c r="B4" s="351" t="s">
        <v>179</v>
      </c>
      <c r="C4" s="118"/>
      <c r="D4" s="118"/>
      <c r="E4" s="118"/>
      <c r="F4" s="118"/>
      <c r="G4" s="118"/>
      <c r="H4" s="118"/>
      <c r="I4" s="118"/>
      <c r="J4" s="118"/>
      <c r="K4" s="118"/>
    </row>
    <row r="5" spans="2:11" ht="15.75">
      <c r="B5" s="351" t="s">
        <v>180</v>
      </c>
      <c r="C5" s="118"/>
      <c r="D5" s="118"/>
      <c r="E5" s="118"/>
      <c r="F5" s="118"/>
      <c r="G5" s="118"/>
      <c r="H5" s="118"/>
      <c r="I5" s="118"/>
      <c r="J5" s="118"/>
      <c r="K5" s="118"/>
    </row>
    <row r="6" ht="9.75" customHeight="1"/>
    <row r="7" spans="2:9" ht="12">
      <c r="B7" s="140" t="s">
        <v>181</v>
      </c>
      <c r="C7" s="136"/>
      <c r="D7" s="136"/>
      <c r="E7" s="136"/>
      <c r="F7" s="136"/>
      <c r="G7" s="136"/>
      <c r="H7" s="136"/>
      <c r="I7" s="141"/>
    </row>
    <row r="8" ht="6" customHeight="1">
      <c r="B8" s="139"/>
    </row>
    <row r="9" spans="1:11" ht="12">
      <c r="A9" s="4"/>
      <c r="B9" s="362" t="s">
        <v>29</v>
      </c>
      <c r="C9" s="364"/>
      <c r="D9" s="363" t="s">
        <v>30</v>
      </c>
      <c r="E9" s="364"/>
      <c r="F9" s="363" t="s">
        <v>31</v>
      </c>
      <c r="G9" s="364"/>
      <c r="H9" s="375"/>
      <c r="I9" s="376"/>
      <c r="J9" s="377"/>
      <c r="K9" s="376"/>
    </row>
    <row r="10" spans="1:11" ht="12">
      <c r="A10" s="4"/>
      <c r="B10" s="365" t="s">
        <v>43</v>
      </c>
      <c r="C10" s="367"/>
      <c r="D10" s="366" t="s">
        <v>58</v>
      </c>
      <c r="E10" s="367"/>
      <c r="F10" s="366" t="s">
        <v>59</v>
      </c>
      <c r="G10" s="367"/>
      <c r="H10" s="366" t="s">
        <v>60</v>
      </c>
      <c r="I10" s="378"/>
      <c r="J10" s="366" t="s">
        <v>61</v>
      </c>
      <c r="K10" s="378"/>
    </row>
    <row r="11" spans="1:11" ht="12">
      <c r="A11" s="142" t="s">
        <v>168</v>
      </c>
      <c r="B11" s="143" t="s">
        <v>89</v>
      </c>
      <c r="C11" s="143" t="s">
        <v>90</v>
      </c>
      <c r="D11" s="143" t="s">
        <v>89</v>
      </c>
      <c r="E11" s="143" t="s">
        <v>90</v>
      </c>
      <c r="F11" s="143" t="s">
        <v>89</v>
      </c>
      <c r="G11" s="143" t="s">
        <v>90</v>
      </c>
      <c r="H11" s="143" t="s">
        <v>89</v>
      </c>
      <c r="I11" s="144" t="s">
        <v>90</v>
      </c>
      <c r="J11" s="143" t="s">
        <v>89</v>
      </c>
      <c r="K11" s="144" t="s">
        <v>90</v>
      </c>
    </row>
    <row r="12" ht="4.5" customHeight="1"/>
    <row r="13" spans="1:11" ht="12">
      <c r="A13" s="379" t="s">
        <v>171</v>
      </c>
      <c r="B13" s="146"/>
      <c r="C13" s="356"/>
      <c r="D13" s="146"/>
      <c r="E13" s="356"/>
      <c r="F13" s="146"/>
      <c r="G13" s="356"/>
      <c r="H13" s="146"/>
      <c r="I13" s="356"/>
      <c r="J13" s="146"/>
      <c r="K13" s="356"/>
    </row>
    <row r="14" spans="1:11" ht="12">
      <c r="A14" s="147" t="s">
        <v>313</v>
      </c>
      <c r="B14" s="148"/>
      <c r="C14" s="353"/>
      <c r="D14" s="148"/>
      <c r="E14" s="353"/>
      <c r="F14" s="148"/>
      <c r="G14" s="353"/>
      <c r="H14" s="148"/>
      <c r="I14" s="353"/>
      <c r="J14" s="148">
        <f>SUM(F14,D14,B14,'- 12 -'!J14,'- 12 -'!H14,'- 12 -'!F14,'- 12 -'!D14,'- 12 -'!B14)</f>
        <v>3355827</v>
      </c>
      <c r="K14" s="353">
        <f aca="true" t="shared" si="0" ref="K14:K23">J14/$J$53*100</f>
        <v>0.20425174107566055</v>
      </c>
    </row>
    <row r="15" spans="1:11" ht="12">
      <c r="A15" s="147" t="s">
        <v>314</v>
      </c>
      <c r="B15" s="148">
        <v>2477441</v>
      </c>
      <c r="C15" s="353">
        <f>B15/$J$53*100</f>
        <v>0.1507889523691852</v>
      </c>
      <c r="D15" s="148">
        <v>1853909</v>
      </c>
      <c r="E15" s="353">
        <f>D15/$J$53*100</f>
        <v>0.11283780154514426</v>
      </c>
      <c r="F15" s="148">
        <v>3258268</v>
      </c>
      <c r="G15" s="353">
        <f>F15/$J$53*100</f>
        <v>0.19831383199762992</v>
      </c>
      <c r="H15" s="148"/>
      <c r="I15" s="353"/>
      <c r="J15" s="148">
        <f>SUM(F15,D15,B15,'- 12 -'!J15,'- 12 -'!H15,'- 12 -'!F15,'- 12 -'!D15,'- 12 -'!B15)</f>
        <v>97770817</v>
      </c>
      <c r="K15" s="353">
        <f t="shared" si="0"/>
        <v>5.950801277491299</v>
      </c>
    </row>
    <row r="16" spans="1:11" ht="12">
      <c r="A16" s="147" t="s">
        <v>315</v>
      </c>
      <c r="B16" s="148">
        <v>19669098</v>
      </c>
      <c r="C16" s="353">
        <f>B16/$J$53*100</f>
        <v>1.197155727004936</v>
      </c>
      <c r="D16" s="148"/>
      <c r="E16" s="353">
        <f>D16/$J$53*100</f>
        <v>0</v>
      </c>
      <c r="F16" s="148"/>
      <c r="G16" s="353">
        <f>F16/$J$53*100</f>
        <v>0</v>
      </c>
      <c r="H16" s="148"/>
      <c r="I16" s="353"/>
      <c r="J16" s="148">
        <f>SUM(F16,D16,B16,'- 12 -'!J16,'- 12 -'!H16,'- 12 -'!F16,'- 12 -'!D16,'- 12 -'!B16)</f>
        <v>801099189</v>
      </c>
      <c r="K16" s="353">
        <f t="shared" si="0"/>
        <v>48.75874236888543</v>
      </c>
    </row>
    <row r="17" spans="1:11" ht="12">
      <c r="A17" s="147" t="s">
        <v>316</v>
      </c>
      <c r="B17" s="148">
        <v>9158697</v>
      </c>
      <c r="C17" s="353">
        <f>B17/$J$53*100</f>
        <v>0.5574422663130219</v>
      </c>
      <c r="D17" s="148">
        <v>211870</v>
      </c>
      <c r="E17" s="353">
        <f>D17/$J$53*100</f>
        <v>0.012895425295076358</v>
      </c>
      <c r="F17" s="148"/>
      <c r="G17" s="353">
        <f>F17/$J$53*100</f>
        <v>0</v>
      </c>
      <c r="H17" s="148"/>
      <c r="I17" s="353"/>
      <c r="J17" s="148">
        <f>SUM(F17,D17,B17,'- 12 -'!J17,'- 12 -'!H17,'- 12 -'!F17,'- 12 -'!D17,'- 12 -'!B17)</f>
        <v>148159594</v>
      </c>
      <c r="K17" s="353">
        <f t="shared" si="0"/>
        <v>9.01770414016068</v>
      </c>
    </row>
    <row r="18" spans="1:11" ht="12">
      <c r="A18" s="147" t="s">
        <v>317</v>
      </c>
      <c r="B18" s="148">
        <v>4716077</v>
      </c>
      <c r="C18" s="353">
        <f>B18/$J$53*100</f>
        <v>0.2870430860401558</v>
      </c>
      <c r="D18" s="148">
        <v>27232684</v>
      </c>
      <c r="E18" s="353">
        <f>D18/$J$53*100</f>
        <v>1.6575118804286648</v>
      </c>
      <c r="F18" s="148">
        <v>79271595</v>
      </c>
      <c r="G18" s="353">
        <f>F18/$J$53*100</f>
        <v>4.824849819908663</v>
      </c>
      <c r="H18" s="148"/>
      <c r="I18" s="353"/>
      <c r="J18" s="148">
        <f>SUM(F18,D18,B18,'- 12 -'!J18,'- 12 -'!H18,'- 12 -'!F18,'- 12 -'!D18,'- 12 -'!B18)</f>
        <v>119977498</v>
      </c>
      <c r="K18" s="353">
        <f t="shared" si="0"/>
        <v>7.3024064877008215</v>
      </c>
    </row>
    <row r="19" spans="1:11" ht="12">
      <c r="A19" s="149" t="s">
        <v>318</v>
      </c>
      <c r="B19" s="150">
        <v>2430653</v>
      </c>
      <c r="C19" s="354">
        <f>B19/$J$53*100</f>
        <v>0.14794121008048913</v>
      </c>
      <c r="D19" s="150">
        <v>994571</v>
      </c>
      <c r="E19" s="354">
        <f>D19/$J$53*100</f>
        <v>0.06053436555977434</v>
      </c>
      <c r="F19" s="150">
        <v>1248627</v>
      </c>
      <c r="G19" s="354">
        <f>F19/$J$53*100</f>
        <v>0.0759974333313603</v>
      </c>
      <c r="H19" s="150"/>
      <c r="I19" s="354"/>
      <c r="J19" s="150">
        <f>SUM(F19,D19,B19,'- 12 -'!J19,'- 12 -'!H19,'- 12 -'!F19,'- 12 -'!D19,'- 12 -'!B19)</f>
        <v>50576957</v>
      </c>
      <c r="K19" s="354">
        <f t="shared" si="0"/>
        <v>3.078356400839143</v>
      </c>
    </row>
    <row r="20" spans="1:11" ht="12">
      <c r="A20" s="149" t="s">
        <v>319</v>
      </c>
      <c r="B20" s="151"/>
      <c r="C20" s="354"/>
      <c r="D20" s="151"/>
      <c r="E20" s="354"/>
      <c r="F20" s="151"/>
      <c r="G20" s="354"/>
      <c r="H20" s="151"/>
      <c r="I20" s="354"/>
      <c r="J20" s="151">
        <f>SUM(F20,D20,B20,'- 12 -'!J20,'- 12 -'!H20,'- 12 -'!F20,'- 12 -'!D20,'- 12 -'!B20)</f>
        <v>22174260</v>
      </c>
      <c r="K20" s="354">
        <f t="shared" si="0"/>
        <v>1.3496319125105012</v>
      </c>
    </row>
    <row r="21" spans="1:11" ht="12">
      <c r="A21" s="152" t="s">
        <v>320</v>
      </c>
      <c r="B21" s="153">
        <v>341885</v>
      </c>
      <c r="C21" s="355">
        <f>B21/'- 13 -'!$J$53*100</f>
        <v>0.020808762340148113</v>
      </c>
      <c r="D21" s="153">
        <v>0</v>
      </c>
      <c r="E21" s="355">
        <f>D21/'- 13 -'!$J$53*100</f>
        <v>0</v>
      </c>
      <c r="F21" s="153">
        <v>56768</v>
      </c>
      <c r="G21" s="355">
        <f>F21/'- 13 -'!$J$53*100</f>
        <v>0.0034551729983050674</v>
      </c>
      <c r="H21" s="153"/>
      <c r="I21" s="355"/>
      <c r="J21" s="153">
        <f>SUM(F21,D21,B21,'- 12 -'!J21,'- 12 -'!H21,'- 12 -'!F21,'- 12 -'!D21,'- 12 -'!B21)</f>
        <v>9373662</v>
      </c>
      <c r="K21" s="355">
        <f t="shared" si="0"/>
        <v>0.5705260681658377</v>
      </c>
    </row>
    <row r="22" spans="1:11" ht="12">
      <c r="A22" s="154" t="s">
        <v>321</v>
      </c>
      <c r="B22" s="160">
        <f>SUM(B14:B21)</f>
        <v>38793851</v>
      </c>
      <c r="C22" s="357">
        <f>B22/$J$53*100</f>
        <v>2.361180004147936</v>
      </c>
      <c r="D22" s="160">
        <f>SUM(D14:D21)</f>
        <v>30293034</v>
      </c>
      <c r="E22" s="357">
        <f>D22/$J$53*100</f>
        <v>1.8437794728286598</v>
      </c>
      <c r="F22" s="160">
        <f>SUM(F14:F21)</f>
        <v>83835258</v>
      </c>
      <c r="G22" s="357">
        <f>F22/$J$53*100</f>
        <v>5.102616258235958</v>
      </c>
      <c r="H22" s="160"/>
      <c r="I22" s="357"/>
      <c r="J22" s="160">
        <f>SUM(F22,D22,B22,'- 12 -'!J22,'- 12 -'!H22,'- 12 -'!F22,'- 12 -'!D22,'- 12 -'!B22)</f>
        <v>1252487804</v>
      </c>
      <c r="K22" s="357">
        <f t="shared" si="0"/>
        <v>76.23242039682937</v>
      </c>
    </row>
    <row r="23" spans="1:11" ht="12">
      <c r="A23" s="379" t="s">
        <v>183</v>
      </c>
      <c r="B23" s="160">
        <v>3514207</v>
      </c>
      <c r="C23" s="357">
        <f>B23/$J$53*100</f>
        <v>0.21389150818867417</v>
      </c>
      <c r="D23" s="160">
        <v>4253609</v>
      </c>
      <c r="E23" s="357">
        <f>D23/$J$53*100</f>
        <v>0.258895063453837</v>
      </c>
      <c r="F23" s="160">
        <v>12764215</v>
      </c>
      <c r="G23" s="357">
        <f>F23/$J$53*100</f>
        <v>0.7768914003058152</v>
      </c>
      <c r="H23" s="160"/>
      <c r="I23" s="357"/>
      <c r="J23" s="160">
        <f>SUM(F23,D23,B23,'- 12 -'!J23,'- 12 -'!H23,'- 12 -'!F23,'- 12 -'!D23,'- 12 -'!B23)</f>
        <v>98252499</v>
      </c>
      <c r="K23" s="357">
        <f t="shared" si="0"/>
        <v>5.980118756355616</v>
      </c>
    </row>
    <row r="24" spans="1:11" ht="12">
      <c r="A24" s="379" t="s">
        <v>156</v>
      </c>
      <c r="B24" s="148"/>
      <c r="C24" s="353"/>
      <c r="D24" s="148"/>
      <c r="E24" s="353"/>
      <c r="F24" s="148"/>
      <c r="G24" s="353"/>
      <c r="H24" s="148"/>
      <c r="I24" s="353"/>
      <c r="J24" s="148"/>
      <c r="K24" s="353"/>
    </row>
    <row r="25" spans="1:12" ht="12">
      <c r="A25" s="149" t="s">
        <v>322</v>
      </c>
      <c r="B25" s="150">
        <v>1836753</v>
      </c>
      <c r="C25" s="354">
        <f aca="true" t="shared" si="1" ref="C25:C35">B25/$J$53*100</f>
        <v>0.11179360502670216</v>
      </c>
      <c r="D25" s="150">
        <v>153300</v>
      </c>
      <c r="E25" s="354">
        <f aca="true" t="shared" si="2" ref="E25:E35">D25/$J$53*100</f>
        <v>0.00933057392615852</v>
      </c>
      <c r="F25" s="150">
        <v>4168662</v>
      </c>
      <c r="G25" s="354">
        <f aca="true" t="shared" si="3" ref="G25:G35">F25/$J$53*100</f>
        <v>0.25372478124049463</v>
      </c>
      <c r="H25" s="150"/>
      <c r="I25" s="354"/>
      <c r="J25" s="150">
        <f>SUM(F25,D25,B25,'- 12 -'!J25,'- 12 -'!H25,'- 12 -'!F25,'- 12 -'!D25,'- 12 -'!B25)</f>
        <v>19481590</v>
      </c>
      <c r="K25" s="354">
        <f aca="true" t="shared" si="4" ref="K25:K40">J25/$J$53*100</f>
        <v>1.1857430899811516</v>
      </c>
      <c r="L25" s="538" t="s">
        <v>232</v>
      </c>
    </row>
    <row r="26" spans="1:12" ht="12">
      <c r="A26" s="149" t="s">
        <v>323</v>
      </c>
      <c r="B26" s="150">
        <v>108590</v>
      </c>
      <c r="C26" s="354">
        <f t="shared" si="1"/>
        <v>0.0066093086930303566</v>
      </c>
      <c r="D26" s="150">
        <v>266130</v>
      </c>
      <c r="E26" s="354">
        <f t="shared" si="2"/>
        <v>0.016197949373571864</v>
      </c>
      <c r="F26" s="150">
        <v>718399</v>
      </c>
      <c r="G26" s="354">
        <f t="shared" si="3"/>
        <v>0.043725211858958606</v>
      </c>
      <c r="H26" s="150"/>
      <c r="I26" s="354"/>
      <c r="J26" s="150">
        <f>SUM(F26,D26,B26,'- 12 -'!J26,'- 12 -'!H26,'- 12 -'!F26,'- 12 -'!D26,'- 12 -'!B26)</f>
        <v>6417952</v>
      </c>
      <c r="K26" s="354">
        <f t="shared" si="4"/>
        <v>0.39062736849665314</v>
      </c>
      <c r="L26" s="539"/>
    </row>
    <row r="27" spans="1:12" ht="12">
      <c r="A27" s="149" t="s">
        <v>324</v>
      </c>
      <c r="B27" s="150"/>
      <c r="C27" s="354">
        <f t="shared" si="1"/>
        <v>0</v>
      </c>
      <c r="D27" s="150"/>
      <c r="E27" s="354">
        <f t="shared" si="2"/>
        <v>0</v>
      </c>
      <c r="F27" s="150">
        <v>44190063</v>
      </c>
      <c r="G27" s="354">
        <f t="shared" si="3"/>
        <v>2.6896193713183454</v>
      </c>
      <c r="H27" s="150"/>
      <c r="I27" s="354"/>
      <c r="J27" s="150">
        <f>SUM(F27,D27,B27,'- 12 -'!J27,'- 12 -'!H27,'- 12 -'!F27,'- 12 -'!D27,'- 12 -'!B27)</f>
        <v>44219846</v>
      </c>
      <c r="K27" s="354">
        <f t="shared" si="4"/>
        <v>2.691432107673484</v>
      </c>
      <c r="L27" s="539"/>
    </row>
    <row r="28" spans="1:12" ht="12.75" customHeight="1">
      <c r="A28" s="149" t="s">
        <v>460</v>
      </c>
      <c r="B28" s="150">
        <v>777579</v>
      </c>
      <c r="C28" s="354">
        <f t="shared" si="1"/>
        <v>0.04732719075621928</v>
      </c>
      <c r="D28" s="150">
        <v>773085</v>
      </c>
      <c r="E28" s="354">
        <f t="shared" si="2"/>
        <v>0.047053664342493536</v>
      </c>
      <c r="F28" s="150">
        <v>686844</v>
      </c>
      <c r="G28" s="354">
        <f t="shared" si="3"/>
        <v>0.041804623077223886</v>
      </c>
      <c r="H28" s="150"/>
      <c r="I28" s="354"/>
      <c r="J28" s="150">
        <f>SUM(F28,D28,B28,'- 12 -'!J28,'- 12 -'!H28,'- 12 -'!F28,'- 12 -'!D28,'- 12 -'!B28)</f>
        <v>7925263</v>
      </c>
      <c r="K28" s="354">
        <f t="shared" si="4"/>
        <v>0.4823695518966004</v>
      </c>
      <c r="L28" s="539"/>
    </row>
    <row r="29" spans="1:12" ht="12.75" customHeight="1">
      <c r="A29" s="149" t="s">
        <v>325</v>
      </c>
      <c r="B29" s="150"/>
      <c r="C29" s="354">
        <f t="shared" si="1"/>
        <v>0</v>
      </c>
      <c r="D29" s="150">
        <v>15650238</v>
      </c>
      <c r="E29" s="354">
        <f t="shared" si="2"/>
        <v>0.9525486146182338</v>
      </c>
      <c r="F29" s="150"/>
      <c r="G29" s="354">
        <f t="shared" si="3"/>
        <v>0</v>
      </c>
      <c r="H29" s="150"/>
      <c r="I29" s="354"/>
      <c r="J29" s="150">
        <f>SUM(F29,D29,B29,'- 12 -'!J29,'- 12 -'!H29,'- 12 -'!F29,'- 12 -'!D29,'- 12 -'!B29)</f>
        <v>15650238</v>
      </c>
      <c r="K29" s="354">
        <f t="shared" si="4"/>
        <v>0.9525486146182338</v>
      </c>
      <c r="L29" s="539"/>
    </row>
    <row r="30" spans="1:11" ht="12.75" customHeight="1">
      <c r="A30" s="149" t="s">
        <v>326</v>
      </c>
      <c r="B30" s="150"/>
      <c r="C30" s="354">
        <f t="shared" si="1"/>
        <v>0</v>
      </c>
      <c r="D30" s="150"/>
      <c r="E30" s="354">
        <f t="shared" si="2"/>
        <v>0</v>
      </c>
      <c r="F30" s="150"/>
      <c r="G30" s="354">
        <f t="shared" si="3"/>
        <v>0</v>
      </c>
      <c r="H30" s="150"/>
      <c r="I30" s="354"/>
      <c r="J30" s="150">
        <f>SUM(F30,D30,B30,'- 12 -'!J30,'- 12 -'!H30,'- 12 -'!F30,'- 12 -'!D30,'- 12 -'!B30)</f>
        <v>543150</v>
      </c>
      <c r="K30" s="354">
        <f t="shared" si="4"/>
        <v>0.03305871642526419</v>
      </c>
    </row>
    <row r="31" spans="1:11" ht="12.75" customHeight="1">
      <c r="A31" s="149" t="s">
        <v>327</v>
      </c>
      <c r="B31" s="150">
        <v>58018</v>
      </c>
      <c r="C31" s="354">
        <f t="shared" si="1"/>
        <v>0.003531253999007599</v>
      </c>
      <c r="D31" s="150"/>
      <c r="E31" s="354">
        <f t="shared" si="2"/>
        <v>0</v>
      </c>
      <c r="F31" s="150"/>
      <c r="G31" s="354">
        <f t="shared" si="3"/>
        <v>0</v>
      </c>
      <c r="H31" s="150"/>
      <c r="I31" s="354"/>
      <c r="J31" s="150">
        <f>SUM(F31,D31,B31,'- 12 -'!J31,'- 12 -'!H31,'- 12 -'!F31,'- 12 -'!D31,'- 12 -'!B31)</f>
        <v>1119671</v>
      </c>
      <c r="K31" s="354">
        <f t="shared" si="4"/>
        <v>0.06814855211008373</v>
      </c>
    </row>
    <row r="32" spans="1:11" ht="12.75" customHeight="1">
      <c r="A32" s="149" t="s">
        <v>328</v>
      </c>
      <c r="B32" s="150">
        <v>41225</v>
      </c>
      <c r="C32" s="354">
        <f t="shared" si="1"/>
        <v>0.002509151403169504</v>
      </c>
      <c r="D32" s="150">
        <v>1023611</v>
      </c>
      <c r="E32" s="354">
        <f t="shared" si="2"/>
        <v>0.06230187936809555</v>
      </c>
      <c r="F32" s="150">
        <v>5611593</v>
      </c>
      <c r="G32" s="354">
        <f t="shared" si="3"/>
        <v>0.34154848878025873</v>
      </c>
      <c r="H32" s="150"/>
      <c r="I32" s="354"/>
      <c r="J32" s="150">
        <f>SUM(F32,D32,B32,'- 12 -'!J32,'- 12 -'!H32,'- 12 -'!F32,'- 12 -'!D32,'- 12 -'!B32)</f>
        <v>7855737</v>
      </c>
      <c r="K32" s="354">
        <f t="shared" si="4"/>
        <v>0.47813786577272505</v>
      </c>
    </row>
    <row r="33" spans="1:11" ht="12">
      <c r="A33" s="149" t="s">
        <v>329</v>
      </c>
      <c r="B33" s="150">
        <v>170695</v>
      </c>
      <c r="C33" s="354">
        <f t="shared" si="1"/>
        <v>0.010389317131934955</v>
      </c>
      <c r="D33" s="150">
        <v>1174100</v>
      </c>
      <c r="E33" s="354">
        <f t="shared" si="2"/>
        <v>0.07146136233987423</v>
      </c>
      <c r="F33" s="150">
        <v>19908658</v>
      </c>
      <c r="G33" s="354">
        <f t="shared" si="3"/>
        <v>1.211736498627575</v>
      </c>
      <c r="H33" s="150"/>
      <c r="I33" s="354"/>
      <c r="J33" s="150">
        <f>SUM(F33,D33,B33,'- 12 -'!J33,'- 12 -'!H33,'- 12 -'!F33,'- 12 -'!D33,'- 12 -'!B33)</f>
        <v>24583102</v>
      </c>
      <c r="K33" s="354">
        <f t="shared" si="4"/>
        <v>1.496245600425932</v>
      </c>
    </row>
    <row r="34" spans="1:11" ht="12">
      <c r="A34" s="149" t="s">
        <v>330</v>
      </c>
      <c r="B34" s="150">
        <v>88759</v>
      </c>
      <c r="C34" s="354">
        <f t="shared" si="1"/>
        <v>0.0054022988330848275</v>
      </c>
      <c r="D34" s="150">
        <v>436382</v>
      </c>
      <c r="E34" s="354">
        <f t="shared" si="2"/>
        <v>0.026560303398857843</v>
      </c>
      <c r="F34" s="150">
        <v>2353354</v>
      </c>
      <c r="G34" s="354">
        <f t="shared" si="3"/>
        <v>0.14323642186184513</v>
      </c>
      <c r="H34" s="150"/>
      <c r="I34" s="354"/>
      <c r="J34" s="150">
        <f>SUM(F34,D34,B34,'- 12 -'!J34,'- 12 -'!H34,'- 12 -'!F34,'- 12 -'!D34,'- 12 -'!B34)</f>
        <v>6700168</v>
      </c>
      <c r="K34" s="354">
        <f t="shared" si="4"/>
        <v>0.40780438905206573</v>
      </c>
    </row>
    <row r="35" spans="1:11" ht="12">
      <c r="A35" s="155" t="s">
        <v>331</v>
      </c>
      <c r="B35" s="150"/>
      <c r="C35" s="354">
        <f t="shared" si="1"/>
        <v>0</v>
      </c>
      <c r="D35" s="150"/>
      <c r="E35" s="354">
        <f t="shared" si="2"/>
        <v>0</v>
      </c>
      <c r="F35" s="150">
        <v>4437570</v>
      </c>
      <c r="G35" s="354">
        <f t="shared" si="3"/>
        <v>0.2700918130300278</v>
      </c>
      <c r="H35" s="150"/>
      <c r="I35" s="354"/>
      <c r="J35" s="150">
        <f>SUM(F35,D35,B35,'- 12 -'!J35,'- 12 -'!H35,'- 12 -'!F35,'- 12 -'!D35,'- 12 -'!B35)</f>
        <v>4439970</v>
      </c>
      <c r="K35" s="354">
        <f t="shared" si="4"/>
        <v>0.27023788855137665</v>
      </c>
    </row>
    <row r="36" spans="1:11" ht="12">
      <c r="A36" s="149" t="s">
        <v>332</v>
      </c>
      <c r="B36" s="150">
        <v>200</v>
      </c>
      <c r="C36" s="354">
        <f>B36/J53</f>
        <v>1.2172960112405113E-07</v>
      </c>
      <c r="D36" s="150">
        <v>23250</v>
      </c>
      <c r="E36" s="354">
        <f>D36/J53</f>
        <v>1.4151066130670945E-05</v>
      </c>
      <c r="F36" s="150">
        <v>52300</v>
      </c>
      <c r="G36" s="354">
        <f>F36/J53</f>
        <v>3.1832290693939375E-05</v>
      </c>
      <c r="H36" s="150"/>
      <c r="I36" s="354"/>
      <c r="J36" s="150">
        <f>SUM(F36,D36,B36,'- 12 -'!J36,'- 12 -'!H36,'- 12 -'!F36,'- 12 -'!D36,'- 12 -'!B36)</f>
        <v>924090</v>
      </c>
      <c r="K36" s="354">
        <f t="shared" si="4"/>
        <v>0.05624455355136221</v>
      </c>
    </row>
    <row r="37" spans="1:11" ht="12">
      <c r="A37" s="149" t="s">
        <v>333</v>
      </c>
      <c r="B37" s="150">
        <v>102026</v>
      </c>
      <c r="C37" s="354">
        <f>B37/$J$53*100</f>
        <v>0.00620979214214122</v>
      </c>
      <c r="D37" s="150">
        <v>39665</v>
      </c>
      <c r="E37" s="354">
        <f>D37/$J$53*100</f>
        <v>0.002414202314292744</v>
      </c>
      <c r="F37" s="150">
        <v>42250</v>
      </c>
      <c r="G37" s="354">
        <f>F37/$J$53*100</f>
        <v>0.00257153782374558</v>
      </c>
      <c r="H37" s="150"/>
      <c r="I37" s="354"/>
      <c r="J37" s="150">
        <f>SUM(F37,D37,B37,'- 12 -'!J37,'- 12 -'!H37,'- 12 -'!F37,'- 12 -'!D37,'- 12 -'!B37)</f>
        <v>2703388</v>
      </c>
      <c r="K37" s="354">
        <f t="shared" si="4"/>
        <v>0.1645411714617732</v>
      </c>
    </row>
    <row r="38" spans="1:11" ht="12">
      <c r="A38" s="156" t="s">
        <v>334</v>
      </c>
      <c r="B38" s="150">
        <v>7434144</v>
      </c>
      <c r="C38" s="354">
        <f>B38/'- 13 -'!$J$53*100</f>
        <v>0.45247769190937903</v>
      </c>
      <c r="D38" s="150">
        <v>203985</v>
      </c>
      <c r="E38" s="354">
        <f>D38/'- 13 -'!$J$53*100</f>
        <v>0.012415506342644786</v>
      </c>
      <c r="F38" s="150">
        <v>303615</v>
      </c>
      <c r="G38" s="354">
        <f>F38/'- 13 -'!$J$53*100</f>
        <v>0.018479466422639392</v>
      </c>
      <c r="H38" s="150"/>
      <c r="I38" s="354"/>
      <c r="J38" s="150">
        <f>SUM(F38,D38,B38,'- 12 -'!J38,'- 12 -'!H38,'- 12 -'!F38,'- 12 -'!D38,'- 12 -'!B38)</f>
        <v>10064852</v>
      </c>
      <c r="K38" s="354">
        <f t="shared" si="4"/>
        <v>0.6125952096663042</v>
      </c>
    </row>
    <row r="39" spans="1:11" ht="12">
      <c r="A39" s="157" t="s">
        <v>335</v>
      </c>
      <c r="B39" s="153">
        <v>278702</v>
      </c>
      <c r="C39" s="355">
        <f>B39/$J$53*100</f>
        <v>0.01696314164623765</v>
      </c>
      <c r="D39" s="153">
        <v>64380</v>
      </c>
      <c r="E39" s="355">
        <f>D39/$J$53*100</f>
        <v>0.003918475860183206</v>
      </c>
      <c r="F39" s="153">
        <v>82073</v>
      </c>
      <c r="G39" s="355">
        <f>F39/$J$53*100</f>
        <v>0.004995356776527125</v>
      </c>
      <c r="H39" s="153"/>
      <c r="I39" s="355"/>
      <c r="J39" s="153">
        <f>SUM(F39,D39,B39,'- 12 -'!J39,'- 12 -'!H39,'- 12 -'!F39,'- 12 -'!D39,'- 12 -'!B39)</f>
        <v>5566164</v>
      </c>
      <c r="K39" s="355">
        <f t="shared" si="4"/>
        <v>0.3387834617555265</v>
      </c>
    </row>
    <row r="40" spans="1:11" ht="12">
      <c r="A40" s="154" t="s">
        <v>336</v>
      </c>
      <c r="B40" s="160">
        <f>SUM(B25:B39)</f>
        <v>10896691</v>
      </c>
      <c r="C40" s="357">
        <f>B40/$J$53*100</f>
        <v>0.663224924501019</v>
      </c>
      <c r="D40" s="160">
        <f>SUM(D25:D39)</f>
        <v>19808126</v>
      </c>
      <c r="E40" s="357">
        <f>D40/$J$53*100</f>
        <v>1.2056176384974733</v>
      </c>
      <c r="F40" s="160">
        <f>SUM(F25:F39)</f>
        <v>82555381</v>
      </c>
      <c r="G40" s="357">
        <f>F40/$J$53*100</f>
        <v>5.024716799887035</v>
      </c>
      <c r="H40" s="160"/>
      <c r="I40" s="357"/>
      <c r="J40" s="160">
        <f>SUM(F40,D40,B40,'- 12 -'!J40,'- 12 -'!H40,'- 12 -'!F40,'- 12 -'!D40,'- 12 -'!B40)</f>
        <v>158195181</v>
      </c>
      <c r="K40" s="357">
        <f t="shared" si="4"/>
        <v>9.628518141438537</v>
      </c>
    </row>
    <row r="41" spans="1:11" ht="12">
      <c r="A41" s="379" t="s">
        <v>337</v>
      </c>
      <c r="B41" s="158"/>
      <c r="C41" s="358"/>
      <c r="D41" s="158"/>
      <c r="E41" s="358"/>
      <c r="F41" s="158"/>
      <c r="G41" s="358"/>
      <c r="H41" s="158"/>
      <c r="I41" s="358"/>
      <c r="J41" s="158"/>
      <c r="K41" s="358"/>
    </row>
    <row r="42" spans="1:11" ht="12">
      <c r="A42" s="149" t="s">
        <v>338</v>
      </c>
      <c r="B42" s="150">
        <v>3000335</v>
      </c>
      <c r="C42" s="354">
        <f>B42/$J$53*100</f>
        <v>0.18261479139426498</v>
      </c>
      <c r="D42" s="150">
        <v>12739263</v>
      </c>
      <c r="E42" s="354">
        <f>D42/$J$53*100</f>
        <v>0.7753727018021915</v>
      </c>
      <c r="F42" s="150">
        <v>15149312</v>
      </c>
      <c r="G42" s="354">
        <f>F42/$J$53*100</f>
        <v>0.9220598535319006</v>
      </c>
      <c r="H42" s="150"/>
      <c r="I42" s="354"/>
      <c r="J42" s="150">
        <f>SUM(F42,D42,B42,'- 12 -'!J42,'- 12 -'!H42,'- 12 -'!F42,'- 12 -'!D42,'- 12 -'!B42)</f>
        <v>61867174</v>
      </c>
      <c r="K42" s="354">
        <f>J42/$J$53*100</f>
        <v>3.7655332068461336</v>
      </c>
    </row>
    <row r="43" spans="1:11" ht="12">
      <c r="A43" s="149" t="s">
        <v>339</v>
      </c>
      <c r="B43" s="150">
        <v>2886141</v>
      </c>
      <c r="C43" s="354">
        <f>B43/$J$53*100</f>
        <v>0.17566439635888503</v>
      </c>
      <c r="D43" s="150">
        <v>12300</v>
      </c>
      <c r="E43" s="354">
        <f>D43/$J$53*100</f>
        <v>0.0007486370469129144</v>
      </c>
      <c r="F43" s="150">
        <v>12150</v>
      </c>
      <c r="G43" s="354">
        <f>F43/$J$53*100</f>
        <v>0.0007395073268286106</v>
      </c>
      <c r="H43" s="150"/>
      <c r="I43" s="354"/>
      <c r="J43" s="150">
        <f>SUM(F43,D43,B43,'- 12 -'!J43,'- 12 -'!H43,'- 12 -'!F43,'- 12 -'!D43,'- 12 -'!B43)</f>
        <v>14685750</v>
      </c>
      <c r="K43" s="354">
        <f>J43/$J$53*100</f>
        <v>0.893845244853767</v>
      </c>
    </row>
    <row r="44" spans="1:11" ht="12">
      <c r="A44" s="149" t="s">
        <v>340</v>
      </c>
      <c r="B44" s="150">
        <v>180177</v>
      </c>
      <c r="C44" s="354">
        <f>B44/$J$53*100</f>
        <v>0.01096643717086408</v>
      </c>
      <c r="D44" s="150">
        <v>266350</v>
      </c>
      <c r="E44" s="354">
        <f>D44/$J$53*100</f>
        <v>0.01621133962969551</v>
      </c>
      <c r="F44" s="150">
        <v>2271107</v>
      </c>
      <c r="G44" s="354">
        <f>F44/$J$53*100</f>
        <v>0.1382304746100202</v>
      </c>
      <c r="H44" s="150"/>
      <c r="I44" s="354"/>
      <c r="J44" s="150">
        <f>SUM(F44,D44,B44,'- 12 -'!J44,'- 12 -'!H44,'- 12 -'!F44,'- 12 -'!D44,'- 12 -'!B44)</f>
        <v>12437956</v>
      </c>
      <c r="K44" s="354">
        <f>J44/$J$53*100</f>
        <v>0.7570337113392493</v>
      </c>
    </row>
    <row r="45" spans="1:11" ht="12">
      <c r="A45" s="157" t="s">
        <v>341</v>
      </c>
      <c r="B45" s="153">
        <v>430619</v>
      </c>
      <c r="C45" s="355">
        <f>B45/$J$53*100</f>
        <v>0.026209539553218888</v>
      </c>
      <c r="D45" s="153">
        <v>52400</v>
      </c>
      <c r="E45" s="355">
        <f>D45/$J$53*100</f>
        <v>0.0031893155494501398</v>
      </c>
      <c r="F45" s="153">
        <v>73650</v>
      </c>
      <c r="G45" s="355">
        <f>F45/$J$53*100</f>
        <v>0.004482692561393183</v>
      </c>
      <c r="H45" s="153"/>
      <c r="I45" s="355"/>
      <c r="J45" s="153">
        <f>SUM(F45,D45,B45,'- 12 -'!J45,'- 12 -'!H45,'- 12 -'!F45,'- 12 -'!D45,'- 12 -'!B45)</f>
        <v>15969808</v>
      </c>
      <c r="K45" s="355">
        <f>J45/$J$53*100</f>
        <v>0.9719991789338405</v>
      </c>
    </row>
    <row r="46" spans="1:11" ht="12">
      <c r="A46" s="154" t="s">
        <v>342</v>
      </c>
      <c r="B46" s="160">
        <f>SUM(B42:B45)</f>
        <v>6497272</v>
      </c>
      <c r="C46" s="357">
        <f>B46/$J$53*100</f>
        <v>0.395455164477233</v>
      </c>
      <c r="D46" s="160">
        <f>SUM(D42:D45)</f>
        <v>13070313</v>
      </c>
      <c r="E46" s="357">
        <f>D46/$J$53*100</f>
        <v>0.7955219940282501</v>
      </c>
      <c r="F46" s="160">
        <f>SUM(F42:F45)</f>
        <v>17506219</v>
      </c>
      <c r="G46" s="357">
        <f>F46/$J$53*100</f>
        <v>1.0655125280301427</v>
      </c>
      <c r="H46" s="160"/>
      <c r="I46" s="357"/>
      <c r="J46" s="160">
        <f>SUM(F46,D46,B46,'- 12 -'!J46,'- 12 -'!H46,'- 12 -'!F46,'- 12 -'!D46,'- 12 -'!B46)</f>
        <v>104960688</v>
      </c>
      <c r="K46" s="357">
        <f>J46/$J$53*100</f>
        <v>6.388411341972991</v>
      </c>
    </row>
    <row r="47" spans="1:11" ht="12">
      <c r="A47" s="379" t="s">
        <v>101</v>
      </c>
      <c r="B47" s="158"/>
      <c r="C47" s="358"/>
      <c r="D47" s="158"/>
      <c r="E47" s="358"/>
      <c r="F47" s="158"/>
      <c r="G47" s="358"/>
      <c r="H47" s="158"/>
      <c r="I47" s="358"/>
      <c r="J47" s="158"/>
      <c r="K47" s="358"/>
    </row>
    <row r="48" spans="1:11" ht="13.5">
      <c r="A48" s="298" t="s">
        <v>527</v>
      </c>
      <c r="B48" s="506"/>
      <c r="C48" s="507"/>
      <c r="D48" s="506"/>
      <c r="E48" s="507"/>
      <c r="F48" s="150">
        <v>-42651</v>
      </c>
      <c r="G48" s="507"/>
      <c r="H48" s="506"/>
      <c r="I48" s="507"/>
      <c r="J48" s="506"/>
      <c r="K48" s="507"/>
    </row>
    <row r="49" spans="1:11" ht="12">
      <c r="A49" s="149" t="s">
        <v>343</v>
      </c>
      <c r="B49" s="155"/>
      <c r="C49" s="354"/>
      <c r="D49" s="155"/>
      <c r="E49" s="354"/>
      <c r="F49" s="155"/>
      <c r="G49" s="354"/>
      <c r="H49" s="150">
        <f>'- 10 -'!G25</f>
        <v>2519785</v>
      </c>
      <c r="I49" s="354">
        <f>H49/$J$53*100</f>
        <v>0.1533662114841836</v>
      </c>
      <c r="J49" s="150">
        <f>H49</f>
        <v>2519785</v>
      </c>
      <c r="K49" s="354">
        <f>J49/$J$53*100</f>
        <v>0.1533662114841836</v>
      </c>
    </row>
    <row r="50" spans="1:11" ht="12">
      <c r="A50" s="149" t="s">
        <v>344</v>
      </c>
      <c r="B50" s="155"/>
      <c r="C50" s="354"/>
      <c r="D50" s="155"/>
      <c r="E50" s="354"/>
      <c r="F50" s="155"/>
      <c r="G50" s="354"/>
      <c r="H50" s="153">
        <f>'- 10 -'!H25</f>
        <v>26569793</v>
      </c>
      <c r="I50" s="355">
        <f>H50/$J$53*100</f>
        <v>1.617165151919303</v>
      </c>
      <c r="J50" s="153">
        <f>H50</f>
        <v>26569793</v>
      </c>
      <c r="K50" s="355">
        <f>J50/$J$53*100</f>
        <v>1.617165151919303</v>
      </c>
    </row>
    <row r="51" spans="1:11" ht="12">
      <c r="A51" s="154" t="s">
        <v>345</v>
      </c>
      <c r="B51" s="154"/>
      <c r="C51" s="357"/>
      <c r="D51" s="154"/>
      <c r="E51" s="357"/>
      <c r="F51" s="160">
        <f>F48</f>
        <v>-42651</v>
      </c>
      <c r="G51" s="357"/>
      <c r="H51" s="160">
        <f>SUM(H49:H50)</f>
        <v>29089578</v>
      </c>
      <c r="I51" s="357">
        <f>H51/$J$53*100</f>
        <v>1.7705313634034867</v>
      </c>
      <c r="J51" s="160">
        <f>SUM('- 12 -'!F49,'- 12 -'!J49,'- 13 -'!F51,'- 13 -'!H51)</f>
        <v>29089578</v>
      </c>
      <c r="K51" s="357">
        <f>J51/$J$53*100</f>
        <v>1.7705313634034867</v>
      </c>
    </row>
    <row r="52" spans="1:11" ht="4.5" customHeight="1">
      <c r="A52" s="27"/>
      <c r="B52" s="31"/>
      <c r="C52" s="359"/>
      <c r="D52" s="95"/>
      <c r="E52" s="359"/>
      <c r="F52" s="95"/>
      <c r="G52" s="359"/>
      <c r="H52" s="95"/>
      <c r="I52" s="359"/>
      <c r="J52" s="95"/>
      <c r="K52" s="359"/>
    </row>
    <row r="53" spans="1:11" ht="12">
      <c r="A53" s="380" t="s">
        <v>346</v>
      </c>
      <c r="B53" s="492">
        <f>SUM(B51,B46,B40,B23,B22)</f>
        <v>59702021</v>
      </c>
      <c r="C53" s="493">
        <f>B53/$J$53*100</f>
        <v>3.633751601314862</v>
      </c>
      <c r="D53" s="492">
        <f>SUM(D51,D46,D40,D23,D22)</f>
        <v>67425082</v>
      </c>
      <c r="E53" s="493">
        <f>D53/$J$53*100</f>
        <v>4.103814168808221</v>
      </c>
      <c r="F53" s="492">
        <f>SUM(F51,F46,F40,F23,F22)</f>
        <v>196618422</v>
      </c>
      <c r="G53" s="493">
        <f>F53/$J$53*100</f>
        <v>11.96714104185018</v>
      </c>
      <c r="H53" s="492">
        <f>SUM(H51,H46,H40,H23,H22)</f>
        <v>29089578</v>
      </c>
      <c r="I53" s="493">
        <f>H53/$J$53*100</f>
        <v>1.7705313634034867</v>
      </c>
      <c r="J53" s="492">
        <f>SUM(J51,J46,J40,J23,J22)</f>
        <v>1642985750</v>
      </c>
      <c r="K53" s="493">
        <f>J53/$J$53*100</f>
        <v>100</v>
      </c>
    </row>
    <row r="54" ht="19.5" customHeight="1">
      <c r="A54" s="163" t="s">
        <v>538</v>
      </c>
    </row>
  </sheetData>
  <mergeCells count="1">
    <mergeCell ref="L25:L29"/>
  </mergeCells>
  <printOptions verticalCentered="1"/>
  <pageMargins left="0.75" right="0" top="0.3" bottom="0.3" header="0" footer="0"/>
  <pageSetup fitToHeight="1" fitToWidth="1" horizontalDpi="600" verticalDpi="600" orientation="landscape" scale="88"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J54"/>
  <sheetViews>
    <sheetView showGridLines="0" showZeros="0" workbookViewId="0" topLeftCell="A1">
      <selection activeCell="A1" sqref="A1"/>
    </sheetView>
  </sheetViews>
  <sheetFormatPr defaultColWidth="15.83203125" defaultRowHeight="12"/>
  <cols>
    <col min="1" max="1" width="33.83203125" style="1" customWidth="1"/>
    <col min="2" max="2" width="17.83203125" style="1" customWidth="1"/>
    <col min="3" max="3" width="8.83203125" style="1" customWidth="1"/>
    <col min="4" max="4" width="9.83203125" style="1" customWidth="1"/>
    <col min="5" max="5" width="17.83203125" style="1" customWidth="1"/>
    <col min="6" max="6" width="8.83203125" style="1" customWidth="1"/>
    <col min="7" max="7" width="9.83203125" style="1" customWidth="1"/>
    <col min="8" max="8" width="17.83203125" style="1" customWidth="1"/>
    <col min="9" max="9" width="8.83203125" style="1" customWidth="1"/>
    <col min="10" max="16384" width="15.83203125" style="1" customWidth="1"/>
  </cols>
  <sheetData>
    <row r="1" spans="1:9" ht="6.75" customHeight="1">
      <c r="A1" s="3"/>
      <c r="B1" s="4"/>
      <c r="C1" s="4"/>
      <c r="D1" s="4"/>
      <c r="E1" s="4"/>
      <c r="F1" s="4"/>
      <c r="G1" s="4"/>
      <c r="H1" s="4"/>
      <c r="I1" s="4"/>
    </row>
    <row r="2" spans="1:9" ht="15.75" customHeight="1">
      <c r="A2" s="168"/>
      <c r="B2" s="5" t="s">
        <v>3</v>
      </c>
      <c r="C2" s="6"/>
      <c r="D2" s="6"/>
      <c r="E2" s="6"/>
      <c r="F2" s="6"/>
      <c r="G2" s="6"/>
      <c r="H2" s="109"/>
      <c r="I2" s="191" t="s">
        <v>4</v>
      </c>
    </row>
    <row r="3" spans="1:9" ht="15.75" customHeight="1">
      <c r="A3" s="171"/>
      <c r="B3" s="7" t="str">
        <f>OPYEAR</f>
        <v>OPERATING FUND 2007/2008 BUDGET</v>
      </c>
      <c r="C3" s="8"/>
      <c r="D3" s="8"/>
      <c r="E3" s="8"/>
      <c r="F3" s="8"/>
      <c r="G3" s="8"/>
      <c r="H3" s="111"/>
      <c r="I3" s="104"/>
    </row>
    <row r="4" spans="2:9" ht="15.75" customHeight="1">
      <c r="B4" s="4"/>
      <c r="C4" s="4"/>
      <c r="D4" s="4"/>
      <c r="E4" s="4"/>
      <c r="F4" s="4"/>
      <c r="G4" s="4"/>
      <c r="H4" s="4"/>
      <c r="I4" s="4"/>
    </row>
    <row r="5" spans="2:9" ht="15.75" customHeight="1">
      <c r="B5" s="4"/>
      <c r="C5" s="4"/>
      <c r="D5" s="4"/>
      <c r="E5" s="4"/>
      <c r="F5" s="4"/>
      <c r="G5" s="4"/>
      <c r="H5" s="4"/>
      <c r="I5" s="4"/>
    </row>
    <row r="6" spans="2:9" ht="15.75" customHeight="1">
      <c r="B6" s="374"/>
      <c r="C6" s="363"/>
      <c r="D6" s="364"/>
      <c r="E6" s="362"/>
      <c r="F6" s="363"/>
      <c r="G6" s="364"/>
      <c r="H6" s="362" t="s">
        <v>228</v>
      </c>
      <c r="I6" s="364"/>
    </row>
    <row r="7" spans="2:9" ht="15.75" customHeight="1">
      <c r="B7" s="365" t="s">
        <v>56</v>
      </c>
      <c r="C7" s="366"/>
      <c r="D7" s="367"/>
      <c r="E7" s="365" t="s">
        <v>491</v>
      </c>
      <c r="F7" s="366"/>
      <c r="G7" s="367"/>
      <c r="H7" s="365" t="s">
        <v>304</v>
      </c>
      <c r="I7" s="367"/>
    </row>
    <row r="8" spans="1:9" ht="15.75" customHeight="1">
      <c r="A8" s="105"/>
      <c r="B8" s="177" t="s">
        <v>5</v>
      </c>
      <c r="C8" s="242"/>
      <c r="D8" s="176" t="s">
        <v>67</v>
      </c>
      <c r="E8" s="177"/>
      <c r="F8" s="176"/>
      <c r="G8" s="176" t="s">
        <v>67</v>
      </c>
      <c r="H8" s="177"/>
      <c r="I8" s="176"/>
    </row>
    <row r="9" spans="1:9" ht="15.75" customHeight="1">
      <c r="A9" s="35" t="s">
        <v>88</v>
      </c>
      <c r="B9" s="116" t="s">
        <v>89</v>
      </c>
      <c r="C9" s="116" t="s">
        <v>90</v>
      </c>
      <c r="D9" s="116" t="s">
        <v>91</v>
      </c>
      <c r="E9" s="116" t="s">
        <v>89</v>
      </c>
      <c r="F9" s="116" t="s">
        <v>90</v>
      </c>
      <c r="G9" s="116" t="s">
        <v>91</v>
      </c>
      <c r="H9" s="116" t="s">
        <v>89</v>
      </c>
      <c r="I9" s="116" t="s">
        <v>90</v>
      </c>
    </row>
    <row r="10" ht="4.5" customHeight="1">
      <c r="A10" s="37"/>
    </row>
    <row r="11" spans="1:9" ht="13.5" customHeight="1">
      <c r="A11" s="368" t="s">
        <v>247</v>
      </c>
      <c r="B11" s="369">
        <f>SUM('- 18 -'!B11,'- 18 -'!E11,'- 19 -'!B11,'- 19 -'!E11,'- 19 -'!H11,'- 20 -'!B11)</f>
        <v>7503809</v>
      </c>
      <c r="C11" s="370">
        <f>B11/'- 3 -'!D11*100</f>
        <v>59.60225601552113</v>
      </c>
      <c r="D11" s="369">
        <f>B11/'- 7 -'!C11</f>
        <v>5359.863571428571</v>
      </c>
      <c r="E11" s="369">
        <f>SUM('- 21 -'!B11,'- 21 -'!E11,'- 21 -'!H11,'- 22 -'!B11,'- 22 -'!E11,'- 22 -'!H11,'- 23 -'!B11)</f>
        <v>1708145</v>
      </c>
      <c r="F11" s="370">
        <f>E11/'- 3 -'!D11*100</f>
        <v>13.567682173364531</v>
      </c>
      <c r="G11" s="369">
        <f>E11/'- 7 -'!F11</f>
        <v>1193.6722571628231</v>
      </c>
      <c r="H11" s="369">
        <f>SUM('- 24 -'!D11,'- 24 -'!B11)</f>
        <v>0</v>
      </c>
      <c r="I11" s="370">
        <f>H11/'- 3 -'!D11*100</f>
        <v>0</v>
      </c>
    </row>
    <row r="12" spans="1:9" ht="13.5" customHeight="1">
      <c r="A12" s="23" t="s">
        <v>248</v>
      </c>
      <c r="B12" s="24">
        <f>SUM('- 18 -'!B12,'- 18 -'!E12,'- 19 -'!B12,'- 19 -'!E12,'- 19 -'!H12,'- 20 -'!B12)</f>
        <v>13075125</v>
      </c>
      <c r="C12" s="361">
        <f>B12/'- 3 -'!D12*100</f>
        <v>55.34100568904332</v>
      </c>
      <c r="D12" s="24">
        <f>B12/'- 7 -'!C12</f>
        <v>5473.0535789033065</v>
      </c>
      <c r="E12" s="24">
        <f>SUM('- 21 -'!B12,'- 21 -'!E12,'- 21 -'!H12,'- 22 -'!B12,'- 22 -'!E12,'- 22 -'!H12,'- 23 -'!B12)</f>
        <v>3679323</v>
      </c>
      <c r="F12" s="361">
        <f>E12/'- 3 -'!D12*100</f>
        <v>15.572886307001113</v>
      </c>
      <c r="G12" s="24">
        <f>E12/'- 7 -'!F12</f>
        <v>1540.1100879028882</v>
      </c>
      <c r="H12" s="24">
        <f>SUM('- 24 -'!D12,'- 24 -'!B12)</f>
        <v>454615</v>
      </c>
      <c r="I12" s="361">
        <f>H12/'- 3 -'!D12*100</f>
        <v>1.9241767326373116</v>
      </c>
    </row>
    <row r="13" spans="1:9" ht="13.5" customHeight="1">
      <c r="A13" s="368" t="s">
        <v>249</v>
      </c>
      <c r="B13" s="369">
        <f>SUM('- 18 -'!B13,'- 18 -'!E13,'- 19 -'!B13,'- 19 -'!E13,'- 19 -'!H13,'- 20 -'!B13)</f>
        <v>32573700</v>
      </c>
      <c r="C13" s="370">
        <f>B13/'- 3 -'!D13*100</f>
        <v>58.634407305337696</v>
      </c>
      <c r="D13" s="369">
        <f>B13/'- 7 -'!C13</f>
        <v>4992.520499655146</v>
      </c>
      <c r="E13" s="369">
        <f>SUM('- 21 -'!B13,'- 21 -'!E13,'- 21 -'!H13,'- 22 -'!B13,'- 22 -'!E13,'- 22 -'!H13,'- 23 -'!B13)</f>
        <v>10911200</v>
      </c>
      <c r="F13" s="370">
        <f>E13/'- 3 -'!D13*100</f>
        <v>19.64074529420977</v>
      </c>
      <c r="G13" s="369">
        <f>E13/'- 7 -'!F13</f>
        <v>1618.0321791354638</v>
      </c>
      <c r="H13" s="369">
        <f>SUM('- 24 -'!D13,'- 24 -'!B13)</f>
        <v>0</v>
      </c>
      <c r="I13" s="370">
        <f>H13/'- 3 -'!D13*100</f>
        <v>0</v>
      </c>
    </row>
    <row r="14" spans="1:9" ht="13.5" customHeight="1">
      <c r="A14" s="23" t="s">
        <v>285</v>
      </c>
      <c r="B14" s="24">
        <f>SUM('- 18 -'!B14,'- 18 -'!E14,'- 19 -'!B14,'- 19 -'!E14,'- 19 -'!H14,'- 20 -'!B14)</f>
        <v>29016970</v>
      </c>
      <c r="C14" s="361">
        <f>B14/'- 3 -'!D14*100</f>
        <v>54.82763938662061</v>
      </c>
      <c r="D14" s="24">
        <f>B14/'- 7 -'!C14</f>
        <v>6250.962947005601</v>
      </c>
      <c r="E14" s="24">
        <f>SUM('- 21 -'!B14,'- 21 -'!E14,'- 21 -'!H14,'- 22 -'!B14,'- 22 -'!E14,'- 22 -'!H14,'- 23 -'!B14)</f>
        <v>7347440</v>
      </c>
      <c r="F14" s="361">
        <f>E14/'- 3 -'!D14*100</f>
        <v>13.883006762416327</v>
      </c>
      <c r="G14" s="24">
        <f>E14/'- 7 -'!F14</f>
        <v>1548.7858347386173</v>
      </c>
      <c r="H14" s="24">
        <f>SUM('- 24 -'!D14,'- 24 -'!B14)</f>
        <v>0</v>
      </c>
      <c r="I14" s="361">
        <f>H14/'- 3 -'!D14*100</f>
        <v>0</v>
      </c>
    </row>
    <row r="15" spans="1:9" ht="13.5" customHeight="1">
      <c r="A15" s="368" t="s">
        <v>250</v>
      </c>
      <c r="B15" s="369">
        <f>SUM('- 18 -'!B15,'- 18 -'!E15,'- 19 -'!B15,'- 19 -'!E15,'- 19 -'!H15,'- 20 -'!B15)</f>
        <v>8413383</v>
      </c>
      <c r="C15" s="370">
        <f>B15/'- 3 -'!D15*100</f>
        <v>55.17640726716213</v>
      </c>
      <c r="D15" s="369">
        <f>B15/'- 7 -'!C15</f>
        <v>5288.109993714645</v>
      </c>
      <c r="E15" s="369">
        <f>SUM('- 21 -'!B15,'- 21 -'!E15,'- 21 -'!H15,'- 22 -'!B15,'- 22 -'!E15,'- 22 -'!H15,'- 23 -'!B15)</f>
        <v>2391550</v>
      </c>
      <c r="F15" s="370">
        <f>E15/'- 3 -'!D15*100</f>
        <v>15.684194669347823</v>
      </c>
      <c r="G15" s="369">
        <f>E15/'- 7 -'!F15</f>
        <v>1503.174104336895</v>
      </c>
      <c r="H15" s="369">
        <f>SUM('- 24 -'!D15,'- 24 -'!B15)</f>
        <v>0</v>
      </c>
      <c r="I15" s="370">
        <f>H15/'- 3 -'!D15*100</f>
        <v>0</v>
      </c>
    </row>
    <row r="16" spans="1:9" ht="13.5" customHeight="1">
      <c r="A16" s="23" t="s">
        <v>251</v>
      </c>
      <c r="B16" s="24">
        <f>SUM('- 18 -'!B16,'- 18 -'!E16,'- 19 -'!B16,'- 19 -'!E16,'- 19 -'!H16,'- 20 -'!B16)</f>
        <v>6044244</v>
      </c>
      <c r="C16" s="361">
        <f>B16/'- 3 -'!D16*100</f>
        <v>55.544324814950855</v>
      </c>
      <c r="D16" s="24">
        <f>B16/'- 7 -'!C16</f>
        <v>5292.683012259195</v>
      </c>
      <c r="E16" s="24">
        <f>SUM('- 21 -'!B16,'- 21 -'!E16,'- 21 -'!H16,'- 22 -'!B16,'- 22 -'!E16,'- 22 -'!H16,'- 23 -'!B16)</f>
        <v>1659298</v>
      </c>
      <c r="F16" s="361">
        <f>E16/'- 3 -'!D16*100</f>
        <v>15.24832337622345</v>
      </c>
      <c r="G16" s="24">
        <f>E16/'- 7 -'!F16</f>
        <v>1446.6416739319966</v>
      </c>
      <c r="H16" s="24">
        <f>SUM('- 24 -'!D16,'- 24 -'!B16)</f>
        <v>85000</v>
      </c>
      <c r="I16" s="361">
        <f>H16/'- 3 -'!D16*100</f>
        <v>0.7811179709606069</v>
      </c>
    </row>
    <row r="17" spans="1:9" ht="13.5" customHeight="1">
      <c r="A17" s="368" t="s">
        <v>252</v>
      </c>
      <c r="B17" s="369">
        <f>SUM('- 18 -'!B17,'- 18 -'!E17,'- 19 -'!B17,'- 19 -'!E17,'- 19 -'!H17,'- 20 -'!B17)</f>
        <v>7794512</v>
      </c>
      <c r="C17" s="370">
        <f>B17/'- 3 -'!D17*100</f>
        <v>55.94770288538824</v>
      </c>
      <c r="D17" s="369">
        <f>B17/'- 7 -'!C17</f>
        <v>5579.464566929134</v>
      </c>
      <c r="E17" s="369">
        <f>SUM('- 21 -'!B17,'- 21 -'!E17,'- 21 -'!H17,'- 22 -'!B17,'- 22 -'!E17,'- 22 -'!H17,'- 23 -'!B17)</f>
        <v>1802515</v>
      </c>
      <c r="F17" s="370">
        <f>E17/'- 3 -'!D17*100</f>
        <v>12.9381510563401</v>
      </c>
      <c r="G17" s="369">
        <f>E17/'- 7 -'!F17</f>
        <v>1290.275590551181</v>
      </c>
      <c r="H17" s="369">
        <f>SUM('- 24 -'!D17,'- 24 -'!B17)</f>
        <v>0</v>
      </c>
      <c r="I17" s="370">
        <f>H17/'- 3 -'!D17*100</f>
        <v>0</v>
      </c>
    </row>
    <row r="18" spans="1:9" ht="13.5" customHeight="1">
      <c r="A18" s="23" t="s">
        <v>253</v>
      </c>
      <c r="B18" s="24">
        <f>SUM('- 18 -'!B18,'- 18 -'!E18,'- 19 -'!B18,'- 19 -'!E18,'- 19 -'!H18,'- 20 -'!B18)</f>
        <v>38623698</v>
      </c>
      <c r="C18" s="361">
        <f>B18/'- 3 -'!D18*100</f>
        <v>41.56234802329481</v>
      </c>
      <c r="D18" s="24">
        <f>B18/'- 7 -'!C18</f>
        <v>6535.75504264248</v>
      </c>
      <c r="E18" s="24">
        <f>SUM('- 21 -'!B18,'- 21 -'!E18,'- 21 -'!H18,'- 22 -'!B18,'- 22 -'!E18,'- 22 -'!H18,'- 23 -'!B18)</f>
        <v>16418173</v>
      </c>
      <c r="F18" s="361">
        <f>E18/'- 3 -'!D18*100</f>
        <v>17.667335223381826</v>
      </c>
      <c r="G18" s="24">
        <f>E18/'- 7 -'!F18</f>
        <v>2778.220691755787</v>
      </c>
      <c r="H18" s="24">
        <f>SUM('- 24 -'!D18,'- 24 -'!B18)</f>
        <v>1638947</v>
      </c>
      <c r="I18" s="361">
        <f>H18/'- 3 -'!D18*100</f>
        <v>1.7636448380922758</v>
      </c>
    </row>
    <row r="19" spans="1:9" ht="13.5" customHeight="1">
      <c r="A19" s="368" t="s">
        <v>254</v>
      </c>
      <c r="B19" s="369">
        <f>SUM('- 18 -'!B19,'- 18 -'!E19,'- 19 -'!B19,'- 19 -'!E19,'- 19 -'!H19,'- 20 -'!B19)</f>
        <v>16106700</v>
      </c>
      <c r="C19" s="370">
        <f>B19/'- 3 -'!D19*100</f>
        <v>62.840737490190094</v>
      </c>
      <c r="D19" s="369">
        <f>B19/'- 7 -'!C19</f>
        <v>4681.499782008429</v>
      </c>
      <c r="E19" s="369">
        <f>SUM('- 21 -'!B19,'- 21 -'!E19,'- 21 -'!H19,'- 22 -'!B19,'- 22 -'!E19,'- 22 -'!H19,'- 23 -'!B19)</f>
        <v>4363350</v>
      </c>
      <c r="F19" s="370">
        <f>E19/'- 3 -'!D19*100</f>
        <v>17.023731237796753</v>
      </c>
      <c r="G19" s="369">
        <f>E19/'- 7 -'!F19</f>
        <v>1234.1535850657615</v>
      </c>
      <c r="H19" s="369">
        <f>SUM('- 24 -'!D19,'- 24 -'!B19)</f>
        <v>0</v>
      </c>
      <c r="I19" s="370">
        <f>H19/'- 3 -'!D19*100</f>
        <v>0</v>
      </c>
    </row>
    <row r="20" spans="1:9" ht="13.5" customHeight="1">
      <c r="A20" s="23" t="s">
        <v>255</v>
      </c>
      <c r="B20" s="24">
        <f>SUM('- 18 -'!B20,'- 18 -'!E20,'- 19 -'!B20,'- 19 -'!E20,'- 19 -'!H20,'- 20 -'!B20)</f>
        <v>30165763</v>
      </c>
      <c r="C20" s="361">
        <f>B20/'- 3 -'!D20*100</f>
        <v>60.47553275762376</v>
      </c>
      <c r="D20" s="24">
        <f>B20/'- 7 -'!C20</f>
        <v>4393.178912109517</v>
      </c>
      <c r="E20" s="24">
        <f>SUM('- 21 -'!B20,'- 21 -'!E20,'- 21 -'!H20,'- 22 -'!B20,'- 22 -'!E20,'- 22 -'!H20,'- 23 -'!B20)</f>
        <v>6887184</v>
      </c>
      <c r="F20" s="361">
        <f>E20/'- 3 -'!D20*100</f>
        <v>13.807246367339765</v>
      </c>
      <c r="G20" s="24">
        <f>E20/'- 7 -'!F20</f>
        <v>997.3476214611542</v>
      </c>
      <c r="H20" s="24">
        <f>SUM('- 24 -'!D20,'- 24 -'!B20)</f>
        <v>0</v>
      </c>
      <c r="I20" s="361">
        <f>H20/'- 3 -'!D20*100</f>
        <v>0</v>
      </c>
    </row>
    <row r="21" spans="1:9" ht="13.5" customHeight="1">
      <c r="A21" s="368" t="s">
        <v>256</v>
      </c>
      <c r="B21" s="369">
        <f>SUM('- 18 -'!B21,'- 18 -'!E21,'- 19 -'!B21,'- 19 -'!E21,'- 19 -'!H21,'- 20 -'!B21)</f>
        <v>15476500</v>
      </c>
      <c r="C21" s="370">
        <f>B21/'- 3 -'!D21*100</f>
        <v>56.023732212605296</v>
      </c>
      <c r="D21" s="369">
        <f>B21/'- 7 -'!C21</f>
        <v>5215.3327716933445</v>
      </c>
      <c r="E21" s="369">
        <f>SUM('- 21 -'!B21,'- 21 -'!E21,'- 21 -'!H21,'- 22 -'!B21,'- 22 -'!E21,'- 22 -'!H21,'- 23 -'!B21)</f>
        <v>4368000</v>
      </c>
      <c r="F21" s="370">
        <f>E21/'- 3 -'!D21*100</f>
        <v>15.811821943246853</v>
      </c>
      <c r="G21" s="369">
        <f>E21/'- 7 -'!F21</f>
        <v>1449.9585062240665</v>
      </c>
      <c r="H21" s="369">
        <f>SUM('- 24 -'!D21,'- 24 -'!B21)</f>
        <v>0</v>
      </c>
      <c r="I21" s="370">
        <f>H21/'- 3 -'!D21*100</f>
        <v>0</v>
      </c>
    </row>
    <row r="22" spans="1:9" ht="13.5" customHeight="1">
      <c r="A22" s="23" t="s">
        <v>257</v>
      </c>
      <c r="B22" s="24">
        <f>SUM('- 18 -'!B22,'- 18 -'!E22,'- 19 -'!B22,'- 19 -'!E22,'- 19 -'!H22,'- 20 -'!B22)</f>
        <v>8161040</v>
      </c>
      <c r="C22" s="361">
        <f>B22/'- 3 -'!D22*100</f>
        <v>53.256875950393365</v>
      </c>
      <c r="D22" s="24">
        <f>B22/'- 7 -'!C22</f>
        <v>5107.0337922403005</v>
      </c>
      <c r="E22" s="24">
        <f>SUM('- 21 -'!B22,'- 21 -'!E22,'- 21 -'!H22,'- 22 -'!B22,'- 22 -'!E22,'- 22 -'!H22,'- 23 -'!B22)</f>
        <v>2937446</v>
      </c>
      <c r="F22" s="361">
        <f>E22/'- 3 -'!D22*100</f>
        <v>19.169027137837723</v>
      </c>
      <c r="G22" s="24">
        <f>E22/'- 7 -'!F22</f>
        <v>1733.0064896755161</v>
      </c>
      <c r="H22" s="24">
        <f>SUM('- 24 -'!D22,'- 24 -'!B22)</f>
        <v>422500</v>
      </c>
      <c r="I22" s="361">
        <f>H22/'- 3 -'!D22*100</f>
        <v>2.7571277789400854</v>
      </c>
    </row>
    <row r="23" spans="1:9" ht="13.5" customHeight="1">
      <c r="A23" s="368" t="s">
        <v>258</v>
      </c>
      <c r="B23" s="369">
        <f>SUM('- 18 -'!B23,'- 18 -'!E23,'- 19 -'!B23,'- 19 -'!E23,'- 19 -'!H23,'- 20 -'!B23)</f>
        <v>6859363</v>
      </c>
      <c r="C23" s="370">
        <f>B23/'- 3 -'!D23*100</f>
        <v>53.68702488734266</v>
      </c>
      <c r="D23" s="369">
        <f>B23/'- 7 -'!C23</f>
        <v>5288.637625289129</v>
      </c>
      <c r="E23" s="369">
        <f>SUM('- 21 -'!B23,'- 21 -'!E23,'- 21 -'!H23,'- 22 -'!B23,'- 22 -'!E23,'- 22 -'!H23,'- 23 -'!B23)</f>
        <v>2092625</v>
      </c>
      <c r="F23" s="370">
        <f>E23/'- 3 -'!D23*100</f>
        <v>16.378606942783964</v>
      </c>
      <c r="G23" s="369">
        <f>E23/'- 7 -'!F23</f>
        <v>1613.4348496530456</v>
      </c>
      <c r="H23" s="369">
        <f>SUM('- 24 -'!D23,'- 24 -'!B23)</f>
        <v>205000</v>
      </c>
      <c r="I23" s="370">
        <f>H23/'- 3 -'!D23*100</f>
        <v>1.604498858262093</v>
      </c>
    </row>
    <row r="24" spans="1:9" ht="13.5" customHeight="1">
      <c r="A24" s="23" t="s">
        <v>259</v>
      </c>
      <c r="B24" s="24">
        <f>SUM('- 18 -'!B24,'- 18 -'!E24,'- 19 -'!B24,'- 19 -'!E24,'- 19 -'!H24,'- 20 -'!B24)</f>
        <v>24766285</v>
      </c>
      <c r="C24" s="361">
        <f>B24/'- 3 -'!D24*100</f>
        <v>58.57336267092028</v>
      </c>
      <c r="D24" s="24">
        <f>B24/'- 7 -'!C24</f>
        <v>5559.83499831631</v>
      </c>
      <c r="E24" s="24">
        <f>SUM('- 21 -'!B24,'- 21 -'!E24,'- 21 -'!H24,'- 22 -'!B24,'- 22 -'!E24,'- 22 -'!H24,'- 23 -'!B24)</f>
        <v>6726800</v>
      </c>
      <c r="F24" s="361">
        <f>E24/'- 3 -'!D24*100</f>
        <v>15.909180404519551</v>
      </c>
      <c r="G24" s="24">
        <f>E24/'- 7 -'!F24</f>
        <v>1501.6854559660676</v>
      </c>
      <c r="H24" s="24">
        <f>SUM('- 24 -'!D24,'- 24 -'!B24)</f>
        <v>309915</v>
      </c>
      <c r="I24" s="361">
        <f>H24/'- 3 -'!D24*100</f>
        <v>0.7329627229985546</v>
      </c>
    </row>
    <row r="25" spans="1:9" ht="13.5" customHeight="1">
      <c r="A25" s="368" t="s">
        <v>260</v>
      </c>
      <c r="B25" s="369">
        <f>SUM('- 18 -'!B25,'- 18 -'!E25,'- 19 -'!B25,'- 19 -'!E25,'- 19 -'!H25,'- 20 -'!B25)</f>
        <v>71824347</v>
      </c>
      <c r="C25" s="370">
        <f>B25/'- 3 -'!D25*100</f>
        <v>55.86216990815639</v>
      </c>
      <c r="D25" s="369">
        <f>B25/'- 7 -'!C25</f>
        <v>5141.695683298733</v>
      </c>
      <c r="E25" s="369">
        <f>SUM('- 21 -'!B25,'- 21 -'!E25,'- 21 -'!H25,'- 22 -'!B25,'- 22 -'!E25,'- 22 -'!H25,'- 23 -'!B25)</f>
        <v>24987570</v>
      </c>
      <c r="F25" s="370">
        <f>E25/'- 3 -'!D25*100</f>
        <v>19.434355329843115</v>
      </c>
      <c r="G25" s="369">
        <f>E25/'- 7 -'!F25</f>
        <v>1766.1556403731977</v>
      </c>
      <c r="H25" s="369">
        <f>SUM('- 24 -'!D25,'- 24 -'!B25)</f>
        <v>0</v>
      </c>
      <c r="I25" s="370">
        <f>H25/'- 3 -'!D25*100</f>
        <v>0</v>
      </c>
    </row>
    <row r="26" spans="1:9" ht="13.5" customHeight="1">
      <c r="A26" s="23" t="s">
        <v>261</v>
      </c>
      <c r="B26" s="24">
        <f>SUM('- 18 -'!B26,'- 18 -'!E26,'- 19 -'!B26,'- 19 -'!E26,'- 19 -'!H26,'- 20 -'!B26)</f>
        <v>17665202</v>
      </c>
      <c r="C26" s="361">
        <f>B26/'- 3 -'!D26*100</f>
        <v>56.98368804534282</v>
      </c>
      <c r="D26" s="24">
        <f>B26/'- 7 -'!C26</f>
        <v>5514.344310909943</v>
      </c>
      <c r="E26" s="24">
        <f>SUM('- 21 -'!B26,'- 21 -'!E26,'- 21 -'!H26,'- 22 -'!B26,'- 22 -'!E26,'- 22 -'!H26,'- 23 -'!B26)</f>
        <v>4576448</v>
      </c>
      <c r="F26" s="361">
        <f>E26/'- 3 -'!D26*100</f>
        <v>14.762519284394996</v>
      </c>
      <c r="G26" s="24">
        <f>E26/'- 7 -'!F26</f>
        <v>1420.1545384018618</v>
      </c>
      <c r="H26" s="24">
        <f>SUM('- 24 -'!D26,'- 24 -'!B26)</f>
        <v>150572</v>
      </c>
      <c r="I26" s="361">
        <f>H26/'- 3 -'!D26*100</f>
        <v>0.48570901574538233</v>
      </c>
    </row>
    <row r="27" spans="1:9" ht="13.5" customHeight="1">
      <c r="A27" s="368" t="s">
        <v>262</v>
      </c>
      <c r="B27" s="369">
        <f>SUM('- 18 -'!B27,'- 18 -'!E27,'- 19 -'!B27,'- 19 -'!E27,'- 19 -'!H27,'- 20 -'!B27)</f>
        <v>19417589</v>
      </c>
      <c r="C27" s="370">
        <f>B27/'- 3 -'!D27*100</f>
        <v>58.60310456351533</v>
      </c>
      <c r="D27" s="369">
        <f>B27/'- 7 -'!C27</f>
        <v>6071.715488236545</v>
      </c>
      <c r="E27" s="369">
        <f>SUM('- 21 -'!B27,'- 21 -'!E27,'- 21 -'!H27,'- 22 -'!B27,'- 22 -'!E27,'- 22 -'!H27,'- 23 -'!B27)</f>
        <v>5575797</v>
      </c>
      <c r="F27" s="370">
        <f>E27/'- 3 -'!D27*100</f>
        <v>16.827991086634654</v>
      </c>
      <c r="G27" s="369">
        <f>E27/'- 7 -'!F27</f>
        <v>1689.3590139795306</v>
      </c>
      <c r="H27" s="369">
        <f>SUM('- 24 -'!D27,'- 24 -'!B27)</f>
        <v>0</v>
      </c>
      <c r="I27" s="370">
        <f>H27/'- 3 -'!D27*100</f>
        <v>0</v>
      </c>
    </row>
    <row r="28" spans="1:9" ht="13.5" customHeight="1">
      <c r="A28" s="23" t="s">
        <v>263</v>
      </c>
      <c r="B28" s="24">
        <f>SUM('- 18 -'!B28,'- 18 -'!E28,'- 19 -'!B28,'- 19 -'!E28,'- 19 -'!H28,'- 20 -'!B28)</f>
        <v>10048938</v>
      </c>
      <c r="C28" s="361">
        <f>B28/'- 3 -'!D28*100</f>
        <v>56.437244025837394</v>
      </c>
      <c r="D28" s="24">
        <f>B28/'- 7 -'!C28</f>
        <v>5615.500419111484</v>
      </c>
      <c r="E28" s="24">
        <f>SUM('- 21 -'!B28,'- 21 -'!E28,'- 21 -'!H28,'- 22 -'!B28,'- 22 -'!E28,'- 22 -'!H28,'- 23 -'!B28)</f>
        <v>2511177</v>
      </c>
      <c r="F28" s="361">
        <f>E28/'- 3 -'!D28*100</f>
        <v>14.103371833030543</v>
      </c>
      <c r="G28" s="24">
        <f>E28/'- 7 -'!F28</f>
        <v>1403.284157585918</v>
      </c>
      <c r="H28" s="24">
        <f>SUM('- 24 -'!D28,'- 24 -'!B28)</f>
        <v>0</v>
      </c>
      <c r="I28" s="361">
        <f>H28/'- 3 -'!D28*100</f>
        <v>0</v>
      </c>
    </row>
    <row r="29" spans="1:9" ht="13.5" customHeight="1">
      <c r="A29" s="368" t="s">
        <v>264</v>
      </c>
      <c r="B29" s="369">
        <f>SUM('- 18 -'!B29,'- 18 -'!E29,'- 19 -'!B29,'- 19 -'!E29,'- 19 -'!H29,'- 20 -'!B29)</f>
        <v>70173394</v>
      </c>
      <c r="C29" s="370">
        <f>B29/'- 3 -'!D29*100</f>
        <v>59.11192241770743</v>
      </c>
      <c r="D29" s="369">
        <f>B29/'- 7 -'!C29</f>
        <v>5742.73857359139</v>
      </c>
      <c r="E29" s="369">
        <f>SUM('- 21 -'!B29,'- 21 -'!E29,'- 21 -'!H29,'- 22 -'!B29,'- 22 -'!E29,'- 22 -'!H29,'- 23 -'!B29)</f>
        <v>23456896</v>
      </c>
      <c r="F29" s="370">
        <f>E29/'- 3 -'!D29*100</f>
        <v>19.7593722844905</v>
      </c>
      <c r="G29" s="369">
        <f>E29/'- 7 -'!F29</f>
        <v>1909.6264094109986</v>
      </c>
      <c r="H29" s="369">
        <f>SUM('- 24 -'!D29,'- 24 -'!B29)</f>
        <v>0</v>
      </c>
      <c r="I29" s="370">
        <f>H29/'- 3 -'!D29*100</f>
        <v>0</v>
      </c>
    </row>
    <row r="30" spans="1:9" ht="13.5" customHeight="1">
      <c r="A30" s="23" t="s">
        <v>265</v>
      </c>
      <c r="B30" s="24">
        <f>SUM('- 18 -'!B30,'- 18 -'!E30,'- 19 -'!B30,'- 19 -'!E30,'- 19 -'!H30,'- 20 -'!B30)</f>
        <v>6371939</v>
      </c>
      <c r="C30" s="361">
        <f>B30/'- 3 -'!D30*100</f>
        <v>58.11903406554105</v>
      </c>
      <c r="D30" s="24">
        <f>B30/'- 7 -'!C30</f>
        <v>5443.775309696711</v>
      </c>
      <c r="E30" s="24">
        <f>SUM('- 21 -'!B30,'- 21 -'!E30,'- 21 -'!H30,'- 22 -'!B30,'- 22 -'!E30,'- 22 -'!H30,'- 23 -'!B30)</f>
        <v>1309740</v>
      </c>
      <c r="F30" s="361">
        <f>E30/'- 3 -'!D30*100</f>
        <v>11.946257438591571</v>
      </c>
      <c r="G30" s="24">
        <f>E30/'- 7 -'!F30</f>
        <v>1118.9577103801794</v>
      </c>
      <c r="H30" s="24">
        <f>SUM('- 24 -'!D30,'- 24 -'!B30)</f>
        <v>0</v>
      </c>
      <c r="I30" s="361">
        <f>H30/'- 3 -'!D30*100</f>
        <v>0</v>
      </c>
    </row>
    <row r="31" spans="1:9" ht="13.5" customHeight="1">
      <c r="A31" s="368" t="s">
        <v>266</v>
      </c>
      <c r="B31" s="369">
        <f>SUM('- 18 -'!B31,'- 18 -'!E31,'- 19 -'!B31,'- 19 -'!E31,'- 19 -'!H31,'- 20 -'!B31)</f>
        <v>16385634</v>
      </c>
      <c r="C31" s="370">
        <f>B31/'- 3 -'!D31*100</f>
        <v>57.694878611292054</v>
      </c>
      <c r="D31" s="369">
        <f>B31/'- 7 -'!C31</f>
        <v>5206.747378455672</v>
      </c>
      <c r="E31" s="369">
        <f>SUM('- 21 -'!B31,'- 21 -'!E31,'- 21 -'!H31,'- 22 -'!B31,'- 22 -'!E31,'- 22 -'!H31,'- 23 -'!B31)</f>
        <v>5093973</v>
      </c>
      <c r="F31" s="370">
        <f>E31/'- 3 -'!D31*100</f>
        <v>17.936208869562158</v>
      </c>
      <c r="G31" s="369">
        <f>E31/'- 7 -'!F31</f>
        <v>1554.9368131868132</v>
      </c>
      <c r="H31" s="369">
        <f>SUM('- 24 -'!D31,'- 24 -'!B31)</f>
        <v>169752</v>
      </c>
      <c r="I31" s="370">
        <f>H31/'- 3 -'!D31*100</f>
        <v>0.5977077868347388</v>
      </c>
    </row>
    <row r="32" spans="1:9" ht="13.5" customHeight="1">
      <c r="A32" s="23" t="s">
        <v>267</v>
      </c>
      <c r="B32" s="24">
        <f>SUM('- 18 -'!B32,'- 18 -'!E32,'- 19 -'!B32,'- 19 -'!E32,'- 19 -'!H32,'- 20 -'!B32)</f>
        <v>12404148</v>
      </c>
      <c r="C32" s="361">
        <f>B32/'- 3 -'!D32*100</f>
        <v>59.00349873634413</v>
      </c>
      <c r="D32" s="24">
        <f>B32/'- 7 -'!C32</f>
        <v>5790.9187675070025</v>
      </c>
      <c r="E32" s="24">
        <f>SUM('- 21 -'!B32,'- 21 -'!E32,'- 21 -'!H32,'- 22 -'!B32,'- 22 -'!E32,'- 22 -'!H32,'- 23 -'!B32)</f>
        <v>2825835</v>
      </c>
      <c r="F32" s="361">
        <f>E32/'- 3 -'!D32*100</f>
        <v>13.441806067745807</v>
      </c>
      <c r="G32" s="24">
        <f>E32/'- 7 -'!F32</f>
        <v>1319.2507002801121</v>
      </c>
      <c r="H32" s="24">
        <f>SUM('- 24 -'!D32,'- 24 -'!B32)</f>
        <v>228575</v>
      </c>
      <c r="I32" s="361">
        <f>H32/'- 3 -'!D32*100</f>
        <v>1.0872753794665992</v>
      </c>
    </row>
    <row r="33" spans="1:9" ht="13.5" customHeight="1">
      <c r="A33" s="368" t="s">
        <v>268</v>
      </c>
      <c r="B33" s="369">
        <f>SUM('- 18 -'!B33,'- 18 -'!E33,'- 19 -'!B33,'- 19 -'!E33,'- 19 -'!H33,'- 20 -'!B33)</f>
        <v>13031200</v>
      </c>
      <c r="C33" s="370">
        <f>B33/'- 3 -'!D33*100</f>
        <v>57.76881303335919</v>
      </c>
      <c r="D33" s="369">
        <f>B33/'- 7 -'!C33</f>
        <v>5822.698838248436</v>
      </c>
      <c r="E33" s="369">
        <f>SUM('- 21 -'!B33,'- 21 -'!E33,'- 21 -'!H33,'- 22 -'!B33,'- 22 -'!E33,'- 22 -'!H33,'- 23 -'!B33)</f>
        <v>2952400</v>
      </c>
      <c r="F33" s="370">
        <f>E33/'- 3 -'!D33*100</f>
        <v>13.088329823783665</v>
      </c>
      <c r="G33" s="369">
        <f>E33/'- 7 -'!F33</f>
        <v>1319.2135835567472</v>
      </c>
      <c r="H33" s="369">
        <f>SUM('- 24 -'!D33,'- 24 -'!B33)</f>
        <v>0</v>
      </c>
      <c r="I33" s="370">
        <f>H33/'- 3 -'!D33*100</f>
        <v>0</v>
      </c>
    </row>
    <row r="34" spans="1:9" ht="13.5" customHeight="1">
      <c r="A34" s="23" t="s">
        <v>269</v>
      </c>
      <c r="B34" s="24">
        <f>SUM('- 18 -'!B34,'- 18 -'!E34,'- 19 -'!B34,'- 19 -'!E34,'- 19 -'!H34,'- 20 -'!B34)</f>
        <v>11355388</v>
      </c>
      <c r="C34" s="361">
        <f>B34/'- 3 -'!D34*100</f>
        <v>57.32203240272725</v>
      </c>
      <c r="D34" s="24">
        <f>B34/'- 7 -'!C34</f>
        <v>5624.263496780584</v>
      </c>
      <c r="E34" s="24">
        <f>SUM('- 21 -'!B34,'- 21 -'!E34,'- 21 -'!H34,'- 22 -'!B34,'- 22 -'!E34,'- 22 -'!H34,'- 23 -'!B34)</f>
        <v>2481260</v>
      </c>
      <c r="F34" s="361">
        <f>E34/'- 3 -'!D34*100</f>
        <v>12.525407860972344</v>
      </c>
      <c r="G34" s="24">
        <f>E34/'- 7 -'!F34</f>
        <v>1223.5009861932938</v>
      </c>
      <c r="H34" s="24">
        <f>SUM('- 24 -'!D34,'- 24 -'!B34)</f>
        <v>0</v>
      </c>
      <c r="I34" s="361">
        <f>H34/'- 3 -'!D34*100</f>
        <v>0</v>
      </c>
    </row>
    <row r="35" spans="1:9" ht="13.5" customHeight="1">
      <c r="A35" s="368" t="s">
        <v>270</v>
      </c>
      <c r="B35" s="369">
        <f>SUM('- 18 -'!B35,'- 18 -'!E35,'- 19 -'!B35,'- 19 -'!E35,'- 19 -'!H35,'- 20 -'!B35)</f>
        <v>84411347</v>
      </c>
      <c r="C35" s="370">
        <f>B35/'- 3 -'!D35*100</f>
        <v>58.12336816823765</v>
      </c>
      <c r="D35" s="369">
        <f>B35/'- 7 -'!C35</f>
        <v>5183.539377936074</v>
      </c>
      <c r="E35" s="369">
        <f>SUM('- 21 -'!B35,'- 21 -'!E35,'- 21 -'!H35,'- 22 -'!B35,'- 22 -'!E35,'- 22 -'!H35,'- 23 -'!B35)</f>
        <v>25701972</v>
      </c>
      <c r="F35" s="370">
        <f>E35/'- 3 -'!D35*100</f>
        <v>17.69768205696013</v>
      </c>
      <c r="G35" s="369">
        <f>E35/'- 7 -'!F35</f>
        <v>1561.7178793862981</v>
      </c>
      <c r="H35" s="369">
        <f>SUM('- 24 -'!D35,'- 24 -'!B35)</f>
        <v>0</v>
      </c>
      <c r="I35" s="370">
        <f>H35/'- 3 -'!D35*100</f>
        <v>0</v>
      </c>
    </row>
    <row r="36" spans="1:9" ht="13.5" customHeight="1">
      <c r="A36" s="23" t="s">
        <v>271</v>
      </c>
      <c r="B36" s="24">
        <f>SUM('- 18 -'!B36,'- 18 -'!E36,'- 19 -'!B36,'- 19 -'!E36,'- 19 -'!H36,'- 20 -'!B36)</f>
        <v>10775300</v>
      </c>
      <c r="C36" s="361">
        <f>B36/'- 3 -'!D36*100</f>
        <v>57.999323943176776</v>
      </c>
      <c r="D36" s="24">
        <f>B36/'- 7 -'!C36</f>
        <v>5691.580392985422</v>
      </c>
      <c r="E36" s="24">
        <f>SUM('- 21 -'!B36,'- 21 -'!E36,'- 21 -'!H36,'- 22 -'!B36,'- 22 -'!E36,'- 22 -'!H36,'- 23 -'!B36)</f>
        <v>2616880</v>
      </c>
      <c r="F36" s="361">
        <f>E36/'- 3 -'!D36*100</f>
        <v>14.085665442300488</v>
      </c>
      <c r="G36" s="24">
        <f>E36/'- 7 -'!F36</f>
        <v>1376.218774651591</v>
      </c>
      <c r="H36" s="24">
        <f>SUM('- 24 -'!D36,'- 24 -'!B36)</f>
        <v>0</v>
      </c>
      <c r="I36" s="361">
        <f>H36/'- 3 -'!D36*100</f>
        <v>0</v>
      </c>
    </row>
    <row r="37" spans="1:9" ht="13.5" customHeight="1">
      <c r="A37" s="368" t="s">
        <v>272</v>
      </c>
      <c r="B37" s="369">
        <f>SUM('- 18 -'!B37,'- 18 -'!E37,'- 19 -'!B37,'- 19 -'!E37,'- 19 -'!H37,'- 20 -'!B37)</f>
        <v>17376906</v>
      </c>
      <c r="C37" s="370">
        <f>B37/'- 3 -'!D37*100</f>
        <v>56.58043050852072</v>
      </c>
      <c r="D37" s="369">
        <f>B37/'- 7 -'!C37</f>
        <v>5172.313965948328</v>
      </c>
      <c r="E37" s="369">
        <f>SUM('- 21 -'!B37,'- 21 -'!E37,'- 21 -'!H37,'- 22 -'!B37,'- 22 -'!E37,'- 22 -'!H37,'- 23 -'!B37)</f>
        <v>5647054</v>
      </c>
      <c r="F37" s="370">
        <f>E37/'- 3 -'!D37*100</f>
        <v>18.387205779030165</v>
      </c>
      <c r="G37" s="369">
        <f>E37/'- 7 -'!F37</f>
        <v>1680.8709370163115</v>
      </c>
      <c r="H37" s="369">
        <f>SUM('- 24 -'!D37,'- 24 -'!B37)</f>
        <v>0</v>
      </c>
      <c r="I37" s="370">
        <f>H37/'- 3 -'!D37*100</f>
        <v>0</v>
      </c>
    </row>
    <row r="38" spans="1:9" ht="13.5" customHeight="1">
      <c r="A38" s="23" t="s">
        <v>273</v>
      </c>
      <c r="B38" s="24">
        <f>SUM('- 18 -'!B38,'- 18 -'!E38,'- 19 -'!B38,'- 19 -'!E38,'- 19 -'!H38,'- 20 -'!B38)</f>
        <v>48699771</v>
      </c>
      <c r="C38" s="361">
        <f>B38/'- 3 -'!D38*100</f>
        <v>62.72884430474351</v>
      </c>
      <c r="D38" s="24">
        <f>B38/'- 7 -'!C38</f>
        <v>5514.638319556109</v>
      </c>
      <c r="E38" s="24">
        <f>SUM('- 21 -'!B38,'- 21 -'!E38,'- 21 -'!H38,'- 22 -'!B38,'- 22 -'!E38,'- 22 -'!H38,'- 23 -'!B38)</f>
        <v>10049833</v>
      </c>
      <c r="F38" s="361">
        <f>E38/'- 3 -'!D38*100</f>
        <v>12.94491527579613</v>
      </c>
      <c r="G38" s="24">
        <f>E38/'- 7 -'!F38</f>
        <v>1135.8310352622061</v>
      </c>
      <c r="H38" s="24">
        <f>SUM('- 24 -'!D38,'- 24 -'!B38)</f>
        <v>306000</v>
      </c>
      <c r="I38" s="361">
        <f>H38/'- 3 -'!D38*100</f>
        <v>0.39415023855556763</v>
      </c>
    </row>
    <row r="39" spans="1:9" ht="13.5" customHeight="1">
      <c r="A39" s="368" t="s">
        <v>274</v>
      </c>
      <c r="B39" s="369">
        <f>SUM('- 18 -'!B39,'- 18 -'!E39,'- 19 -'!B39,'- 19 -'!E39,'- 19 -'!H39,'- 20 -'!B39)</f>
        <v>9767218</v>
      </c>
      <c r="C39" s="370">
        <f>B39/'- 3 -'!D39*100</f>
        <v>58.090174254738194</v>
      </c>
      <c r="D39" s="369">
        <f>B39/'- 7 -'!C39</f>
        <v>6091.18677892111</v>
      </c>
      <c r="E39" s="369">
        <f>SUM('- 21 -'!B39,'- 21 -'!E39,'- 21 -'!H39,'- 22 -'!B39,'- 22 -'!E39,'- 22 -'!H39,'- 23 -'!B39)</f>
        <v>2337590</v>
      </c>
      <c r="F39" s="370">
        <f>E39/'- 3 -'!D39*100</f>
        <v>13.902731610591005</v>
      </c>
      <c r="G39" s="369">
        <f>E39/'- 7 -'!F39</f>
        <v>1457.8048019956345</v>
      </c>
      <c r="H39" s="369">
        <f>SUM('- 24 -'!D39,'- 24 -'!B39)</f>
        <v>0</v>
      </c>
      <c r="I39" s="370">
        <f>H39/'- 3 -'!D39*100</f>
        <v>0</v>
      </c>
    </row>
    <row r="40" spans="1:9" ht="13.5" customHeight="1">
      <c r="A40" s="23" t="s">
        <v>275</v>
      </c>
      <c r="B40" s="24">
        <f>SUM('- 18 -'!B40,'- 18 -'!E40,'- 19 -'!B40,'- 19 -'!E40,'- 19 -'!H40,'- 20 -'!B40)</f>
        <v>48375140</v>
      </c>
      <c r="C40" s="361">
        <f>B40/'- 3 -'!D40*100</f>
        <v>61.149145804840074</v>
      </c>
      <c r="D40" s="24">
        <f>B40/'- 7 -'!C40</f>
        <v>5773.4475885856145</v>
      </c>
      <c r="E40" s="24">
        <f>SUM('- 21 -'!B40,'- 21 -'!E40,'- 21 -'!H40,'- 22 -'!B40,'- 22 -'!E40,'- 22 -'!H40,'- 23 -'!B40)</f>
        <v>12320373</v>
      </c>
      <c r="F40" s="361">
        <f>E40/'- 3 -'!D40*100</f>
        <v>15.573707589208318</v>
      </c>
      <c r="G40" s="24">
        <f>E40/'- 7 -'!F40</f>
        <v>1447.2592183627203</v>
      </c>
      <c r="H40" s="24">
        <f>SUM('- 24 -'!D40,'- 24 -'!B40)</f>
        <v>0</v>
      </c>
      <c r="I40" s="361">
        <f>H40/'- 3 -'!D40*100</f>
        <v>0</v>
      </c>
    </row>
    <row r="41" spans="1:9" ht="13.5" customHeight="1">
      <c r="A41" s="368" t="s">
        <v>276</v>
      </c>
      <c r="B41" s="369">
        <f>SUM('- 18 -'!B41,'- 18 -'!E41,'- 19 -'!B41,'- 19 -'!E41,'- 19 -'!H41,'- 20 -'!B41)</f>
        <v>26398709</v>
      </c>
      <c r="C41" s="370">
        <f>B41/'- 3 -'!D41*100</f>
        <v>54.02250360136941</v>
      </c>
      <c r="D41" s="369">
        <f>B41/'- 7 -'!C41</f>
        <v>5683.864570997955</v>
      </c>
      <c r="E41" s="369">
        <f>SUM('- 21 -'!B41,'- 21 -'!E41,'- 21 -'!H41,'- 22 -'!B41,'- 22 -'!E41,'- 22 -'!H41,'- 23 -'!B41)</f>
        <v>9395617</v>
      </c>
      <c r="F41" s="370">
        <f>E41/'- 3 -'!D41*100</f>
        <v>19.227256651815345</v>
      </c>
      <c r="G41" s="369">
        <f>E41/'- 7 -'!F41</f>
        <v>2010.832958801498</v>
      </c>
      <c r="H41" s="369">
        <f>SUM('- 24 -'!D41,'- 24 -'!B41)</f>
        <v>970132</v>
      </c>
      <c r="I41" s="370">
        <f>H41/'- 3 -'!D41*100</f>
        <v>1.9852849419190803</v>
      </c>
    </row>
    <row r="42" spans="1:9" ht="13.5" customHeight="1">
      <c r="A42" s="23" t="s">
        <v>277</v>
      </c>
      <c r="B42" s="24">
        <f>SUM('- 18 -'!B42,'- 18 -'!E42,'- 19 -'!B42,'- 19 -'!E42,'- 19 -'!H42,'- 20 -'!B42)</f>
        <v>9570785</v>
      </c>
      <c r="C42" s="361">
        <f>B42/'- 3 -'!D42*100</f>
        <v>55.74776374858924</v>
      </c>
      <c r="D42" s="24">
        <f>B42/'- 7 -'!C42</f>
        <v>5727.579293836026</v>
      </c>
      <c r="E42" s="24">
        <f>SUM('- 21 -'!B42,'- 21 -'!E42,'- 21 -'!H42,'- 22 -'!B42,'- 22 -'!E42,'- 22 -'!H42,'- 23 -'!B42)</f>
        <v>3000834</v>
      </c>
      <c r="F42" s="361">
        <f>E42/'- 3 -'!D42*100</f>
        <v>17.479212507723666</v>
      </c>
      <c r="G42" s="24">
        <f>E42/'- 7 -'!F42</f>
        <v>1795.831238779174</v>
      </c>
      <c r="H42" s="24">
        <f>SUM('- 24 -'!D42,'- 24 -'!B42)</f>
        <v>0</v>
      </c>
      <c r="I42" s="361">
        <f>H42/'- 3 -'!D42*100</f>
        <v>0</v>
      </c>
    </row>
    <row r="43" spans="1:9" ht="13.5" customHeight="1">
      <c r="A43" s="368" t="s">
        <v>278</v>
      </c>
      <c r="B43" s="369">
        <f>SUM('- 18 -'!B43,'- 18 -'!E43,'- 19 -'!B43,'- 19 -'!E43,'- 19 -'!H43,'- 20 -'!B43)</f>
        <v>5469606</v>
      </c>
      <c r="C43" s="370">
        <f>B43/'- 3 -'!D43*100</f>
        <v>53.706143001580564</v>
      </c>
      <c r="D43" s="369">
        <f>B43/'- 7 -'!C43</f>
        <v>5114.17110799439</v>
      </c>
      <c r="E43" s="369">
        <f>SUM('- 21 -'!B43,'- 21 -'!E43,'- 21 -'!H43,'- 22 -'!B43,'- 22 -'!E43,'- 22 -'!H43,'- 23 -'!B43)</f>
        <v>1905343</v>
      </c>
      <c r="F43" s="370">
        <f>E43/'- 3 -'!D43*100</f>
        <v>18.708591372954565</v>
      </c>
      <c r="G43" s="369">
        <f>E43/'- 7 -'!F43</f>
        <v>1781.52688172043</v>
      </c>
      <c r="H43" s="369">
        <f>SUM('- 24 -'!D43,'- 24 -'!B43)</f>
        <v>140000</v>
      </c>
      <c r="I43" s="370">
        <f>H43/'- 3 -'!D43*100</f>
        <v>1.3746620908747869</v>
      </c>
    </row>
    <row r="44" spans="1:9" ht="13.5" customHeight="1">
      <c r="A44" s="23" t="s">
        <v>279</v>
      </c>
      <c r="B44" s="24">
        <f>SUM('- 18 -'!B44,'- 18 -'!E44,'- 19 -'!B44,'- 19 -'!E44,'- 19 -'!H44,'- 20 -'!B44)</f>
        <v>4330398</v>
      </c>
      <c r="C44" s="361">
        <f>B44/'- 3 -'!D44*100</f>
        <v>54.51073932804884</v>
      </c>
      <c r="D44" s="24">
        <f>B44/'- 7 -'!C44</f>
        <v>5306.860294117647</v>
      </c>
      <c r="E44" s="24">
        <f>SUM('- 21 -'!B44,'- 21 -'!E44,'- 21 -'!H44,'- 22 -'!B44,'- 22 -'!E44,'- 22 -'!H44,'- 23 -'!B44)</f>
        <v>1315091</v>
      </c>
      <c r="F44" s="361">
        <f>E44/'- 3 -'!D44*100</f>
        <v>16.55427115328962</v>
      </c>
      <c r="G44" s="24">
        <f>E44/'- 7 -'!F44</f>
        <v>1611.6311274509803</v>
      </c>
      <c r="H44" s="24">
        <f>SUM('- 24 -'!D44,'- 24 -'!B44)</f>
        <v>0</v>
      </c>
      <c r="I44" s="361">
        <f>H44/'- 3 -'!D44*100</f>
        <v>0</v>
      </c>
    </row>
    <row r="45" spans="1:9" ht="13.5" customHeight="1">
      <c r="A45" s="368" t="s">
        <v>280</v>
      </c>
      <c r="B45" s="369">
        <f>SUM('- 18 -'!B45,'- 18 -'!E45,'- 19 -'!B45,'- 19 -'!E45,'- 19 -'!H45,'- 20 -'!B45)</f>
        <v>7281136</v>
      </c>
      <c r="C45" s="370">
        <f>B45/'- 3 -'!D45*100</f>
        <v>59.58623651570487</v>
      </c>
      <c r="D45" s="369">
        <f>B45/'- 7 -'!C45</f>
        <v>4912.384293617595</v>
      </c>
      <c r="E45" s="369">
        <f>SUM('- 21 -'!B45,'- 21 -'!E45,'- 21 -'!H45,'- 22 -'!B45,'- 22 -'!E45,'- 22 -'!H45,'- 23 -'!B45)</f>
        <v>1672944</v>
      </c>
      <c r="F45" s="370">
        <f>E45/'- 3 -'!D45*100</f>
        <v>13.690780787713534</v>
      </c>
      <c r="G45" s="369">
        <f>E45/'- 7 -'!F45</f>
        <v>1124.1392285983065</v>
      </c>
      <c r="H45" s="369">
        <f>SUM('- 24 -'!D45,'- 24 -'!B45)</f>
        <v>385935</v>
      </c>
      <c r="I45" s="370">
        <f>H45/'- 3 -'!D45*100</f>
        <v>3.1583552607297207</v>
      </c>
    </row>
    <row r="46" spans="1:9" ht="13.5" customHeight="1">
      <c r="A46" s="23" t="s">
        <v>281</v>
      </c>
      <c r="B46" s="24">
        <f>SUM('- 18 -'!B46,'- 18 -'!E46,'- 19 -'!B46,'- 19 -'!E46,'- 19 -'!H46,'- 20 -'!B46)</f>
        <v>157216500</v>
      </c>
      <c r="C46" s="361">
        <f>B46/'- 3 -'!D46*100</f>
        <v>53.23241229255251</v>
      </c>
      <c r="D46" s="24">
        <f>B46/'- 7 -'!C46</f>
        <v>5381.6386259777155</v>
      </c>
      <c r="E46" s="24">
        <f>SUM('- 21 -'!B46,'- 21 -'!E46,'- 21 -'!H46,'- 22 -'!B46,'- 22 -'!E46,'- 22 -'!H46,'- 23 -'!B46)</f>
        <v>65386500</v>
      </c>
      <c r="F46" s="361">
        <f>E46/'- 3 -'!D46*100</f>
        <v>22.139413651664963</v>
      </c>
      <c r="G46" s="24">
        <f>E46/'- 7 -'!F46</f>
        <v>2146.9521104562396</v>
      </c>
      <c r="H46" s="24">
        <f>SUM('- 24 -'!D46,'- 24 -'!B46)</f>
        <v>275000</v>
      </c>
      <c r="I46" s="361">
        <f>H46/'- 3 -'!D46*100</f>
        <v>0.09311308533424889</v>
      </c>
    </row>
    <row r="47" spans="1:10" ht="4.5" customHeight="1">
      <c r="A47"/>
      <c r="B47"/>
      <c r="C47"/>
      <c r="D47"/>
      <c r="E47"/>
      <c r="F47"/>
      <c r="G47"/>
      <c r="H47"/>
      <c r="I47"/>
      <c r="J47"/>
    </row>
    <row r="48" spans="1:9" ht="13.5" customHeight="1">
      <c r="A48" s="371" t="s">
        <v>282</v>
      </c>
      <c r="B48" s="372">
        <f>SUM(B11:B46)</f>
        <v>922931687</v>
      </c>
      <c r="C48" s="373">
        <f>B48/'- 3 -'!D48*100</f>
        <v>56.174053061628804</v>
      </c>
      <c r="D48" s="372">
        <f>B48/'- 7 -'!C48</f>
        <v>5430.206485499687</v>
      </c>
      <c r="E48" s="372">
        <f>SUM(E11:E46)</f>
        <v>290414176</v>
      </c>
      <c r="F48" s="373">
        <f>E48/'- 3 -'!D48*100</f>
        <v>17.676000902624992</v>
      </c>
      <c r="G48" s="372">
        <f>E48/'- 7 -'!F48</f>
        <v>1681.3056391503706</v>
      </c>
      <c r="H48" s="372">
        <f>SUM(H11:H46)</f>
        <v>5741943</v>
      </c>
      <c r="I48" s="373">
        <f>H48/'- 3 -'!D48*100</f>
        <v>0.34948221553351877</v>
      </c>
    </row>
    <row r="49" spans="1:9" ht="4.5" customHeight="1">
      <c r="A49" s="25" t="s">
        <v>5</v>
      </c>
      <c r="B49" s="26"/>
      <c r="C49" s="360"/>
      <c r="D49" s="26"/>
      <c r="E49" s="26"/>
      <c r="F49" s="360"/>
      <c r="H49" s="26"/>
      <c r="I49" s="360"/>
    </row>
    <row r="50" spans="1:9" ht="13.5" customHeight="1">
      <c r="A50" s="23" t="s">
        <v>283</v>
      </c>
      <c r="B50" s="24">
        <f>SUM('- 18 -'!B50,'- 18 -'!E50,'- 19 -'!B50,'- 19 -'!E50,'- 19 -'!H50,'- 20 -'!B50)</f>
        <v>1728330</v>
      </c>
      <c r="C50" s="361">
        <f>B50/'- 3 -'!D50*100</f>
        <v>63.011253454840165</v>
      </c>
      <c r="D50" s="24">
        <f>B50/'- 7 -'!C50</f>
        <v>7563.8074398249455</v>
      </c>
      <c r="E50" s="24">
        <f>SUM('- 21 -'!B50,'- 21 -'!E50,'- 21 -'!H50,'- 22 -'!B50,'- 22 -'!E50,'- 22 -'!H50,'- 23 -'!B50)</f>
        <v>450217</v>
      </c>
      <c r="F50" s="361">
        <f>E50/'- 3 -'!D50*100</f>
        <v>16.413958848528797</v>
      </c>
      <c r="G50" s="24">
        <f>E50/'- 7 -'!F50</f>
        <v>1970.3150984682713</v>
      </c>
      <c r="H50" s="24">
        <f>SUM('- 24 -'!D50,'- 24 -'!B50)</f>
        <v>0</v>
      </c>
      <c r="I50" s="361">
        <f>H50/'- 3 -'!D50*100</f>
        <v>0</v>
      </c>
    </row>
    <row r="51" spans="1:9" ht="13.5" customHeight="1">
      <c r="A51" s="368" t="s">
        <v>284</v>
      </c>
      <c r="B51" s="369">
        <f>SUM('- 18 -'!B51,'- 18 -'!E51,'- 19 -'!B51,'- 19 -'!E51,'- 19 -'!H51,'- 20 -'!B51)</f>
        <v>4602397</v>
      </c>
      <c r="C51" s="370">
        <f>B51/'- 3 -'!D51*100</f>
        <v>53.95615625677398</v>
      </c>
      <c r="D51" s="369">
        <f>B51/'- 7 -'!C51</f>
        <v>6646.060649819495</v>
      </c>
      <c r="E51" s="369">
        <f>SUM('- 21 -'!B51,'- 21 -'!E51,'- 21 -'!H51,'- 22 -'!B51,'- 22 -'!E51,'- 22 -'!H51,'- 23 -'!B51)</f>
        <v>840271</v>
      </c>
      <c r="F51" s="370">
        <f>E51/'- 3 -'!D51*100</f>
        <v>9.850908857718213</v>
      </c>
      <c r="G51" s="369">
        <f>E51/'- 7 -'!F51</f>
        <v>1213.387725631769</v>
      </c>
      <c r="H51" s="369">
        <f>SUM('- 24 -'!D51,'- 24 -'!B51)</f>
        <v>29737</v>
      </c>
      <c r="I51" s="370">
        <f>H51/'- 3 -'!D51*100</f>
        <v>0.3486214289222959</v>
      </c>
    </row>
    <row r="52" spans="1:9" ht="49.5" customHeight="1">
      <c r="A52"/>
      <c r="B52"/>
      <c r="C52"/>
      <c r="D52"/>
      <c r="E52"/>
      <c r="F52"/>
      <c r="G52"/>
      <c r="H52"/>
      <c r="I52"/>
    </row>
    <row r="53" spans="1:9" ht="15" customHeight="1">
      <c r="A53"/>
      <c r="B53"/>
      <c r="C53"/>
      <c r="D53"/>
      <c r="E53"/>
      <c r="F53"/>
      <c r="G53"/>
      <c r="H53"/>
      <c r="I53"/>
    </row>
    <row r="54" spans="2:9" ht="14.25" customHeight="1">
      <c r="B54" s="95"/>
      <c r="C54" s="95"/>
      <c r="E54" s="95"/>
      <c r="F54" s="95"/>
      <c r="H54" s="95"/>
      <c r="I54" s="95"/>
    </row>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12.xml><?xml version="1.0" encoding="utf-8"?>
<worksheet xmlns="http://schemas.openxmlformats.org/spreadsheetml/2006/main" xmlns:r="http://schemas.openxmlformats.org/officeDocument/2006/relationships">
  <sheetPr codeName="Sheet11">
    <pageSetUpPr fitToPage="1"/>
  </sheetPr>
  <dimension ref="A1:J54"/>
  <sheetViews>
    <sheetView showGridLines="0" showZeros="0" workbookViewId="0" topLeftCell="A1">
      <selection activeCell="A1" sqref="A1"/>
    </sheetView>
  </sheetViews>
  <sheetFormatPr defaultColWidth="15.83203125" defaultRowHeight="12"/>
  <cols>
    <col min="1" max="1" width="30.83203125" style="1" customWidth="1"/>
    <col min="2" max="2" width="21.83203125" style="1" customWidth="1"/>
    <col min="3" max="3" width="9.83203125" style="1" customWidth="1"/>
    <col min="4" max="4" width="16.83203125" style="1" customWidth="1"/>
    <col min="5" max="5" width="8.83203125" style="1" customWidth="1"/>
    <col min="6" max="6" width="9.83203125" style="1" customWidth="1"/>
    <col min="7" max="7" width="16.83203125" style="1" customWidth="1"/>
    <col min="8" max="8" width="8.83203125" style="1" customWidth="1"/>
    <col min="9" max="9" width="9.83203125" style="1" customWidth="1"/>
    <col min="10" max="16384" width="15.83203125" style="1" customWidth="1"/>
  </cols>
  <sheetData>
    <row r="1" spans="1:9" ht="6.75" customHeight="1">
      <c r="A1" s="3"/>
      <c r="B1" s="4"/>
      <c r="C1" s="4"/>
      <c r="D1" s="4"/>
      <c r="E1" s="4"/>
      <c r="F1" s="4"/>
      <c r="G1" s="4"/>
      <c r="H1" s="4"/>
      <c r="I1" s="4"/>
    </row>
    <row r="2" spans="1:9" ht="15.75" customHeight="1">
      <c r="A2" s="168"/>
      <c r="B2" s="5" t="s">
        <v>3</v>
      </c>
      <c r="C2" s="6"/>
      <c r="D2" s="6"/>
      <c r="E2" s="6"/>
      <c r="F2" s="6"/>
      <c r="G2" s="109"/>
      <c r="H2" s="120"/>
      <c r="I2" s="191" t="s">
        <v>6</v>
      </c>
    </row>
    <row r="3" spans="1:9" ht="15.75" customHeight="1">
      <c r="A3" s="171"/>
      <c r="B3" s="7" t="str">
        <f>OPYEAR</f>
        <v>OPERATING FUND 2007/2008 BUDGET</v>
      </c>
      <c r="C3" s="8"/>
      <c r="D3" s="8"/>
      <c r="E3" s="8"/>
      <c r="F3" s="8"/>
      <c r="G3" s="111"/>
      <c r="H3" s="104"/>
      <c r="I3" s="104"/>
    </row>
    <row r="4" spans="2:9" ht="15.75" customHeight="1">
      <c r="B4" s="4"/>
      <c r="C4" s="4"/>
      <c r="D4" s="4"/>
      <c r="E4" s="4"/>
      <c r="F4" s="4"/>
      <c r="G4" s="4"/>
      <c r="H4" s="4"/>
      <c r="I4" s="4"/>
    </row>
    <row r="5" spans="2:9" ht="15.75" customHeight="1">
      <c r="B5" s="4"/>
      <c r="C5" s="4"/>
      <c r="D5" s="4"/>
      <c r="E5" s="4"/>
      <c r="F5" s="4"/>
      <c r="G5" s="4"/>
      <c r="H5" s="4"/>
      <c r="I5" s="4"/>
    </row>
    <row r="6" spans="2:9" ht="15.75" customHeight="1">
      <c r="B6" s="362" t="s">
        <v>57</v>
      </c>
      <c r="C6" s="363"/>
      <c r="D6" s="362" t="s">
        <v>198</v>
      </c>
      <c r="E6" s="363"/>
      <c r="F6" s="364"/>
      <c r="G6" s="362" t="s">
        <v>29</v>
      </c>
      <c r="H6" s="363"/>
      <c r="I6" s="364"/>
    </row>
    <row r="7" spans="2:9" ht="15.75" customHeight="1">
      <c r="B7" s="365" t="s">
        <v>227</v>
      </c>
      <c r="C7" s="366"/>
      <c r="D7" s="365" t="s">
        <v>37</v>
      </c>
      <c r="E7" s="366"/>
      <c r="F7" s="367"/>
      <c r="G7" s="365" t="s">
        <v>43</v>
      </c>
      <c r="H7" s="366"/>
      <c r="I7" s="367"/>
    </row>
    <row r="8" spans="1:9" ht="15.75" customHeight="1">
      <c r="A8" s="105"/>
      <c r="B8" s="10" t="s">
        <v>5</v>
      </c>
      <c r="C8" s="242"/>
      <c r="D8" s="177"/>
      <c r="E8" s="176"/>
      <c r="F8" s="176" t="s">
        <v>67</v>
      </c>
      <c r="G8" s="177"/>
      <c r="H8" s="176"/>
      <c r="I8" s="176" t="s">
        <v>67</v>
      </c>
    </row>
    <row r="9" spans="1:9" ht="15.75" customHeight="1">
      <c r="A9" s="35" t="s">
        <v>88</v>
      </c>
      <c r="B9" s="116" t="s">
        <v>89</v>
      </c>
      <c r="C9" s="116" t="s">
        <v>90</v>
      </c>
      <c r="D9" s="116" t="s">
        <v>89</v>
      </c>
      <c r="E9" s="116" t="s">
        <v>90</v>
      </c>
      <c r="F9" s="116" t="s">
        <v>91</v>
      </c>
      <c r="G9" s="116" t="s">
        <v>89</v>
      </c>
      <c r="H9" s="116" t="s">
        <v>90</v>
      </c>
      <c r="I9" s="116" t="s">
        <v>91</v>
      </c>
    </row>
    <row r="10" ht="4.5" customHeight="1">
      <c r="A10" s="37"/>
    </row>
    <row r="11" spans="1:9" ht="13.5" customHeight="1">
      <c r="A11" s="368" t="s">
        <v>247</v>
      </c>
      <c r="B11" s="369">
        <f>SUM('- 25 -'!H11,'- 25 -'!F11,'- 25 -'!D11,'- 25 -'!B11)</f>
        <v>14240</v>
      </c>
      <c r="C11" s="370">
        <f>B11/'- 3 -'!D11*100</f>
        <v>0.11310737329015448</v>
      </c>
      <c r="D11" s="369">
        <f>SUM('- 26 -'!B11,'- 26 -'!E11,'- 26 -'!H11,'- 27 -'!B11)</f>
        <v>492618</v>
      </c>
      <c r="E11" s="370">
        <f>D11/'- 3 -'!D11*100</f>
        <v>3.9128320235568346</v>
      </c>
      <c r="F11" s="369">
        <f>D11/'- 7 -'!F11</f>
        <v>344.2473794549266</v>
      </c>
      <c r="G11" s="369">
        <f>SUM('- 28 -'!B11,'- 28 -'!E11,'- 28 -'!H11,'- 29 -'!B11,'- 29 -'!E11)</f>
        <v>283020</v>
      </c>
      <c r="H11" s="370">
        <f>G11/'- 3 -'!D11*100</f>
        <v>2.2480090441418206</v>
      </c>
      <c r="I11" s="369">
        <f>G11/'- 7 -'!F11</f>
        <v>197.77777777777777</v>
      </c>
    </row>
    <row r="12" spans="1:9" ht="13.5" customHeight="1">
      <c r="A12" s="23" t="s">
        <v>248</v>
      </c>
      <c r="B12" s="24">
        <f>SUM('- 25 -'!H12,'- 25 -'!F12,'- 25 -'!D12,'- 25 -'!B12)</f>
        <v>24200</v>
      </c>
      <c r="C12" s="361">
        <f>B12/'- 3 -'!D12*100</f>
        <v>0.10242749783844118</v>
      </c>
      <c r="D12" s="24">
        <f>SUM('- 26 -'!B12,'- 26 -'!E12,'- 26 -'!H12,'- 27 -'!B12)</f>
        <v>781404</v>
      </c>
      <c r="E12" s="361">
        <f>D12/'- 3 -'!D12*100</f>
        <v>3.307324649626004</v>
      </c>
      <c r="F12" s="24">
        <f>D12/'- 7 -'!F12</f>
        <v>327.084135621599</v>
      </c>
      <c r="G12" s="24">
        <f>SUM('- 28 -'!B12,'- 28 -'!E12,'- 28 -'!H12,'- 29 -'!B12,'- 29 -'!E12)</f>
        <v>548202</v>
      </c>
      <c r="H12" s="361">
        <f>G12/'- 3 -'!D12*100</f>
        <v>2.3202875690094684</v>
      </c>
      <c r="I12" s="24">
        <f>G12/'- 7 -'!F12</f>
        <v>229.4692339891168</v>
      </c>
    </row>
    <row r="13" spans="1:9" ht="13.5" customHeight="1">
      <c r="A13" s="368" t="s">
        <v>249</v>
      </c>
      <c r="B13" s="369">
        <f>SUM('- 25 -'!H13,'- 25 -'!F13,'- 25 -'!D13,'- 25 -'!B13)</f>
        <v>106500</v>
      </c>
      <c r="C13" s="370">
        <f>B13/'- 3 -'!D13*100</f>
        <v>0.19170571283024235</v>
      </c>
      <c r="D13" s="369">
        <f>SUM('- 26 -'!B13,'- 26 -'!E13,'- 26 -'!H13,'- 27 -'!B13)</f>
        <v>1883800</v>
      </c>
      <c r="E13" s="370">
        <f>D13/'- 3 -'!D13*100</f>
        <v>3.390941050043291</v>
      </c>
      <c r="F13" s="369">
        <f>D13/'- 7 -'!F13</f>
        <v>279.3504856528509</v>
      </c>
      <c r="G13" s="369">
        <f>SUM('- 28 -'!B13,'- 28 -'!E13,'- 28 -'!H13,'- 29 -'!B13,'- 29 -'!E13)</f>
        <v>1736000</v>
      </c>
      <c r="H13" s="370">
        <f>G13/'- 3 -'!D13*100</f>
        <v>3.12489312181503</v>
      </c>
      <c r="I13" s="369">
        <f>G13/'- 7 -'!F13</f>
        <v>257.4330837102395</v>
      </c>
    </row>
    <row r="14" spans="1:9" ht="13.5" customHeight="1">
      <c r="A14" s="23" t="s">
        <v>285</v>
      </c>
      <c r="B14" s="24">
        <f>SUM('- 25 -'!H14,'- 25 -'!F14,'- 25 -'!D14,'- 25 -'!B14)</f>
        <v>163544</v>
      </c>
      <c r="C14" s="361">
        <f>B14/'- 3 -'!D14*100</f>
        <v>0.30901680829685113</v>
      </c>
      <c r="D14" s="24">
        <f>SUM('- 26 -'!B14,'- 26 -'!E14,'- 26 -'!H14,'- 27 -'!B14)</f>
        <v>2087559</v>
      </c>
      <c r="E14" s="361">
        <f>D14/'- 3 -'!D14*100</f>
        <v>3.944448095383299</v>
      </c>
      <c r="F14" s="24">
        <f>D14/'- 7 -'!F14</f>
        <v>440.04194772344016</v>
      </c>
      <c r="G14" s="24">
        <f>SUM('- 28 -'!B14,'- 28 -'!E14,'- 28 -'!H14,'- 29 -'!B14,'- 29 -'!E14)</f>
        <v>1940795</v>
      </c>
      <c r="H14" s="361">
        <f>G14/'- 3 -'!D14*100</f>
        <v>3.667137140209896</v>
      </c>
      <c r="I14" s="24">
        <f>G14/'- 7 -'!F14</f>
        <v>409.1051854974705</v>
      </c>
    </row>
    <row r="15" spans="1:9" ht="13.5" customHeight="1">
      <c r="A15" s="368" t="s">
        <v>250</v>
      </c>
      <c r="B15" s="369">
        <f>SUM('- 25 -'!H15,'- 25 -'!F15,'- 25 -'!D15,'- 25 -'!B15)</f>
        <v>233375</v>
      </c>
      <c r="C15" s="370">
        <f>B15/'- 3 -'!D15*100</f>
        <v>1.5305132365867524</v>
      </c>
      <c r="D15" s="369">
        <f>SUM('- 26 -'!B15,'- 26 -'!E15,'- 26 -'!H15,'- 27 -'!B15)</f>
        <v>583250</v>
      </c>
      <c r="E15" s="370">
        <f>D15/'- 3 -'!D15*100</f>
        <v>3.8250534343405396</v>
      </c>
      <c r="F15" s="369">
        <f>D15/'- 7 -'!F15</f>
        <v>366.5933375235701</v>
      </c>
      <c r="G15" s="369">
        <f>SUM('- 28 -'!B15,'- 28 -'!E15,'- 28 -'!H15,'- 29 -'!B15,'- 29 -'!E15)</f>
        <v>461145</v>
      </c>
      <c r="H15" s="370">
        <f>G15/'- 3 -'!D15*100</f>
        <v>3.024267922810061</v>
      </c>
      <c r="I15" s="369">
        <f>G15/'- 7 -'!F15</f>
        <v>289.84600879949716</v>
      </c>
    </row>
    <row r="16" spans="1:9" ht="13.5" customHeight="1">
      <c r="A16" s="23" t="s">
        <v>251</v>
      </c>
      <c r="B16" s="24">
        <f>SUM('- 25 -'!H16,'- 25 -'!F16,'- 25 -'!D16,'- 25 -'!B16)</f>
        <v>6738</v>
      </c>
      <c r="C16" s="361">
        <f>B16/'- 3 -'!D16*100</f>
        <v>0.0619196810392067</v>
      </c>
      <c r="D16" s="24">
        <f>SUM('- 26 -'!B16,'- 26 -'!E16,'- 26 -'!H16,'- 27 -'!B16)</f>
        <v>538470</v>
      </c>
      <c r="E16" s="361">
        <f>D16/'- 3 -'!D16*100</f>
        <v>4.9483363979195065</v>
      </c>
      <c r="F16" s="24">
        <f>D16/'- 7 -'!F16</f>
        <v>469.4594594594595</v>
      </c>
      <c r="G16" s="24">
        <f>SUM('- 28 -'!B16,'- 28 -'!E16,'- 28 -'!H16,'- 29 -'!B16,'- 29 -'!E16)</f>
        <v>271310</v>
      </c>
      <c r="H16" s="361">
        <f>G16/'- 3 -'!D16*100</f>
        <v>2.4932366670743793</v>
      </c>
      <c r="I16" s="24">
        <f>G16/'- 7 -'!F16</f>
        <v>236.5387968613775</v>
      </c>
    </row>
    <row r="17" spans="1:9" ht="13.5" customHeight="1">
      <c r="A17" s="368" t="s">
        <v>252</v>
      </c>
      <c r="B17" s="369">
        <f>SUM('- 25 -'!H17,'- 25 -'!F17,'- 25 -'!D17,'- 25 -'!B17)</f>
        <v>108586</v>
      </c>
      <c r="C17" s="370">
        <f>B17/'- 3 -'!D17*100</f>
        <v>0.7794121383754067</v>
      </c>
      <c r="D17" s="369">
        <f>SUM('- 26 -'!B17,'- 26 -'!E17,'- 26 -'!H17,'- 27 -'!B17)</f>
        <v>551340</v>
      </c>
      <c r="E17" s="370">
        <f>D17/'- 3 -'!D17*100</f>
        <v>3.9574262646372156</v>
      </c>
      <c r="F17" s="369">
        <f>D17/'- 7 -'!F17</f>
        <v>394.6599856836077</v>
      </c>
      <c r="G17" s="369">
        <f>SUM('- 28 -'!B17,'- 28 -'!E17,'- 28 -'!H17,'- 29 -'!B17,'- 29 -'!E17)</f>
        <v>374671</v>
      </c>
      <c r="H17" s="370">
        <f>G17/'- 3 -'!D17*100</f>
        <v>2.689325744545816</v>
      </c>
      <c r="I17" s="369">
        <f>G17/'- 7 -'!F17</f>
        <v>268.1968503937008</v>
      </c>
    </row>
    <row r="18" spans="1:9" ht="13.5" customHeight="1">
      <c r="A18" s="23" t="s">
        <v>253</v>
      </c>
      <c r="B18" s="24">
        <f>SUM('- 25 -'!H18,'- 25 -'!F18,'- 25 -'!D18,'- 25 -'!B18)</f>
        <v>1464538</v>
      </c>
      <c r="C18" s="361">
        <f>B18/'- 3 -'!D18*100</f>
        <v>1.575966083033793</v>
      </c>
      <c r="D18" s="24">
        <f>SUM('- 26 -'!B18,'- 26 -'!E18,'- 26 -'!H18,'- 27 -'!B18)</f>
        <v>5567359</v>
      </c>
      <c r="E18" s="361">
        <f>D18/'- 3 -'!D18*100</f>
        <v>5.990946603005817</v>
      </c>
      <c r="F18" s="24">
        <f>D18/'- 7 -'!F18</f>
        <v>942.0872817111141</v>
      </c>
      <c r="G18" s="24">
        <f>SUM('- 28 -'!B18,'- 28 -'!E18,'- 28 -'!H18,'- 29 -'!B18,'- 29 -'!E18)</f>
        <v>5131536</v>
      </c>
      <c r="H18" s="361">
        <f>G18/'- 3 -'!D18*100</f>
        <v>5.521964394141291</v>
      </c>
      <c r="I18" s="24">
        <f>G18/'- 7 -'!F18</f>
        <v>868.3389738730201</v>
      </c>
    </row>
    <row r="19" spans="1:9" ht="13.5" customHeight="1">
      <c r="A19" s="368" t="s">
        <v>254</v>
      </c>
      <c r="B19" s="369">
        <f>SUM('- 25 -'!H19,'- 25 -'!F19,'- 25 -'!D19,'- 25 -'!B19)</f>
        <v>31400</v>
      </c>
      <c r="C19" s="370">
        <f>B19/'- 3 -'!D19*100</f>
        <v>0.12250797228432696</v>
      </c>
      <c r="D19" s="369">
        <f>SUM('- 26 -'!B19,'- 26 -'!E19,'- 26 -'!H19,'- 27 -'!B19)</f>
        <v>798910</v>
      </c>
      <c r="E19" s="370">
        <f>D19/'- 3 -'!D19*100</f>
        <v>3.1169695585245747</v>
      </c>
      <c r="F19" s="369">
        <f>D19/'- 7 -'!F19</f>
        <v>225.9680384669778</v>
      </c>
      <c r="G19" s="369">
        <f>SUM('- 28 -'!B19,'- 28 -'!E19,'- 28 -'!H19,'- 29 -'!B19,'- 29 -'!E19)</f>
        <v>686250</v>
      </c>
      <c r="H19" s="370">
        <f>G19/'- 3 -'!D19*100</f>
        <v>2.677423438857305</v>
      </c>
      <c r="I19" s="369">
        <f>G19/'- 7 -'!F19</f>
        <v>194.10267288926602</v>
      </c>
    </row>
    <row r="20" spans="1:9" ht="13.5" customHeight="1">
      <c r="A20" s="23" t="s">
        <v>255</v>
      </c>
      <c r="B20" s="24">
        <f>SUM('- 25 -'!H20,'- 25 -'!F20,'- 25 -'!D20,'- 25 -'!B20)</f>
        <v>157300</v>
      </c>
      <c r="C20" s="361">
        <f>B20/'- 3 -'!D20*100</f>
        <v>0.31535092623959876</v>
      </c>
      <c r="D20" s="24">
        <f>SUM('- 26 -'!B20,'- 26 -'!E20,'- 26 -'!H20,'- 27 -'!B20)</f>
        <v>1479000</v>
      </c>
      <c r="E20" s="361">
        <f>D20/'- 3 -'!D20*100</f>
        <v>2.9650605207143457</v>
      </c>
      <c r="F20" s="24">
        <f>D20/'- 7 -'!F20</f>
        <v>214.17710520599522</v>
      </c>
      <c r="G20" s="24">
        <f>SUM('- 28 -'!B20,'- 28 -'!E20,'- 28 -'!H20,'- 29 -'!B20,'- 29 -'!E20)</f>
        <v>1601691</v>
      </c>
      <c r="H20" s="361">
        <f>G20/'- 3 -'!D20*100</f>
        <v>3.21102822885969</v>
      </c>
      <c r="I20" s="24">
        <f>G20/'- 7 -'!F20</f>
        <v>231.94424733907755</v>
      </c>
    </row>
    <row r="21" spans="1:9" ht="13.5" customHeight="1">
      <c r="A21" s="368" t="s">
        <v>256</v>
      </c>
      <c r="B21" s="369">
        <f>SUM('- 25 -'!H21,'- 25 -'!F21,'- 25 -'!D21,'- 25 -'!B21)</f>
        <v>108000</v>
      </c>
      <c r="C21" s="370">
        <f>B21/'- 3 -'!D21*100</f>
        <v>0.39095164145390565</v>
      </c>
      <c r="D21" s="369">
        <f>SUM('- 26 -'!B21,'- 26 -'!E21,'- 26 -'!H21,'- 27 -'!B21)</f>
        <v>1018500</v>
      </c>
      <c r="E21" s="370">
        <f>D21/'- 3 -'!D21*100</f>
        <v>3.686891174266694</v>
      </c>
      <c r="F21" s="369">
        <f>D21/'- 7 -'!F21</f>
        <v>338.09128630705396</v>
      </c>
      <c r="G21" s="369">
        <f>SUM('- 28 -'!B21,'- 28 -'!E21,'- 28 -'!H21,'- 29 -'!B21,'- 29 -'!E21)</f>
        <v>1088900</v>
      </c>
      <c r="H21" s="370">
        <f>G21/'- 3 -'!D21*100</f>
        <v>3.941733725732944</v>
      </c>
      <c r="I21" s="369">
        <f>G21/'- 7 -'!F21</f>
        <v>361.46058091286307</v>
      </c>
    </row>
    <row r="22" spans="1:9" ht="13.5" customHeight="1">
      <c r="A22" s="23" t="s">
        <v>257</v>
      </c>
      <c r="B22" s="24">
        <f>SUM('- 25 -'!H22,'- 25 -'!F22,'- 25 -'!D22,'- 25 -'!B22)</f>
        <v>69380</v>
      </c>
      <c r="C22" s="361">
        <f>B22/'- 3 -'!D22*100</f>
        <v>0.452756272906185</v>
      </c>
      <c r="D22" s="24">
        <f>SUM('- 26 -'!B22,'- 26 -'!E22,'- 26 -'!H22,'- 27 -'!B22)</f>
        <v>613792</v>
      </c>
      <c r="E22" s="361">
        <f>D22/'- 3 -'!D22*100</f>
        <v>4.005450825304599</v>
      </c>
      <c r="F22" s="24">
        <f>D22/'- 7 -'!F22</f>
        <v>362.1191740412979</v>
      </c>
      <c r="G22" s="24">
        <f>SUM('- 28 -'!B22,'- 28 -'!E22,'- 28 -'!H22,'- 29 -'!B22,'- 29 -'!E22)</f>
        <v>361675</v>
      </c>
      <c r="H22" s="361">
        <f>G22/'- 3 -'!D22*100</f>
        <v>2.3601992649660484</v>
      </c>
      <c r="I22" s="24">
        <f>G22/'- 7 -'!F22</f>
        <v>213.37758112094394</v>
      </c>
    </row>
    <row r="23" spans="1:9" ht="13.5" customHeight="1">
      <c r="A23" s="368" t="s">
        <v>258</v>
      </c>
      <c r="B23" s="369">
        <f>SUM('- 25 -'!H23,'- 25 -'!F23,'- 25 -'!D23,'- 25 -'!B23)</f>
        <v>192000</v>
      </c>
      <c r="C23" s="370">
        <f>B23/'- 3 -'!D23*100</f>
        <v>1.5027501501771796</v>
      </c>
      <c r="D23" s="369">
        <f>SUM('- 26 -'!B23,'- 26 -'!E23,'- 26 -'!H23,'- 27 -'!B23)</f>
        <v>426425</v>
      </c>
      <c r="E23" s="370">
        <f>D23/'- 3 -'!D23*100</f>
        <v>3.337553295777624</v>
      </c>
      <c r="F23" s="369">
        <f>D23/'- 7 -'!F23</f>
        <v>328.7779491133385</v>
      </c>
      <c r="G23" s="369">
        <f>SUM('- 28 -'!B23,'- 28 -'!E23,'- 28 -'!H23,'- 29 -'!B23,'- 29 -'!E23)</f>
        <v>356040</v>
      </c>
      <c r="H23" s="370">
        <f>G23/'- 3 -'!D23*100</f>
        <v>2.7866623097348078</v>
      </c>
      <c r="I23" s="369">
        <f>G23/'- 7 -'!F23</f>
        <v>274.5104086353123</v>
      </c>
    </row>
    <row r="24" spans="1:9" ht="13.5" customHeight="1">
      <c r="A24" s="23" t="s">
        <v>259</v>
      </c>
      <c r="B24" s="24">
        <f>SUM('- 25 -'!H24,'- 25 -'!F24,'- 25 -'!D24,'- 25 -'!B24)</f>
        <v>305005</v>
      </c>
      <c r="C24" s="361">
        <f>B24/'- 3 -'!D24*100</f>
        <v>0.7213503551882746</v>
      </c>
      <c r="D24" s="24">
        <f>SUM('- 26 -'!B24,'- 26 -'!E24,'- 26 -'!H24,'- 27 -'!B24)</f>
        <v>1285095</v>
      </c>
      <c r="E24" s="361">
        <f>D24/'- 3 -'!D24*100</f>
        <v>3.039306682515617</v>
      </c>
      <c r="F24" s="24">
        <f>D24/'- 7 -'!F24</f>
        <v>286.8835807567809</v>
      </c>
      <c r="G24" s="24">
        <f>SUM('- 28 -'!B24,'- 28 -'!E24,'- 28 -'!H24,'- 29 -'!B24,'- 29 -'!E24)</f>
        <v>1203145</v>
      </c>
      <c r="H24" s="361">
        <f>G24/'- 3 -'!D24*100</f>
        <v>2.845491297168888</v>
      </c>
      <c r="I24" s="24">
        <f>G24/'- 7 -'!F24</f>
        <v>268.58912825092085</v>
      </c>
    </row>
    <row r="25" spans="1:9" ht="13.5" customHeight="1">
      <c r="A25" s="368" t="s">
        <v>260</v>
      </c>
      <c r="B25" s="369">
        <f>SUM('- 25 -'!H25,'- 25 -'!F25,'- 25 -'!D25,'- 25 -'!B25)</f>
        <v>842876</v>
      </c>
      <c r="C25" s="370">
        <f>B25/'- 3 -'!D25*100</f>
        <v>0.6555560097679305</v>
      </c>
      <c r="D25" s="369">
        <f>SUM('- 26 -'!B25,'- 26 -'!E25,'- 26 -'!H25,'- 27 -'!B25)</f>
        <v>4284390</v>
      </c>
      <c r="E25" s="370">
        <f>D25/'- 3 -'!D25*100</f>
        <v>3.3322310905632895</v>
      </c>
      <c r="F25" s="369">
        <f>D25/'- 7 -'!F25</f>
        <v>302.82654792196774</v>
      </c>
      <c r="G25" s="369">
        <f>SUM('- 28 -'!B25,'- 28 -'!E25,'- 28 -'!H25,'- 29 -'!B25,'- 29 -'!E25)</f>
        <v>7222323</v>
      </c>
      <c r="H25" s="370">
        <f>G25/'- 3 -'!D25*100</f>
        <v>5.617240551558175</v>
      </c>
      <c r="I25" s="369">
        <f>G25/'- 7 -'!F25</f>
        <v>510.4836726039016</v>
      </c>
    </row>
    <row r="26" spans="1:9" ht="13.5" customHeight="1">
      <c r="A26" s="23" t="s">
        <v>261</v>
      </c>
      <c r="B26" s="24">
        <f>SUM('- 25 -'!H26,'- 25 -'!F26,'- 25 -'!D26,'- 25 -'!B26)</f>
        <v>85988</v>
      </c>
      <c r="C26" s="361">
        <f>B26/'- 3 -'!D26*100</f>
        <v>0.27737658293649503</v>
      </c>
      <c r="D26" s="24">
        <f>SUM('- 26 -'!B26,'- 26 -'!E26,'- 26 -'!H26,'- 27 -'!B26)</f>
        <v>961407</v>
      </c>
      <c r="E26" s="361">
        <f>D26/'- 3 -'!D26*100</f>
        <v>3.101267484663289</v>
      </c>
      <c r="F26" s="24">
        <f>D26/'- 7 -'!F26</f>
        <v>298.34197051978276</v>
      </c>
      <c r="G26" s="24">
        <f>SUM('- 28 -'!B26,'- 28 -'!E26,'- 28 -'!H26,'- 29 -'!B26,'- 29 -'!E26)</f>
        <v>1079398</v>
      </c>
      <c r="H26" s="361">
        <f>G26/'- 3 -'!D26*100</f>
        <v>3.4818780395925812</v>
      </c>
      <c r="I26" s="24">
        <f>G26/'- 7 -'!F26</f>
        <v>334.9567106283941</v>
      </c>
    </row>
    <row r="27" spans="1:9" ht="13.5" customHeight="1">
      <c r="A27" s="368" t="s">
        <v>262</v>
      </c>
      <c r="B27" s="369">
        <f>SUM('- 25 -'!H27,'- 25 -'!F27,'- 25 -'!D27,'- 25 -'!B27)</f>
        <v>340811</v>
      </c>
      <c r="C27" s="370">
        <f>B27/'- 3 -'!D27*100</f>
        <v>1.0285820072407663</v>
      </c>
      <c r="D27" s="369">
        <f>SUM('- 26 -'!B27,'- 26 -'!E27,'- 26 -'!H27,'- 27 -'!B27)</f>
        <v>1288511</v>
      </c>
      <c r="E27" s="370">
        <f>D27/'- 3 -'!D27*100</f>
        <v>3.8887806753062755</v>
      </c>
      <c r="F27" s="369">
        <f>D27/'- 7 -'!F27</f>
        <v>390.39399613396597</v>
      </c>
      <c r="G27" s="369">
        <f>SUM('- 28 -'!B27,'- 28 -'!E27,'- 28 -'!H27,'- 29 -'!B27,'- 29 -'!E27)</f>
        <v>1512639</v>
      </c>
      <c r="H27" s="370">
        <f>G27/'- 3 -'!D27*100</f>
        <v>4.565208455274817</v>
      </c>
      <c r="I27" s="369">
        <f>G27/'- 7 -'!F27</f>
        <v>458.3004599247396</v>
      </c>
    </row>
    <row r="28" spans="1:9" ht="13.5" customHeight="1">
      <c r="A28" s="23" t="s">
        <v>263</v>
      </c>
      <c r="B28" s="24">
        <f>SUM('- 25 -'!H28,'- 25 -'!F28,'- 25 -'!D28,'- 25 -'!B28)</f>
        <v>13750</v>
      </c>
      <c r="C28" s="361">
        <f>B28/'- 3 -'!D28*100</f>
        <v>0.07722329517360584</v>
      </c>
      <c r="D28" s="24">
        <f>SUM('- 26 -'!B28,'- 26 -'!E28,'- 26 -'!H28,'- 27 -'!B28)</f>
        <v>688245</v>
      </c>
      <c r="E28" s="361">
        <f>D28/'- 3 -'!D28*100</f>
        <v>3.865348857218789</v>
      </c>
      <c r="F28" s="24">
        <f>D28/'- 7 -'!F28</f>
        <v>384.60184409052806</v>
      </c>
      <c r="G28" s="24">
        <f>SUM('- 28 -'!B28,'- 28 -'!E28,'- 28 -'!H28,'- 29 -'!B28,'- 29 -'!E28)</f>
        <v>404848</v>
      </c>
      <c r="H28" s="361">
        <f>G28/'- 3 -'!D28*100</f>
        <v>2.273723389414107</v>
      </c>
      <c r="I28" s="24">
        <f>G28/'- 7 -'!F28</f>
        <v>226.23526124615813</v>
      </c>
    </row>
    <row r="29" spans="1:9" ht="13.5" customHeight="1">
      <c r="A29" s="368" t="s">
        <v>264</v>
      </c>
      <c r="B29" s="369">
        <f>SUM('- 25 -'!H29,'- 25 -'!F29,'- 25 -'!D29,'- 25 -'!B29)</f>
        <v>111584</v>
      </c>
      <c r="C29" s="370">
        <f>B29/'- 3 -'!D29*100</f>
        <v>0.09399495129247228</v>
      </c>
      <c r="D29" s="369">
        <f>SUM('- 26 -'!B29,'- 26 -'!E29,'- 26 -'!H29,'- 27 -'!B29)</f>
        <v>3757440</v>
      </c>
      <c r="E29" s="370">
        <f>D29/'- 3 -'!D29*100</f>
        <v>3.165152618515083</v>
      </c>
      <c r="F29" s="369">
        <f>D29/'- 7 -'!F29</f>
        <v>305.89327146171695</v>
      </c>
      <c r="G29" s="369">
        <f>SUM('- 28 -'!B29,'- 28 -'!E29,'- 28 -'!H29,'- 29 -'!B29,'- 29 -'!E29)</f>
        <v>5029862</v>
      </c>
      <c r="H29" s="370">
        <f>G29/'- 3 -'!D29*100</f>
        <v>4.237002022672222</v>
      </c>
      <c r="I29" s="369">
        <f>G29/'- 7 -'!F29</f>
        <v>409.48117393251107</v>
      </c>
    </row>
    <row r="30" spans="1:9" ht="13.5" customHeight="1">
      <c r="A30" s="23" t="s">
        <v>265</v>
      </c>
      <c r="B30" s="24">
        <f>SUM('- 25 -'!H30,'- 25 -'!F30,'- 25 -'!D30,'- 25 -'!B30)</f>
        <v>9075</v>
      </c>
      <c r="C30" s="361">
        <f>B30/'- 3 -'!D30*100</f>
        <v>0.08277389883123255</v>
      </c>
      <c r="D30" s="24">
        <f>SUM('- 26 -'!B30,'- 26 -'!E30,'- 26 -'!H30,'- 27 -'!B30)</f>
        <v>431775</v>
      </c>
      <c r="E30" s="361">
        <f>D30/'- 3 -'!D30*100</f>
        <v>3.938258971664511</v>
      </c>
      <c r="F30" s="24">
        <f>D30/'- 7 -'!F30</f>
        <v>368.8808201623238</v>
      </c>
      <c r="G30" s="24">
        <f>SUM('- 28 -'!B30,'- 28 -'!E30,'- 28 -'!H30,'- 29 -'!B30,'- 29 -'!E30)</f>
        <v>368938</v>
      </c>
      <c r="H30" s="361">
        <f>G30/'- 3 -'!D30*100</f>
        <v>3.36511699030273</v>
      </c>
      <c r="I30" s="24">
        <f>G30/'- 7 -'!F30</f>
        <v>315.1969243912858</v>
      </c>
    </row>
    <row r="31" spans="1:9" ht="13.5" customHeight="1">
      <c r="A31" s="368" t="s">
        <v>266</v>
      </c>
      <c r="B31" s="369">
        <f>SUM('- 25 -'!H31,'- 25 -'!F31,'- 25 -'!D31,'- 25 -'!B31)</f>
        <v>28489</v>
      </c>
      <c r="C31" s="370">
        <f>B31/'- 3 -'!D31*100</f>
        <v>0.1003116142321438</v>
      </c>
      <c r="D31" s="369">
        <f>SUM('- 26 -'!B31,'- 26 -'!E31,'- 26 -'!H31,'- 27 -'!B31)</f>
        <v>872329</v>
      </c>
      <c r="E31" s="370">
        <f>D31/'- 3 -'!D31*100</f>
        <v>3.0715269097375044</v>
      </c>
      <c r="F31" s="369">
        <f>D31/'- 7 -'!F31</f>
        <v>266.2786935286935</v>
      </c>
      <c r="G31" s="369">
        <f>SUM('- 28 -'!B31,'- 28 -'!E31,'- 28 -'!H31,'- 29 -'!B31,'- 29 -'!E31)</f>
        <v>860494</v>
      </c>
      <c r="H31" s="370">
        <f>G31/'- 3 -'!D31*100</f>
        <v>3.029855108184715</v>
      </c>
      <c r="I31" s="369">
        <f>G31/'- 7 -'!F31</f>
        <v>262.6660561660562</v>
      </c>
    </row>
    <row r="32" spans="1:9" ht="13.5" customHeight="1">
      <c r="A32" s="23" t="s">
        <v>267</v>
      </c>
      <c r="B32" s="24">
        <f>SUM('- 25 -'!H32,'- 25 -'!F32,'- 25 -'!D32,'- 25 -'!B32)</f>
        <v>24750</v>
      </c>
      <c r="C32" s="361">
        <f>B32/'- 3 -'!D32*100</f>
        <v>0.11772969765634182</v>
      </c>
      <c r="D32" s="24">
        <f>SUM('- 26 -'!B32,'- 26 -'!E32,'- 26 -'!H32,'- 27 -'!B32)</f>
        <v>898625</v>
      </c>
      <c r="E32" s="361">
        <f>D32/'- 3 -'!D32*100</f>
        <v>4.274539376017381</v>
      </c>
      <c r="F32" s="24">
        <f>D32/'- 7 -'!F32</f>
        <v>419.5261437908497</v>
      </c>
      <c r="G32" s="24">
        <f>SUM('- 28 -'!B32,'- 28 -'!E32,'- 28 -'!H32,'- 29 -'!B32,'- 29 -'!E32)</f>
        <v>372250</v>
      </c>
      <c r="H32" s="361">
        <f>G32/'- 3 -'!D32*100</f>
        <v>1.77070222030599</v>
      </c>
      <c r="I32" s="24">
        <f>G32/'- 7 -'!F32</f>
        <v>173.7861811391223</v>
      </c>
    </row>
    <row r="33" spans="1:9" ht="13.5" customHeight="1">
      <c r="A33" s="368" t="s">
        <v>268</v>
      </c>
      <c r="B33" s="369">
        <f>SUM('- 25 -'!H33,'- 25 -'!F33,'- 25 -'!D33,'- 25 -'!B33)</f>
        <v>21200</v>
      </c>
      <c r="C33" s="370">
        <f>B33/'- 3 -'!D33*100</f>
        <v>0.0939820458827441</v>
      </c>
      <c r="D33" s="369">
        <f>SUM('- 26 -'!B33,'- 26 -'!E33,'- 26 -'!H33,'- 27 -'!B33)</f>
        <v>838700</v>
      </c>
      <c r="E33" s="370">
        <f>D33/'- 3 -'!D33*100</f>
        <v>3.7180538623517676</v>
      </c>
      <c r="F33" s="369">
        <f>D33/'- 7 -'!F33</f>
        <v>374.75424486148347</v>
      </c>
      <c r="G33" s="369">
        <f>SUM('- 28 -'!B33,'- 28 -'!E33,'- 28 -'!H33,'- 29 -'!B33,'- 29 -'!E33)</f>
        <v>559400</v>
      </c>
      <c r="H33" s="370">
        <f>G33/'- 3 -'!D33*100</f>
        <v>2.4798847390003322</v>
      </c>
      <c r="I33" s="369">
        <f>G33/'- 7 -'!F33</f>
        <v>249.95531724754244</v>
      </c>
    </row>
    <row r="34" spans="1:9" ht="13.5" customHeight="1">
      <c r="A34" s="23" t="s">
        <v>269</v>
      </c>
      <c r="B34" s="24">
        <f>SUM('- 25 -'!H34,'- 25 -'!F34,'- 25 -'!D34,'- 25 -'!B34)</f>
        <v>22248</v>
      </c>
      <c r="C34" s="361">
        <f>B34/'- 3 -'!D34*100</f>
        <v>0.11230797018084067</v>
      </c>
      <c r="D34" s="24">
        <f>SUM('- 26 -'!B34,'- 26 -'!E34,'- 26 -'!H34,'- 27 -'!B34)</f>
        <v>880460</v>
      </c>
      <c r="E34" s="361">
        <f>D34/'- 3 -'!D34*100</f>
        <v>4.444564699093085</v>
      </c>
      <c r="F34" s="24">
        <f>D34/'- 7 -'!F34</f>
        <v>434.1518737672584</v>
      </c>
      <c r="G34" s="24">
        <f>SUM('- 28 -'!B34,'- 28 -'!E34,'- 28 -'!H34,'- 29 -'!B34,'- 29 -'!E34)</f>
        <v>416673</v>
      </c>
      <c r="H34" s="361">
        <f>G34/'- 3 -'!D34*100</f>
        <v>2.1033665434718367</v>
      </c>
      <c r="I34" s="24">
        <f>G34/'- 7 -'!F34</f>
        <v>205.46005917159763</v>
      </c>
    </row>
    <row r="35" spans="1:9" ht="13.5" customHeight="1">
      <c r="A35" s="368" t="s">
        <v>270</v>
      </c>
      <c r="B35" s="369">
        <f>SUM('- 25 -'!H35,'- 25 -'!F35,'- 25 -'!D35,'- 25 -'!B35)</f>
        <v>572493</v>
      </c>
      <c r="C35" s="370">
        <f>B35/'- 3 -'!D35*100</f>
        <v>0.3942031799674856</v>
      </c>
      <c r="D35" s="369">
        <f>SUM('- 26 -'!B35,'- 26 -'!E35,'- 26 -'!H35,'- 27 -'!B35)</f>
        <v>4467645</v>
      </c>
      <c r="E35" s="370">
        <f>D35/'- 3 -'!D35*100</f>
        <v>3.0762993887538137</v>
      </c>
      <c r="F35" s="369">
        <f>D35/'- 7 -'!F35</f>
        <v>271.46559319459215</v>
      </c>
      <c r="G35" s="369">
        <f>SUM('- 28 -'!B35,'- 28 -'!E35,'- 28 -'!H35,'- 29 -'!B35,'- 29 -'!E35)</f>
        <v>6727514</v>
      </c>
      <c r="H35" s="370">
        <f>G35/'- 3 -'!D35*100</f>
        <v>4.632383997840636</v>
      </c>
      <c r="I35" s="369">
        <f>G35/'- 7 -'!F35</f>
        <v>408.7810420780799</v>
      </c>
    </row>
    <row r="36" spans="1:9" ht="13.5" customHeight="1">
      <c r="A36" s="23" t="s">
        <v>271</v>
      </c>
      <c r="B36" s="24">
        <f>SUM('- 25 -'!H36,'- 25 -'!F36,'- 25 -'!D36,'- 25 -'!B36)</f>
        <v>15900</v>
      </c>
      <c r="C36" s="361">
        <f>B36/'- 3 -'!D36*100</f>
        <v>0.08558362650659478</v>
      </c>
      <c r="D36" s="24">
        <f>SUM('- 26 -'!B36,'- 26 -'!E36,'- 26 -'!H36,'- 27 -'!B36)</f>
        <v>727620</v>
      </c>
      <c r="E36" s="361">
        <f>D36/'- 3 -'!D36*100</f>
        <v>3.9165005231904715</v>
      </c>
      <c r="F36" s="24">
        <f>D36/'- 7 -'!F36</f>
        <v>382.6557980541678</v>
      </c>
      <c r="G36" s="24">
        <f>SUM('- 28 -'!B36,'- 28 -'!E36,'- 28 -'!H36,'- 29 -'!B36,'- 29 -'!E36)</f>
        <v>585120</v>
      </c>
      <c r="H36" s="361">
        <f>G36/'- 3 -'!D36*100</f>
        <v>3.149477455442688</v>
      </c>
      <c r="I36" s="24">
        <f>G36/'- 7 -'!F36</f>
        <v>307.7149618722062</v>
      </c>
    </row>
    <row r="37" spans="1:9" ht="13.5" customHeight="1">
      <c r="A37" s="368" t="s">
        <v>272</v>
      </c>
      <c r="B37" s="369">
        <f>SUM('- 25 -'!H37,'- 25 -'!F37,'- 25 -'!D37,'- 25 -'!B37)</f>
        <v>10000</v>
      </c>
      <c r="C37" s="370">
        <f>B37/'- 3 -'!D37*100</f>
        <v>0.032560704712634524</v>
      </c>
      <c r="D37" s="369">
        <f>SUM('- 26 -'!B37,'- 26 -'!E37,'- 26 -'!H37,'- 27 -'!B37)</f>
        <v>1176458</v>
      </c>
      <c r="E37" s="370">
        <f>D37/'- 3 -'!D37*100</f>
        <v>3.8306301544816588</v>
      </c>
      <c r="F37" s="369">
        <f>D37/'- 7 -'!F37</f>
        <v>350.17799738064053</v>
      </c>
      <c r="G37" s="369">
        <f>SUM('- 28 -'!B37,'- 28 -'!E37,'- 28 -'!H37,'- 29 -'!B37,'- 29 -'!E37)</f>
        <v>723170</v>
      </c>
      <c r="H37" s="370">
        <f>G37/'- 3 -'!D37*100</f>
        <v>2.354692482703591</v>
      </c>
      <c r="I37" s="369">
        <f>G37/'- 7 -'!F37</f>
        <v>215.2547922371711</v>
      </c>
    </row>
    <row r="38" spans="1:9" ht="13.5" customHeight="1">
      <c r="A38" s="23" t="s">
        <v>273</v>
      </c>
      <c r="B38" s="24">
        <f>SUM('- 25 -'!H38,'- 25 -'!F38,'- 25 -'!D38,'- 25 -'!B38)</f>
        <v>815189</v>
      </c>
      <c r="C38" s="361">
        <f>B38/'- 3 -'!D38*100</f>
        <v>1.0500226758754072</v>
      </c>
      <c r="D38" s="24">
        <f>SUM('- 26 -'!B38,'- 26 -'!E38,'- 26 -'!H38,'- 27 -'!B38)</f>
        <v>2374909</v>
      </c>
      <c r="E38" s="361">
        <f>D38/'- 3 -'!D38*100</f>
        <v>3.0590553885547864</v>
      </c>
      <c r="F38" s="24">
        <f>D38/'- 7 -'!F38</f>
        <v>268.4119575045208</v>
      </c>
      <c r="G38" s="24">
        <f>SUM('- 28 -'!B38,'- 28 -'!E38,'- 28 -'!H38,'- 29 -'!B38,'- 29 -'!E38)</f>
        <v>2318965</v>
      </c>
      <c r="H38" s="361">
        <f>G38/'- 3 -'!D38*100</f>
        <v>2.9869954508235685</v>
      </c>
      <c r="I38" s="24">
        <f>G38/'- 7 -'!F38</f>
        <v>262.0891726943942</v>
      </c>
    </row>
    <row r="39" spans="1:9" ht="13.5" customHeight="1">
      <c r="A39" s="368" t="s">
        <v>274</v>
      </c>
      <c r="B39" s="369">
        <f>SUM('- 25 -'!H39,'- 25 -'!F39,'- 25 -'!D39,'- 25 -'!B39)</f>
        <v>69363</v>
      </c>
      <c r="C39" s="370">
        <f>B39/'- 3 -'!D39*100</f>
        <v>0.41253392284593277</v>
      </c>
      <c r="D39" s="369">
        <f>SUM('- 26 -'!B39,'- 26 -'!E39,'- 26 -'!H39,'- 27 -'!B39)</f>
        <v>664075</v>
      </c>
      <c r="E39" s="370">
        <f>D39/'- 3 -'!D39*100</f>
        <v>3.9495619395630635</v>
      </c>
      <c r="F39" s="369">
        <f>D39/'- 7 -'!F39</f>
        <v>414.140941690053</v>
      </c>
      <c r="G39" s="369">
        <f>SUM('- 28 -'!B39,'- 28 -'!E39,'- 28 -'!H39,'- 29 -'!B39,'- 29 -'!E39)</f>
        <v>352354</v>
      </c>
      <c r="H39" s="370">
        <f>G39/'- 3 -'!D39*100</f>
        <v>2.0956126155220476</v>
      </c>
      <c r="I39" s="369">
        <f>G39/'- 7 -'!F39</f>
        <v>219.740567508575</v>
      </c>
    </row>
    <row r="40" spans="1:9" ht="13.5" customHeight="1">
      <c r="A40" s="23" t="s">
        <v>275</v>
      </c>
      <c r="B40" s="24">
        <f>SUM('- 25 -'!H40,'- 25 -'!F40,'- 25 -'!D40,'- 25 -'!B40)</f>
        <v>706125</v>
      </c>
      <c r="C40" s="361">
        <f>B40/'- 3 -'!D40*100</f>
        <v>0.8925853358035283</v>
      </c>
      <c r="D40" s="24">
        <f>SUM('- 26 -'!B40,'- 26 -'!E40,'- 26 -'!H40,'- 27 -'!B40)</f>
        <v>2824741</v>
      </c>
      <c r="E40" s="361">
        <f>D40/'- 3 -'!D40*100</f>
        <v>3.5706459820045953</v>
      </c>
      <c r="F40" s="24">
        <f>D40/'- 7 -'!F40</f>
        <v>331.81888663087784</v>
      </c>
      <c r="G40" s="24">
        <f>SUM('- 28 -'!B40,'- 28 -'!E40,'- 28 -'!H40,'- 29 -'!B40,'- 29 -'!E40)</f>
        <v>3152715</v>
      </c>
      <c r="H40" s="361">
        <f>G40/'- 3 -'!D40*100</f>
        <v>3.9852252461927007</v>
      </c>
      <c r="I40" s="24">
        <f>G40/'- 7 -'!F40</f>
        <v>370.3455931586181</v>
      </c>
    </row>
    <row r="41" spans="1:9" ht="13.5" customHeight="1">
      <c r="A41" s="368" t="s">
        <v>276</v>
      </c>
      <c r="B41" s="369">
        <f>SUM('- 25 -'!H41,'- 25 -'!F41,'- 25 -'!D41,'- 25 -'!B41)</f>
        <v>115150</v>
      </c>
      <c r="C41" s="370">
        <f>B41/'- 3 -'!D41*100</f>
        <v>0.23564376915922997</v>
      </c>
      <c r="D41" s="369">
        <f>SUM('- 26 -'!B41,'- 26 -'!E41,'- 26 -'!H41,'- 27 -'!B41)</f>
        <v>1804528</v>
      </c>
      <c r="E41" s="370">
        <f>D41/'- 3 -'!D41*100</f>
        <v>3.692798779621077</v>
      </c>
      <c r="F41" s="369">
        <f>D41/'- 7 -'!F41</f>
        <v>386.20181915462814</v>
      </c>
      <c r="G41" s="369">
        <f>SUM('- 28 -'!B41,'- 28 -'!E41,'- 28 -'!H41,'- 29 -'!B41,'- 29 -'!E41)</f>
        <v>1300795</v>
      </c>
      <c r="H41" s="370">
        <f>G41/'- 3 -'!D41*100</f>
        <v>2.6619560286884982</v>
      </c>
      <c r="I41" s="369">
        <f>G41/'- 7 -'!F41</f>
        <v>278.39379347244517</v>
      </c>
    </row>
    <row r="42" spans="1:9" ht="13.5" customHeight="1">
      <c r="A42" s="23" t="s">
        <v>277</v>
      </c>
      <c r="B42" s="24">
        <f>SUM('- 25 -'!H42,'- 25 -'!F42,'- 25 -'!D42,'- 25 -'!B42)</f>
        <v>59151</v>
      </c>
      <c r="C42" s="361">
        <f>B42/'- 3 -'!D42*100</f>
        <v>0.34454185038038176</v>
      </c>
      <c r="D42" s="24">
        <f>SUM('- 26 -'!B42,'- 26 -'!E42,'- 26 -'!H42,'- 27 -'!B42)</f>
        <v>680220</v>
      </c>
      <c r="E42" s="361">
        <f>D42/'- 3 -'!D42*100</f>
        <v>3.962135170423886</v>
      </c>
      <c r="F42" s="24">
        <f>D42/'- 7 -'!F42</f>
        <v>407.07360861759423</v>
      </c>
      <c r="G42" s="24">
        <f>SUM('- 28 -'!B42,'- 28 -'!E42,'- 28 -'!H42,'- 29 -'!B42,'- 29 -'!E42)</f>
        <v>364846</v>
      </c>
      <c r="H42" s="361">
        <f>G42/'- 3 -'!D42*100</f>
        <v>2.125149463979996</v>
      </c>
      <c r="I42" s="24">
        <f>G42/'- 7 -'!F42</f>
        <v>218.33991621783363</v>
      </c>
    </row>
    <row r="43" spans="1:9" ht="13.5" customHeight="1">
      <c r="A43" s="368" t="s">
        <v>278</v>
      </c>
      <c r="B43" s="369">
        <f>SUM('- 25 -'!H43,'- 25 -'!F43,'- 25 -'!D43,'- 25 -'!B43)</f>
        <v>5000</v>
      </c>
      <c r="C43" s="370">
        <f>B43/'- 3 -'!D43*100</f>
        <v>0.04909507467409953</v>
      </c>
      <c r="D43" s="369">
        <f>SUM('- 26 -'!B43,'- 26 -'!E43,'- 26 -'!H43,'- 27 -'!B43)</f>
        <v>489928</v>
      </c>
      <c r="E43" s="370">
        <f>D43/'- 3 -'!D43*100</f>
        <v>4.8106103489864465</v>
      </c>
      <c r="F43" s="369">
        <f>D43/'- 7 -'!F43</f>
        <v>458.0906965871903</v>
      </c>
      <c r="G43" s="369">
        <f>SUM('- 28 -'!B43,'- 28 -'!E43,'- 28 -'!H43,'- 29 -'!B43,'- 29 -'!E43)</f>
        <v>320581</v>
      </c>
      <c r="H43" s="370">
        <f>G43/'- 3 -'!D43*100</f>
        <v>3.1477896268195007</v>
      </c>
      <c r="I43" s="369">
        <f>G43/'- 7 -'!F43</f>
        <v>299.7484805984105</v>
      </c>
    </row>
    <row r="44" spans="1:9" ht="13.5" customHeight="1">
      <c r="A44" s="23" t="s">
        <v>279</v>
      </c>
      <c r="B44" s="24">
        <f>SUM('- 25 -'!H44,'- 25 -'!F44,'- 25 -'!D44,'- 25 -'!B44)</f>
        <v>9213</v>
      </c>
      <c r="C44" s="361">
        <f>B44/'- 3 -'!D44*100</f>
        <v>0.11597258298874928</v>
      </c>
      <c r="D44" s="24">
        <f>SUM('- 26 -'!B44,'- 26 -'!E44,'- 26 -'!H44,'- 27 -'!B44)</f>
        <v>350320</v>
      </c>
      <c r="E44" s="361">
        <f>D44/'- 3 -'!D44*100</f>
        <v>4.4098030253575</v>
      </c>
      <c r="F44" s="24">
        <f>D44/'- 7 -'!F44</f>
        <v>429.3137254901961</v>
      </c>
      <c r="G44" s="24">
        <f>SUM('- 28 -'!B44,'- 28 -'!E44,'- 28 -'!H44,'- 29 -'!B44,'- 29 -'!E44)</f>
        <v>173654</v>
      </c>
      <c r="H44" s="361">
        <f>G44/'- 3 -'!D44*100</f>
        <v>2.1859440927307356</v>
      </c>
      <c r="I44" s="24">
        <f>G44/'- 7 -'!F44</f>
        <v>212.81127450980392</v>
      </c>
    </row>
    <row r="45" spans="1:9" ht="13.5" customHeight="1">
      <c r="A45" s="368" t="s">
        <v>280</v>
      </c>
      <c r="B45" s="369">
        <f>SUM('- 25 -'!H45,'- 25 -'!F45,'- 25 -'!D45,'- 25 -'!B45)</f>
        <v>44161</v>
      </c>
      <c r="C45" s="370">
        <f>B45/'- 3 -'!D45*100</f>
        <v>0.3613979728946201</v>
      </c>
      <c r="D45" s="369">
        <f>SUM('- 26 -'!B45,'- 26 -'!E45,'- 26 -'!H45,'- 27 -'!B45)</f>
        <v>447571</v>
      </c>
      <c r="E45" s="370">
        <f>D45/'- 3 -'!D45*100</f>
        <v>3.6627624403074663</v>
      </c>
      <c r="F45" s="369">
        <f>D45/'- 7 -'!F45</f>
        <v>300.74653944362313</v>
      </c>
      <c r="G45" s="369">
        <f>SUM('- 28 -'!B45,'- 28 -'!E45,'- 28 -'!H45,'- 29 -'!B45,'- 29 -'!E45)</f>
        <v>435202</v>
      </c>
      <c r="H45" s="370">
        <f>G45/'- 3 -'!D45*100</f>
        <v>3.5615389280062604</v>
      </c>
      <c r="I45" s="369">
        <f>G45/'- 7 -'!F45</f>
        <v>292.43515656497783</v>
      </c>
    </row>
    <row r="46" spans="1:9" ht="13.5" customHeight="1">
      <c r="A46" s="23" t="s">
        <v>281</v>
      </c>
      <c r="B46" s="24">
        <f>SUM('- 25 -'!H46,'- 25 -'!F46,'- 25 -'!D46,'- 25 -'!B46)</f>
        <v>6534400</v>
      </c>
      <c r="C46" s="361">
        <f>B46/'- 3 -'!D46*100</f>
        <v>2.212502344756785</v>
      </c>
      <c r="D46" s="24">
        <f>SUM('- 26 -'!B46,'- 26 -'!E46,'- 26 -'!H46,'- 27 -'!B46)</f>
        <v>8603700</v>
      </c>
      <c r="E46" s="361">
        <f>D46/'- 3 -'!D46*100</f>
        <v>2.9131529174191897</v>
      </c>
      <c r="F46" s="24">
        <f>D46/'- 7 -'!F46</f>
        <v>282.5006977393246</v>
      </c>
      <c r="G46" s="24">
        <f>SUM('- 28 -'!B46,'- 28 -'!E46,'- 28 -'!H46,'- 29 -'!B46,'- 29 -'!E46)</f>
        <v>9375900</v>
      </c>
      <c r="H46" s="361">
        <f>G46/'- 3 -'!D46*100</f>
        <v>3.1746144610377605</v>
      </c>
      <c r="I46" s="24">
        <f>G46/'- 7 -'!F46</f>
        <v>307.855723925071</v>
      </c>
    </row>
    <row r="47" spans="1:10" ht="4.5" customHeight="1">
      <c r="A47"/>
      <c r="B47"/>
      <c r="C47"/>
      <c r="D47"/>
      <c r="E47"/>
      <c r="F47"/>
      <c r="G47"/>
      <c r="H47"/>
      <c r="I47"/>
      <c r="J47"/>
    </row>
    <row r="48" spans="1:9" ht="13.5" customHeight="1">
      <c r="A48" s="371" t="s">
        <v>282</v>
      </c>
      <c r="B48" s="372">
        <f>SUM(B11:B46)</f>
        <v>13441722</v>
      </c>
      <c r="C48" s="373">
        <f>B48/'- 3 -'!D48*100</f>
        <v>0.8181277287401914</v>
      </c>
      <c r="D48" s="372">
        <f>SUM(D11:D46)</f>
        <v>57621119</v>
      </c>
      <c r="E48" s="373">
        <f>D48/'- 3 -'!D48*100</f>
        <v>3.5070979160957423</v>
      </c>
      <c r="F48" s="372">
        <f>D48/'- 7 -'!F48</f>
        <v>333.58809698344254</v>
      </c>
      <c r="G48" s="372">
        <f>SUM(G11:G46)</f>
        <v>59702021</v>
      </c>
      <c r="H48" s="373">
        <f>G48/'- 3 -'!D48*100</f>
        <v>3.633751601314862</v>
      </c>
      <c r="I48" s="372">
        <f>G48/'- 7 -'!F48</f>
        <v>345.6351406756874</v>
      </c>
    </row>
    <row r="49" spans="1:9" ht="4.5" customHeight="1">
      <c r="A49" s="25" t="s">
        <v>5</v>
      </c>
      <c r="B49" s="26"/>
      <c r="C49" s="360"/>
      <c r="D49" s="26"/>
      <c r="E49" s="360"/>
      <c r="G49" s="26"/>
      <c r="H49" s="360"/>
      <c r="I49" s="26"/>
    </row>
    <row r="50" spans="1:9" ht="13.5" customHeight="1">
      <c r="A50" s="23" t="s">
        <v>283</v>
      </c>
      <c r="B50" s="24">
        <f>SUM('- 25 -'!H50,'- 25 -'!F50,'- 25 -'!D50,'- 25 -'!B50)</f>
        <v>5500</v>
      </c>
      <c r="C50" s="361">
        <f>B50/'- 3 -'!D50*100</f>
        <v>0.2005183581848495</v>
      </c>
      <c r="D50" s="24">
        <f>SUM('- 26 -'!B50,'- 26 -'!E50,'- 26 -'!H50,'- 27 -'!B50)</f>
        <v>110148</v>
      </c>
      <c r="E50" s="361">
        <f>D50/'- 3 -'!D50*100</f>
        <v>4.015762930426328</v>
      </c>
      <c r="F50" s="24">
        <f>D50/'- 7 -'!F50</f>
        <v>482.0481400437637</v>
      </c>
      <c r="G50" s="24">
        <f>SUM('- 28 -'!B50,'- 28 -'!E50,'- 28 -'!H50,'- 29 -'!B50,'- 29 -'!E50)</f>
        <v>42675</v>
      </c>
      <c r="H50" s="361">
        <f>G50/'- 3 -'!D50*100</f>
        <v>1.5558401700979003</v>
      </c>
      <c r="I50" s="24">
        <f>G50/'- 7 -'!F50</f>
        <v>186.76148796498907</v>
      </c>
    </row>
    <row r="51" spans="1:9" ht="13.5" customHeight="1">
      <c r="A51" s="368" t="s">
        <v>284</v>
      </c>
      <c r="B51" s="369">
        <f>SUM('- 25 -'!H51,'- 25 -'!F51,'- 25 -'!D51,'- 25 -'!B51)</f>
        <v>900972</v>
      </c>
      <c r="C51" s="370">
        <f>B51/'- 3 -'!D51*100</f>
        <v>10.562536438073067</v>
      </c>
      <c r="D51" s="369">
        <f>SUM('- 26 -'!B51,'- 26 -'!E51,'- 26 -'!H51,'- 27 -'!B51)</f>
        <v>801617</v>
      </c>
      <c r="E51" s="370">
        <f>D51/'- 3 -'!D51*100</f>
        <v>9.397749066429165</v>
      </c>
      <c r="F51" s="369">
        <f>D51/'- 7 -'!F51</f>
        <v>1157.5696750902528</v>
      </c>
      <c r="G51" s="369">
        <f>SUM('- 28 -'!B51,'- 28 -'!E51,'- 28 -'!H51,'- 29 -'!B51,'- 29 -'!E51)</f>
        <v>296398</v>
      </c>
      <c r="H51" s="370">
        <f>G51/'- 3 -'!D51*100</f>
        <v>3.4748190567209423</v>
      </c>
      <c r="I51" s="369">
        <f>G51/'- 7 -'!F51</f>
        <v>428.0115523465704</v>
      </c>
    </row>
    <row r="52" ht="49.5" customHeight="1"/>
    <row r="53" ht="15" customHeight="1">
      <c r="E53" s="161"/>
    </row>
    <row r="54" spans="2:8" ht="14.25" customHeight="1">
      <c r="B54" s="95"/>
      <c r="C54" s="95"/>
      <c r="D54" s="95"/>
      <c r="E54" s="95"/>
      <c r="F54" s="95"/>
      <c r="G54" s="95"/>
      <c r="H54" s="95"/>
    </row>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13.xml><?xml version="1.0" encoding="utf-8"?>
<worksheet xmlns="http://schemas.openxmlformats.org/spreadsheetml/2006/main" xmlns:r="http://schemas.openxmlformats.org/officeDocument/2006/relationships">
  <sheetPr codeName="Sheet12">
    <pageSetUpPr fitToPage="1"/>
  </sheetPr>
  <dimension ref="A1:K54"/>
  <sheetViews>
    <sheetView showGridLines="0" showZeros="0" workbookViewId="0" topLeftCell="A1">
      <selection activeCell="A1" sqref="A1"/>
    </sheetView>
  </sheetViews>
  <sheetFormatPr defaultColWidth="15.83203125" defaultRowHeight="12"/>
  <cols>
    <col min="1" max="1" width="32.83203125" style="1" customWidth="1"/>
    <col min="2" max="2" width="15.83203125" style="1" customWidth="1"/>
    <col min="3" max="3" width="7.83203125" style="1" customWidth="1"/>
    <col min="4" max="4" width="9.83203125" style="1" customWidth="1"/>
    <col min="5" max="5" width="15.83203125" style="1" customWidth="1"/>
    <col min="6" max="6" width="7.83203125" style="1" customWidth="1"/>
    <col min="7" max="7" width="9.83203125" style="1" customWidth="1"/>
    <col min="8" max="8" width="15.83203125" style="1" customWidth="1"/>
    <col min="9" max="9" width="7.83203125" style="1" customWidth="1"/>
    <col min="10" max="10" width="9.83203125" style="1" customWidth="1"/>
    <col min="11" max="16384" width="15.83203125" style="1" customWidth="1"/>
  </cols>
  <sheetData>
    <row r="1" spans="1:10" ht="6.75" customHeight="1">
      <c r="A1" s="3"/>
      <c r="B1" s="4"/>
      <c r="C1" s="4"/>
      <c r="D1" s="4"/>
      <c r="E1" s="4"/>
      <c r="F1" s="4"/>
      <c r="G1" s="4"/>
      <c r="H1" s="4"/>
      <c r="I1" s="4"/>
      <c r="J1" s="4"/>
    </row>
    <row r="2" spans="1:10" ht="15.75" customHeight="1">
      <c r="A2" s="168"/>
      <c r="B2" s="5" t="s">
        <v>3</v>
      </c>
      <c r="C2" s="6"/>
      <c r="D2" s="6"/>
      <c r="E2" s="6"/>
      <c r="F2" s="6"/>
      <c r="G2" s="6"/>
      <c r="H2" s="109"/>
      <c r="I2" s="109"/>
      <c r="J2" s="191" t="s">
        <v>7</v>
      </c>
    </row>
    <row r="3" spans="1:10" ht="15.75" customHeight="1">
      <c r="A3" s="171"/>
      <c r="B3" s="7" t="str">
        <f>OPYEAR</f>
        <v>OPERATING FUND 2007/2008 BUDGET</v>
      </c>
      <c r="C3" s="8"/>
      <c r="D3" s="8"/>
      <c r="E3" s="8"/>
      <c r="F3" s="8"/>
      <c r="G3" s="8"/>
      <c r="H3" s="111"/>
      <c r="I3" s="111"/>
      <c r="J3" s="104"/>
    </row>
    <row r="4" spans="2:10" ht="15.75" customHeight="1">
      <c r="B4" s="4"/>
      <c r="C4" s="4"/>
      <c r="D4" s="4"/>
      <c r="E4" s="4"/>
      <c r="F4" s="4"/>
      <c r="G4" s="4"/>
      <c r="H4" s="4"/>
      <c r="I4" s="4"/>
      <c r="J4" s="4"/>
    </row>
    <row r="5" spans="2:10" ht="15.75" customHeight="1">
      <c r="B5" s="4"/>
      <c r="C5" s="4"/>
      <c r="D5" s="4"/>
      <c r="E5" s="4"/>
      <c r="F5" s="4"/>
      <c r="G5" s="4"/>
      <c r="H5" s="4"/>
      <c r="I5" s="4"/>
      <c r="J5" s="4"/>
    </row>
    <row r="6" spans="2:10" ht="15.75" customHeight="1">
      <c r="B6" s="362" t="s">
        <v>30</v>
      </c>
      <c r="C6" s="363"/>
      <c r="D6" s="364"/>
      <c r="E6" s="362" t="s">
        <v>31</v>
      </c>
      <c r="F6" s="363"/>
      <c r="G6" s="364"/>
      <c r="H6" s="362" t="s">
        <v>5</v>
      </c>
      <c r="I6" s="363"/>
      <c r="J6" s="364"/>
    </row>
    <row r="7" spans="2:10" ht="15.75" customHeight="1">
      <c r="B7" s="365" t="s">
        <v>58</v>
      </c>
      <c r="C7" s="366"/>
      <c r="D7" s="367"/>
      <c r="E7" s="365" t="s">
        <v>59</v>
      </c>
      <c r="F7" s="366"/>
      <c r="G7" s="367"/>
      <c r="H7" s="365" t="s">
        <v>60</v>
      </c>
      <c r="I7" s="366"/>
      <c r="J7" s="367"/>
    </row>
    <row r="8" spans="1:10" ht="15.75" customHeight="1">
      <c r="A8" s="105"/>
      <c r="B8" s="177"/>
      <c r="C8" s="176"/>
      <c r="D8" s="176" t="s">
        <v>67</v>
      </c>
      <c r="E8" s="177"/>
      <c r="F8" s="176"/>
      <c r="G8" s="176" t="s">
        <v>67</v>
      </c>
      <c r="H8" s="177"/>
      <c r="I8" s="176"/>
      <c r="J8" s="176" t="s">
        <v>67</v>
      </c>
    </row>
    <row r="9" spans="1:10" ht="15.75" customHeight="1">
      <c r="A9" s="35" t="s">
        <v>88</v>
      </c>
      <c r="B9" s="116" t="s">
        <v>89</v>
      </c>
      <c r="C9" s="116" t="s">
        <v>90</v>
      </c>
      <c r="D9" s="116" t="s">
        <v>91</v>
      </c>
      <c r="E9" s="116" t="s">
        <v>89</v>
      </c>
      <c r="F9" s="116" t="s">
        <v>90</v>
      </c>
      <c r="G9" s="116" t="s">
        <v>91</v>
      </c>
      <c r="H9" s="116" t="s">
        <v>89</v>
      </c>
      <c r="I9" s="116" t="s">
        <v>90</v>
      </c>
      <c r="J9" s="116" t="s">
        <v>91</v>
      </c>
    </row>
    <row r="10" ht="4.5" customHeight="1">
      <c r="A10" s="37"/>
    </row>
    <row r="11" spans="1:10" ht="13.5" customHeight="1">
      <c r="A11" s="368" t="s">
        <v>247</v>
      </c>
      <c r="B11" s="369">
        <f>SUM('- 31 -'!D11,'- 31 -'!B11,'- 30 -'!F11,'- 30 -'!D11,'- 30 -'!B11)</f>
        <v>972299</v>
      </c>
      <c r="C11" s="370">
        <f>B11/'- 3 -'!D11*100</f>
        <v>7.722906316196905</v>
      </c>
      <c r="D11" s="369">
        <f>B11/'- 7 -'!F11</f>
        <v>679.4542278127184</v>
      </c>
      <c r="E11" s="369">
        <f>SUM('- 33 -'!D11,'- 33 -'!B11,'- 32 -'!F11,'- 32 -'!D11,'- 32 -'!B11)</f>
        <v>1390676</v>
      </c>
      <c r="F11" s="370">
        <f>E11/'- 3 -'!D11*100</f>
        <v>11.046047012476045</v>
      </c>
      <c r="G11" s="369">
        <f>E11/'- 7 -'!F11</f>
        <v>971.821104122991</v>
      </c>
      <c r="H11" s="369">
        <f>SUM('- 34 -'!B11,'- 34 -'!D11)</f>
        <v>225000</v>
      </c>
      <c r="I11" s="370">
        <f>H11/'- 3 -'!D11*100</f>
        <v>1.7871600414525814</v>
      </c>
      <c r="J11" s="369">
        <f>H11/'- 7 -'!F11</f>
        <v>157.23270440251574</v>
      </c>
    </row>
    <row r="12" spans="1:10" ht="13.5" customHeight="1">
      <c r="A12" s="23" t="s">
        <v>248</v>
      </c>
      <c r="B12" s="24">
        <f>SUM('- 31 -'!D12,'- 31 -'!B12,'- 30 -'!F12,'- 30 -'!D12,'- 30 -'!B12)</f>
        <v>1867565</v>
      </c>
      <c r="C12" s="361">
        <f>B12/'- 3 -'!D12*100</f>
        <v>7.90454586779539</v>
      </c>
      <c r="D12" s="24">
        <f>B12/'- 7 -'!F12</f>
        <v>781.7350355797405</v>
      </c>
      <c r="E12" s="24">
        <f>SUM('- 33 -'!D12,'- 33 -'!B12,'- 32 -'!F12,'- 32 -'!D12,'- 32 -'!B12)</f>
        <v>2764089</v>
      </c>
      <c r="F12" s="361">
        <f>E12/'- 3 -'!D12*100</f>
        <v>11.699120664163598</v>
      </c>
      <c r="G12" s="24">
        <f>E12/'- 7 -'!F12</f>
        <v>1157.0066973629134</v>
      </c>
      <c r="H12" s="24">
        <f>SUM('- 34 -'!B12,'- 34 -'!D12)</f>
        <v>431945</v>
      </c>
      <c r="I12" s="361">
        <f>H12/'- 3 -'!D12*100</f>
        <v>1.8282250228853505</v>
      </c>
      <c r="J12" s="24">
        <f>H12/'- 7 -'!F12</f>
        <v>180.80577647551277</v>
      </c>
    </row>
    <row r="13" spans="1:10" ht="13.5" customHeight="1">
      <c r="A13" s="368" t="s">
        <v>249</v>
      </c>
      <c r="B13" s="369">
        <f>SUM('- 31 -'!D13,'- 31 -'!B13,'- 30 -'!F13,'- 30 -'!D13,'- 30 -'!B13)</f>
        <v>1628400</v>
      </c>
      <c r="C13" s="370">
        <f>B13/'- 3 -'!D13*100</f>
        <v>2.9312073499790294</v>
      </c>
      <c r="D13" s="369">
        <f>B13/'- 7 -'!F13</f>
        <v>241.47697783050344</v>
      </c>
      <c r="E13" s="369">
        <f>SUM('- 33 -'!D13,'- 33 -'!B13,'- 32 -'!F13,'- 32 -'!D13,'- 32 -'!B13)</f>
        <v>5762700</v>
      </c>
      <c r="F13" s="370">
        <f>E13/'- 3 -'!D13*100</f>
        <v>10.373169120439789</v>
      </c>
      <c r="G13" s="369">
        <f>E13/'- 7 -'!F13</f>
        <v>854.5562393415883</v>
      </c>
      <c r="H13" s="369">
        <f>SUM('- 34 -'!B13,'- 34 -'!D13)</f>
        <v>951600</v>
      </c>
      <c r="I13" s="370">
        <f>H13/'- 3 -'!D13*100</f>
        <v>1.7129310453451514</v>
      </c>
      <c r="J13" s="369">
        <f>H13/'- 7 -'!F13</f>
        <v>141.1136650107511</v>
      </c>
    </row>
    <row r="14" spans="1:10" ht="13.5" customHeight="1">
      <c r="A14" s="23" t="s">
        <v>285</v>
      </c>
      <c r="B14" s="24">
        <f>SUM('- 31 -'!D14,'- 31 -'!B14,'- 30 -'!F14,'- 30 -'!D14,'- 30 -'!B14)</f>
        <v>5375564</v>
      </c>
      <c r="C14" s="361">
        <f>B14/'- 3 -'!D14*100</f>
        <v>10.157141992830395</v>
      </c>
      <c r="D14" s="24">
        <f>B14/'- 7 -'!F14</f>
        <v>1133.129005059022</v>
      </c>
      <c r="E14" s="24">
        <f>SUM('- 33 -'!D14,'- 33 -'!B14,'- 32 -'!F14,'- 32 -'!D14,'- 32 -'!B14)</f>
        <v>6112110</v>
      </c>
      <c r="F14" s="361">
        <f>E14/'- 3 -'!D14*100</f>
        <v>11.548847552703045</v>
      </c>
      <c r="G14" s="24">
        <f>E14/'- 7 -'!F14</f>
        <v>1288.387436762226</v>
      </c>
      <c r="H14" s="24">
        <f>SUM('- 34 -'!B14,'- 34 -'!D14)</f>
        <v>880000</v>
      </c>
      <c r="I14" s="361">
        <f>H14/'- 3 -'!D14*100</f>
        <v>1.6627622615395794</v>
      </c>
      <c r="J14" s="24">
        <f>H14/'- 7 -'!F14</f>
        <v>185.4974704890388</v>
      </c>
    </row>
    <row r="15" spans="1:10" ht="13.5" customHeight="1">
      <c r="A15" s="368" t="s">
        <v>250</v>
      </c>
      <c r="B15" s="369">
        <f>SUM('- 31 -'!D15,'- 31 -'!B15,'- 30 -'!F15,'- 30 -'!D15,'- 30 -'!B15)</f>
        <v>1006820</v>
      </c>
      <c r="C15" s="370">
        <f>B15/'- 3 -'!D15*100</f>
        <v>6.602898069031705</v>
      </c>
      <c r="D15" s="369">
        <f>B15/'- 7 -'!F15</f>
        <v>632.8221244500314</v>
      </c>
      <c r="E15" s="369">
        <f>SUM('- 33 -'!D15,'- 33 -'!B15,'- 32 -'!F15,'- 32 -'!D15,'- 32 -'!B15)</f>
        <v>1898630</v>
      </c>
      <c r="F15" s="370">
        <f>E15/'- 3 -'!D15*100</f>
        <v>12.451540852193705</v>
      </c>
      <c r="G15" s="369">
        <f>E15/'- 7 -'!F15</f>
        <v>1193.3563796354495</v>
      </c>
      <c r="H15" s="369">
        <f>SUM('- 34 -'!B15,'- 34 -'!D15)</f>
        <v>260000</v>
      </c>
      <c r="I15" s="370">
        <f>H15/'- 3 -'!D15*100</f>
        <v>1.7051245485272875</v>
      </c>
      <c r="J15" s="369">
        <f>H15/'- 7 -'!F15</f>
        <v>163.41923318667506</v>
      </c>
    </row>
    <row r="16" spans="1:10" ht="13.5" customHeight="1">
      <c r="A16" s="23" t="s">
        <v>251</v>
      </c>
      <c r="B16" s="24">
        <f>SUM('- 31 -'!D16,'- 31 -'!B16,'- 30 -'!F16,'- 30 -'!D16,'- 30 -'!B16)</f>
        <v>309039</v>
      </c>
      <c r="C16" s="361">
        <f>B16/'- 3 -'!D16*100</f>
        <v>2.839951960325824</v>
      </c>
      <c r="D16" s="24">
        <f>B16/'- 7 -'!F16</f>
        <v>269.43243243243245</v>
      </c>
      <c r="E16" s="24">
        <f>SUM('- 33 -'!D16,'- 33 -'!B16,'- 32 -'!F16,'- 32 -'!D16,'- 32 -'!B16)</f>
        <v>1757740</v>
      </c>
      <c r="F16" s="361">
        <f>E16/'- 3 -'!D16*100</f>
        <v>16.152968262074086</v>
      </c>
      <c r="G16" s="24">
        <f>E16/'- 7 -'!F16</f>
        <v>1532.467306015693</v>
      </c>
      <c r="H16" s="24">
        <f>SUM('- 34 -'!B16,'- 34 -'!D16)</f>
        <v>210000</v>
      </c>
      <c r="I16" s="361">
        <f>H16/'- 3 -'!D16*100</f>
        <v>1.9298208694320875</v>
      </c>
      <c r="J16" s="24">
        <f>H16/'- 7 -'!F16</f>
        <v>183.0863121185702</v>
      </c>
    </row>
    <row r="17" spans="1:10" ht="13.5" customHeight="1">
      <c r="A17" s="368" t="s">
        <v>252</v>
      </c>
      <c r="B17" s="369">
        <f>SUM('- 31 -'!D17,'- 31 -'!B17,'- 30 -'!F17,'- 30 -'!D17,'- 30 -'!B17)</f>
        <v>1187468</v>
      </c>
      <c r="C17" s="370">
        <f>B17/'- 3 -'!D17*100</f>
        <v>8.523446605753666</v>
      </c>
      <c r="D17" s="369">
        <f>B17/'- 7 -'!F17</f>
        <v>850.0128847530423</v>
      </c>
      <c r="E17" s="369">
        <f>SUM('- 33 -'!D17,'- 33 -'!B17,'- 32 -'!F17,'- 32 -'!D17,'- 32 -'!B17)</f>
        <v>1794690</v>
      </c>
      <c r="F17" s="370">
        <f>E17/'- 3 -'!D17*100</f>
        <v>12.881984515692249</v>
      </c>
      <c r="G17" s="369">
        <f>E17/'- 7 -'!F17</f>
        <v>1284.6743020758768</v>
      </c>
      <c r="H17" s="369">
        <f>SUM('- 34 -'!B17,'- 34 -'!D17)</f>
        <v>318000</v>
      </c>
      <c r="I17" s="370">
        <f>H17/'- 3 -'!D17*100</f>
        <v>2.2825507892673027</v>
      </c>
      <c r="J17" s="369">
        <f>H17/'- 7 -'!F17</f>
        <v>227.63063707945597</v>
      </c>
    </row>
    <row r="18" spans="1:10" ht="13.5" customHeight="1">
      <c r="A18" s="23" t="s">
        <v>253</v>
      </c>
      <c r="B18" s="24">
        <f>SUM('- 31 -'!D18,'- 31 -'!B18,'- 30 -'!F18,'- 30 -'!D18,'- 30 -'!B18)</f>
        <v>6489566</v>
      </c>
      <c r="C18" s="361">
        <f>B18/'- 3 -'!D18*100</f>
        <v>6.9833189098605</v>
      </c>
      <c r="D18" s="24">
        <f>B18/'- 7 -'!F18</f>
        <v>1098.1396372004872</v>
      </c>
      <c r="E18" s="24">
        <f>SUM('- 33 -'!D18,'- 33 -'!B18,'- 32 -'!F18,'- 32 -'!D18,'- 32 -'!B18)</f>
        <v>15995721</v>
      </c>
      <c r="F18" s="361">
        <f>E18/'- 3 -'!D18*100</f>
        <v>17.212741335268447</v>
      </c>
      <c r="G18" s="24">
        <f>E18/'- 7 -'!F18</f>
        <v>2706.7349736022743</v>
      </c>
      <c r="H18" s="24">
        <f>SUM('- 34 -'!B18,'- 34 -'!D18)</f>
        <v>1600000</v>
      </c>
      <c r="I18" s="361">
        <f>H18/'- 3 -'!D18*100</f>
        <v>1.721734589921237</v>
      </c>
      <c r="J18" s="24">
        <f>H18/'- 7 -'!F18</f>
        <v>270.74590496818735</v>
      </c>
    </row>
    <row r="19" spans="1:10" ht="13.5" customHeight="1">
      <c r="A19" s="368" t="s">
        <v>254</v>
      </c>
      <c r="B19" s="369">
        <f>SUM('- 31 -'!D19,'- 31 -'!B19,'- 30 -'!F19,'- 30 -'!D19,'- 30 -'!B19)</f>
        <v>1007650</v>
      </c>
      <c r="C19" s="370">
        <f>B19/'- 3 -'!D19*100</f>
        <v>3.9313744672707664</v>
      </c>
      <c r="D19" s="369">
        <f>B19/'- 7 -'!F19</f>
        <v>285.0091924763117</v>
      </c>
      <c r="E19" s="369">
        <f>SUM('- 33 -'!D19,'- 33 -'!B19,'- 32 -'!F19,'- 32 -'!D19,'- 32 -'!B19)</f>
        <v>2244725</v>
      </c>
      <c r="F19" s="370">
        <f>E19/'- 3 -'!D19*100</f>
        <v>8.75785694541197</v>
      </c>
      <c r="G19" s="369">
        <f>E19/'- 7 -'!F19</f>
        <v>634.9101965775703</v>
      </c>
      <c r="H19" s="369">
        <f>SUM('- 34 -'!B19,'- 34 -'!D19)</f>
        <v>392000</v>
      </c>
      <c r="I19" s="370">
        <f>H19/'- 3 -'!D19*100</f>
        <v>1.5293988896642092</v>
      </c>
      <c r="J19" s="369">
        <f>H19/'- 7 -'!F19</f>
        <v>110.8754065902984</v>
      </c>
    </row>
    <row r="20" spans="1:10" ht="13.5" customHeight="1">
      <c r="A20" s="23" t="s">
        <v>255</v>
      </c>
      <c r="B20" s="24">
        <f>SUM('- 31 -'!D20,'- 31 -'!B20,'- 30 -'!F20,'- 30 -'!D20,'- 30 -'!B20)</f>
        <v>2906000</v>
      </c>
      <c r="C20" s="361">
        <f>B20/'- 3 -'!D20*100</f>
        <v>5.825872801349485</v>
      </c>
      <c r="D20" s="24">
        <f>B20/'- 7 -'!F20</f>
        <v>420.823980884802</v>
      </c>
      <c r="E20" s="24">
        <f>SUM('- 33 -'!D20,'- 33 -'!B20,'- 32 -'!F20,'- 32 -'!D20,'- 32 -'!B20)</f>
        <v>5659000</v>
      </c>
      <c r="F20" s="361">
        <f>E20/'- 3 -'!D20*100</f>
        <v>11.345015204004383</v>
      </c>
      <c r="G20" s="24">
        <f>E20/'- 7 -'!F20</f>
        <v>819.4917095069147</v>
      </c>
      <c r="H20" s="24">
        <f>SUM('- 34 -'!B20,'- 34 -'!D20)</f>
        <v>1025000</v>
      </c>
      <c r="I20" s="361">
        <f>H20/'- 3 -'!D20*100</f>
        <v>2.0548931938689683</v>
      </c>
      <c r="J20" s="24">
        <f>H20/'- 7 -'!F20</f>
        <v>148.43240894938816</v>
      </c>
    </row>
    <row r="21" spans="1:10" ht="13.5" customHeight="1">
      <c r="A21" s="368" t="s">
        <v>256</v>
      </c>
      <c r="B21" s="369">
        <f>SUM('- 31 -'!D21,'- 31 -'!B21,'- 30 -'!F21,'- 30 -'!D21,'- 30 -'!B21)</f>
        <v>1905000</v>
      </c>
      <c r="C21" s="370">
        <f>B21/'- 3 -'!D21*100</f>
        <v>6.895952564534171</v>
      </c>
      <c r="D21" s="369">
        <f>B21/'- 7 -'!F21</f>
        <v>632.3651452282157</v>
      </c>
      <c r="E21" s="369">
        <f>SUM('- 33 -'!D21,'- 33 -'!B21,'- 32 -'!F21,'- 32 -'!D21,'- 32 -'!B21)</f>
        <v>3110000</v>
      </c>
      <c r="F21" s="370">
        <f>E21/'- 3 -'!D21*100</f>
        <v>11.257959304830063</v>
      </c>
      <c r="G21" s="369">
        <f>E21/'- 7 -'!F21</f>
        <v>1032.3651452282159</v>
      </c>
      <c r="H21" s="369">
        <f>SUM('- 34 -'!B21,'- 34 -'!D21)</f>
        <v>550000</v>
      </c>
      <c r="I21" s="370">
        <f>H21/'- 3 -'!D21*100</f>
        <v>1.9909574333300755</v>
      </c>
      <c r="J21" s="369">
        <f>H21/'- 7 -'!F21</f>
        <v>182.57261410788382</v>
      </c>
    </row>
    <row r="22" spans="1:10" ht="13.5" customHeight="1">
      <c r="A22" s="23" t="s">
        <v>257</v>
      </c>
      <c r="B22" s="24">
        <f>SUM('- 31 -'!D22,'- 31 -'!B22,'- 30 -'!F22,'- 30 -'!D22,'- 30 -'!B22)</f>
        <v>535540</v>
      </c>
      <c r="C22" s="361">
        <f>B22/'- 3 -'!D22*100</f>
        <v>3.4947981319137837</v>
      </c>
      <c r="D22" s="24">
        <f>B22/'- 7 -'!F22</f>
        <v>315.952802359882</v>
      </c>
      <c r="E22" s="24">
        <f>SUM('- 33 -'!D22,'- 33 -'!B22,'- 32 -'!F22,'- 32 -'!D22,'- 32 -'!B22)</f>
        <v>1937545</v>
      </c>
      <c r="F22" s="361">
        <f>E22/'- 3 -'!D22*100</f>
        <v>12.643926964370339</v>
      </c>
      <c r="G22" s="24">
        <f>E22/'- 7 -'!F22</f>
        <v>1143.094395280236</v>
      </c>
      <c r="H22" s="24">
        <f>SUM('- 34 -'!B22,'- 34 -'!D22)</f>
        <v>285000</v>
      </c>
      <c r="I22" s="361">
        <f>H22/'- 3 -'!D22*100</f>
        <v>1.8598376733678683</v>
      </c>
      <c r="J22" s="24">
        <f>H22/'- 7 -'!F22</f>
        <v>168.141592920354</v>
      </c>
    </row>
    <row r="23" spans="1:10" ht="13.5" customHeight="1">
      <c r="A23" s="368" t="s">
        <v>258</v>
      </c>
      <c r="B23" s="369">
        <f>SUM('- 31 -'!D23,'- 31 -'!B23,'- 30 -'!F23,'- 30 -'!D23,'- 30 -'!B23)</f>
        <v>1317936</v>
      </c>
      <c r="C23" s="370">
        <f>B23/'- 3 -'!D23*100</f>
        <v>10.315252718353705</v>
      </c>
      <c r="D23" s="369">
        <f>B23/'- 7 -'!F23</f>
        <v>1016.141865844256</v>
      </c>
      <c r="E23" s="369">
        <f>SUM('- 33 -'!D23,'- 33 -'!B23,'- 32 -'!F23,'- 32 -'!D23,'- 32 -'!B23)</f>
        <v>1102186</v>
      </c>
      <c r="F23" s="370">
        <f>E23/'- 3 -'!D23*100</f>
        <v>8.626615505329088</v>
      </c>
      <c r="G23" s="369">
        <f>E23/'- 7 -'!F23</f>
        <v>849.7964533538936</v>
      </c>
      <c r="H23" s="369">
        <f>SUM('- 34 -'!B23,'- 34 -'!D23)</f>
        <v>225000</v>
      </c>
      <c r="I23" s="370">
        <f>H23/'- 3 -'!D23*100</f>
        <v>1.7610353322388825</v>
      </c>
      <c r="J23" s="369">
        <f>H23/'- 7 -'!F23</f>
        <v>173.47725520431766</v>
      </c>
    </row>
    <row r="24" spans="1:10" ht="13.5" customHeight="1">
      <c r="A24" s="23" t="s">
        <v>259</v>
      </c>
      <c r="B24" s="24">
        <f>SUM('- 31 -'!D24,'- 31 -'!B24,'- 30 -'!F24,'- 30 -'!D24,'- 30 -'!B24)</f>
        <v>2180270</v>
      </c>
      <c r="C24" s="361">
        <f>B24/'- 3 -'!D24*100</f>
        <v>5.156435267967212</v>
      </c>
      <c r="D24" s="24">
        <f>B24/'- 7 -'!F24</f>
        <v>486.7217323361982</v>
      </c>
      <c r="E24" s="24">
        <f>SUM('- 33 -'!D24,'- 33 -'!B24,'- 32 -'!F24,'- 32 -'!D24,'- 32 -'!B24)</f>
        <v>4733485</v>
      </c>
      <c r="F24" s="361">
        <f>E24/'- 3 -'!D24*100</f>
        <v>11.194902004978182</v>
      </c>
      <c r="G24" s="24">
        <f>E24/'- 7 -'!F24</f>
        <v>1056.6994084161179</v>
      </c>
      <c r="H24" s="24">
        <f>SUM('- 34 -'!B24,'- 34 -'!D24)</f>
        <v>772505</v>
      </c>
      <c r="I24" s="361">
        <f>H24/'- 3 -'!D24*100</f>
        <v>1.8270085937434406</v>
      </c>
      <c r="J24" s="24">
        <f>H24/'- 7 -'!F24</f>
        <v>172.45339881683225</v>
      </c>
    </row>
    <row r="25" spans="1:10" ht="13.5" customHeight="1">
      <c r="A25" s="368" t="s">
        <v>260</v>
      </c>
      <c r="B25" s="369">
        <f>SUM('- 31 -'!D25,'- 31 -'!B25,'- 30 -'!F25,'- 30 -'!D25,'- 30 -'!B25)</f>
        <v>2612059</v>
      </c>
      <c r="C25" s="370">
        <f>B25/'- 3 -'!D25*100</f>
        <v>2.0315574002800063</v>
      </c>
      <c r="D25" s="369">
        <f>B25/'- 7 -'!F25</f>
        <v>184.62390443878994</v>
      </c>
      <c r="E25" s="369">
        <f>SUM('- 33 -'!D25,'- 33 -'!B25,'- 32 -'!F25,'- 32 -'!D25,'- 32 -'!B25)</f>
        <v>14494313</v>
      </c>
      <c r="F25" s="370">
        <f>E25/'- 3 -'!D25*100</f>
        <v>11.273110154527405</v>
      </c>
      <c r="G25" s="369">
        <f>E25/'- 7 -'!F25</f>
        <v>1024.4778767316934</v>
      </c>
      <c r="H25" s="369">
        <f>SUM('- 34 -'!B25,'- 34 -'!D25)</f>
        <v>2306338</v>
      </c>
      <c r="I25" s="370">
        <f>H25/'- 3 -'!D25*100</f>
        <v>1.7937795553036855</v>
      </c>
      <c r="J25" s="369">
        <f>H25/'- 7 -'!F25</f>
        <v>163.01512581283575</v>
      </c>
    </row>
    <row r="26" spans="1:10" ht="13.5" customHeight="1">
      <c r="A26" s="23" t="s">
        <v>261</v>
      </c>
      <c r="B26" s="24">
        <f>SUM('- 31 -'!D26,'- 31 -'!B26,'- 30 -'!F26,'- 30 -'!D26,'- 30 -'!B26)</f>
        <v>2309790</v>
      </c>
      <c r="C26" s="361">
        <f>B26/'- 3 -'!D26*100</f>
        <v>7.450826365317101</v>
      </c>
      <c r="D26" s="24">
        <f>B26/'- 7 -'!F26</f>
        <v>716.7695888285492</v>
      </c>
      <c r="E26" s="24">
        <f>SUM('- 33 -'!D26,'- 33 -'!B26,'- 32 -'!F26,'- 32 -'!D26,'- 32 -'!B26)</f>
        <v>3614840</v>
      </c>
      <c r="F26" s="361">
        <f>E26/'- 3 -'!D26*100</f>
        <v>11.660603422130528</v>
      </c>
      <c r="G26" s="24">
        <f>E26/'- 7 -'!F26</f>
        <v>1121.7501939487975</v>
      </c>
      <c r="H26" s="24">
        <f>SUM('- 34 -'!B26,'- 34 -'!D26)</f>
        <v>556809</v>
      </c>
      <c r="I26" s="361">
        <f>H26/'- 3 -'!D26*100</f>
        <v>1.7961317598768072</v>
      </c>
      <c r="J26" s="24">
        <f>H26/'- 7 -'!F26</f>
        <v>172.7878975950349</v>
      </c>
    </row>
    <row r="27" spans="1:10" ht="13.5" customHeight="1">
      <c r="A27" s="368" t="s">
        <v>262</v>
      </c>
      <c r="B27" s="369">
        <f>SUM('- 31 -'!D27,'- 31 -'!B27,'- 30 -'!F27,'- 30 -'!D27,'- 30 -'!B27)</f>
        <v>157990</v>
      </c>
      <c r="C27" s="370">
        <f>B27/'- 3 -'!D27*100</f>
        <v>0.476820499702089</v>
      </c>
      <c r="D27" s="369">
        <f>B27/'- 7 -'!F27</f>
        <v>47.867924642634236</v>
      </c>
      <c r="E27" s="369">
        <f>SUM('- 33 -'!D27,'- 33 -'!B27,'- 32 -'!F27,'- 32 -'!D27,'- 32 -'!B27)</f>
        <v>4297725</v>
      </c>
      <c r="F27" s="370">
        <f>E27/'- 3 -'!D27*100</f>
        <v>12.970715754681692</v>
      </c>
      <c r="G27" s="369">
        <f>E27/'- 7 -'!F27</f>
        <v>1302.1278336272246</v>
      </c>
      <c r="H27" s="369">
        <f>SUM('- 34 -'!B27,'- 34 -'!D27)</f>
        <v>543000</v>
      </c>
      <c r="I27" s="370">
        <f>H27/'- 3 -'!D27*100</f>
        <v>1.6387969576443722</v>
      </c>
      <c r="J27" s="369">
        <f>H27/'- 7 -'!F27</f>
        <v>164.5185333309095</v>
      </c>
    </row>
    <row r="28" spans="1:10" ht="13.5" customHeight="1">
      <c r="A28" s="23" t="s">
        <v>263</v>
      </c>
      <c r="B28" s="24">
        <f>SUM('- 31 -'!D28,'- 31 -'!B28,'- 30 -'!F28,'- 30 -'!D28,'- 30 -'!B28)</f>
        <v>1804289</v>
      </c>
      <c r="C28" s="361">
        <f>B28/'- 3 -'!D28*100</f>
        <v>10.133319420035642</v>
      </c>
      <c r="D28" s="24">
        <f>B28/'- 7 -'!F28</f>
        <v>1008.2643196423581</v>
      </c>
      <c r="E28" s="24">
        <f>SUM('- 33 -'!D28,'- 33 -'!B28,'- 32 -'!F28,'- 32 -'!D28,'- 32 -'!B28)</f>
        <v>2009261</v>
      </c>
      <c r="F28" s="361">
        <f>E28/'- 3 -'!D28*100</f>
        <v>11.284491293368323</v>
      </c>
      <c r="G28" s="24">
        <f>E28/'- 7 -'!F28</f>
        <v>1122.80581167924</v>
      </c>
      <c r="H28" s="24">
        <f>SUM('- 34 -'!B28,'- 34 -'!D28)</f>
        <v>325000</v>
      </c>
      <c r="I28" s="361">
        <f>H28/'- 3 -'!D28*100</f>
        <v>1.8252778859215926</v>
      </c>
      <c r="J28" s="24">
        <f>H28/'- 7 -'!F28</f>
        <v>181.61497625034926</v>
      </c>
    </row>
    <row r="29" spans="1:10" ht="13.5" customHeight="1">
      <c r="A29" s="368" t="s">
        <v>264</v>
      </c>
      <c r="B29" s="369">
        <f>SUM('- 31 -'!D29,'- 31 -'!B29,'- 30 -'!F29,'- 30 -'!D29,'- 30 -'!B29)</f>
        <v>1644358</v>
      </c>
      <c r="C29" s="370">
        <f>B29/'- 3 -'!D29*100</f>
        <v>1.3851569231913816</v>
      </c>
      <c r="D29" s="369">
        <f>B29/'- 7 -'!F29</f>
        <v>133.86722025481336</v>
      </c>
      <c r="E29" s="369">
        <f>SUM('- 33 -'!D29,'- 33 -'!B29,'- 32 -'!F29,'- 32 -'!D29,'- 32 -'!B29)</f>
        <v>12319225</v>
      </c>
      <c r="F29" s="370">
        <f>E29/'- 3 -'!D29*100</f>
        <v>10.37733863130921</v>
      </c>
      <c r="G29" s="369">
        <f>E29/'- 7 -'!F29</f>
        <v>1002.9083730207188</v>
      </c>
      <c r="H29" s="369">
        <f>SUM('- 34 -'!B29,'- 34 -'!D29)</f>
        <v>2220000</v>
      </c>
      <c r="I29" s="370">
        <f>H29/'- 3 -'!D29*100</f>
        <v>1.870060150821699</v>
      </c>
      <c r="J29" s="369">
        <f>H29/'- 7 -'!F29</f>
        <v>180.7302478935157</v>
      </c>
    </row>
    <row r="30" spans="1:10" ht="13.5" customHeight="1">
      <c r="A30" s="23" t="s">
        <v>265</v>
      </c>
      <c r="B30" s="24">
        <f>SUM('- 31 -'!D30,'- 31 -'!B30,'- 30 -'!F30,'- 30 -'!D30,'- 30 -'!B30)</f>
        <v>1025950</v>
      </c>
      <c r="C30" s="361">
        <f>B30/'- 3 -'!D30*100</f>
        <v>9.357783086049922</v>
      </c>
      <c r="D30" s="24">
        <f>B30/'- 7 -'!F30</f>
        <v>876.5057667663392</v>
      </c>
      <c r="E30" s="24">
        <f>SUM('- 33 -'!D30,'- 33 -'!B30,'- 32 -'!F30,'- 32 -'!D30,'- 32 -'!B30)</f>
        <v>1272407</v>
      </c>
      <c r="F30" s="361">
        <f>E30/'- 3 -'!D30*100</f>
        <v>11.60573975649059</v>
      </c>
      <c r="G30" s="24">
        <f>E30/'- 7 -'!F30</f>
        <v>1087.0627936779154</v>
      </c>
      <c r="H30" s="24">
        <f>SUM('- 34 -'!B30,'- 34 -'!D30)</f>
        <v>173777</v>
      </c>
      <c r="I30" s="361">
        <f>H30/'- 3 -'!D30*100</f>
        <v>1.5850357925283856</v>
      </c>
      <c r="J30" s="24">
        <f>H30/'- 7 -'!F30</f>
        <v>148.46390431439556</v>
      </c>
    </row>
    <row r="31" spans="1:10" ht="13.5" customHeight="1">
      <c r="A31" s="368" t="s">
        <v>266</v>
      </c>
      <c r="B31" s="369">
        <f>SUM('- 31 -'!D31,'- 31 -'!B31,'- 30 -'!F31,'- 30 -'!D31,'- 30 -'!B31)</f>
        <v>939090</v>
      </c>
      <c r="C31" s="370">
        <f>B31/'- 3 -'!D31*100</f>
        <v>3.3065967148465694</v>
      </c>
      <c r="D31" s="369">
        <f>B31/'- 7 -'!F31</f>
        <v>286.65750915750914</v>
      </c>
      <c r="E31" s="369">
        <f>SUM('- 33 -'!D31,'- 33 -'!B31,'- 32 -'!F31,'- 32 -'!D31,'- 32 -'!B31)</f>
        <v>3562312</v>
      </c>
      <c r="F31" s="370">
        <f>E31/'- 3 -'!D31*100</f>
        <v>12.54313128289995</v>
      </c>
      <c r="G31" s="369">
        <f>E31/'- 7 -'!F31</f>
        <v>1087.3968253968253</v>
      </c>
      <c r="H31" s="369">
        <f>SUM('- 34 -'!B31,'- 34 -'!D31)</f>
        <v>488427</v>
      </c>
      <c r="I31" s="370">
        <f>H31/'- 3 -'!D31*100</f>
        <v>1.7197831024101689</v>
      </c>
      <c r="J31" s="369">
        <f>H31/'- 7 -'!F31</f>
        <v>149.09249084249083</v>
      </c>
    </row>
    <row r="32" spans="1:10" ht="13.5" customHeight="1">
      <c r="A32" s="23" t="s">
        <v>267</v>
      </c>
      <c r="B32" s="24">
        <f>SUM('- 31 -'!D32,'- 31 -'!B32,'- 30 -'!F32,'- 30 -'!D32,'- 30 -'!B32)</f>
        <v>1681300</v>
      </c>
      <c r="C32" s="361">
        <f>B32/'- 3 -'!D32*100</f>
        <v>7.997532956347779</v>
      </c>
      <c r="D32" s="24">
        <f>B32/'- 7 -'!F32</f>
        <v>784.9206349206349</v>
      </c>
      <c r="E32" s="24">
        <f>SUM('- 33 -'!D32,'- 33 -'!B32,'- 32 -'!F32,'- 32 -'!D32,'- 32 -'!B32)</f>
        <v>2231250</v>
      </c>
      <c r="F32" s="361">
        <f>E32/'- 3 -'!D32*100</f>
        <v>10.613510622048999</v>
      </c>
      <c r="G32" s="24">
        <f>E32/'- 7 -'!F32</f>
        <v>1041.6666666666667</v>
      </c>
      <c r="H32" s="24">
        <f>SUM('- 34 -'!B32,'- 34 -'!D32)</f>
        <v>356000</v>
      </c>
      <c r="I32" s="361">
        <f>H32/'- 3 -'!D32*100</f>
        <v>1.6934049440669774</v>
      </c>
      <c r="J32" s="24">
        <f>H32/'- 7 -'!F32</f>
        <v>166.1998132586368</v>
      </c>
    </row>
    <row r="33" spans="1:10" ht="13.5" customHeight="1">
      <c r="A33" s="368" t="s">
        <v>268</v>
      </c>
      <c r="B33" s="369">
        <f>SUM('- 31 -'!D33,'- 31 -'!B33,'- 30 -'!F33,'- 30 -'!D33,'- 30 -'!B33)</f>
        <v>2007800</v>
      </c>
      <c r="C33" s="370">
        <f>B33/'- 3 -'!D33*100</f>
        <v>8.900809043555359</v>
      </c>
      <c r="D33" s="369">
        <f>B33/'- 7 -'!F33</f>
        <v>897.1403038427167</v>
      </c>
      <c r="E33" s="369">
        <f>SUM('- 33 -'!D33,'- 33 -'!B33,'- 32 -'!F33,'- 32 -'!D33,'- 32 -'!B33)</f>
        <v>2756800</v>
      </c>
      <c r="F33" s="370">
        <f>E33/'- 3 -'!D33*100</f>
        <v>12.221212457054195</v>
      </c>
      <c r="G33" s="369">
        <f>E33/'- 7 -'!F33</f>
        <v>1231.8141197497766</v>
      </c>
      <c r="H33" s="369">
        <f>SUM('- 34 -'!B33,'- 34 -'!D33)</f>
        <v>390000</v>
      </c>
      <c r="I33" s="370">
        <f>H33/'- 3 -'!D33*100</f>
        <v>1.7289149950127451</v>
      </c>
      <c r="J33" s="369">
        <f>H33/'- 7 -'!F33</f>
        <v>174.2627345844504</v>
      </c>
    </row>
    <row r="34" spans="1:10" ht="13.5" customHeight="1">
      <c r="A34" s="23" t="s">
        <v>269</v>
      </c>
      <c r="B34" s="24">
        <f>SUM('- 31 -'!D34,'- 31 -'!B34,'- 30 -'!F34,'- 30 -'!D34,'- 30 -'!B34)</f>
        <v>2005485</v>
      </c>
      <c r="C34" s="361">
        <f>B34/'- 3 -'!D34*100</f>
        <v>10.123694245690546</v>
      </c>
      <c r="D34" s="24">
        <f>B34/'- 7 -'!F34</f>
        <v>988.8979289940828</v>
      </c>
      <c r="E34" s="24">
        <f>SUM('- 33 -'!D34,'- 33 -'!B34,'- 32 -'!F34,'- 32 -'!D34,'- 32 -'!B34)</f>
        <v>2288274</v>
      </c>
      <c r="F34" s="361">
        <f>E34/'- 3 -'!D34*100</f>
        <v>11.551213958899362</v>
      </c>
      <c r="G34" s="24">
        <f>E34/'- 7 -'!F34</f>
        <v>1128.3402366863904</v>
      </c>
      <c r="H34" s="24">
        <f>SUM('- 34 -'!B34,'- 34 -'!D34)</f>
        <v>360026</v>
      </c>
      <c r="I34" s="361">
        <f>H34/'- 3 -'!D34*100</f>
        <v>1.817412318964731</v>
      </c>
      <c r="J34" s="24">
        <f>H34/'- 7 -'!F34</f>
        <v>177.5276134122288</v>
      </c>
    </row>
    <row r="35" spans="1:10" ht="13.5" customHeight="1">
      <c r="A35" s="368" t="s">
        <v>270</v>
      </c>
      <c r="B35" s="369">
        <f>SUM('- 31 -'!D35,'- 31 -'!B35,'- 30 -'!F35,'- 30 -'!D35,'- 30 -'!B35)</f>
        <v>2692400</v>
      </c>
      <c r="C35" s="370">
        <f>B35/'- 3 -'!D35*100</f>
        <v>1.853913745223886</v>
      </c>
      <c r="D35" s="369">
        <f>B35/'- 7 -'!F35</f>
        <v>163.59714415919794</v>
      </c>
      <c r="E35" s="369">
        <f>SUM('- 33 -'!D35,'- 33 -'!B35,'- 32 -'!F35,'- 32 -'!D35,'- 32 -'!B35)</f>
        <v>18185529</v>
      </c>
      <c r="F35" s="370">
        <f>E35/'- 3 -'!D35*100</f>
        <v>12.52206290939964</v>
      </c>
      <c r="G35" s="369">
        <f>E35/'- 7 -'!F35</f>
        <v>1104.9994835181528</v>
      </c>
      <c r="H35" s="369">
        <f>SUM('- 34 -'!B35,'- 34 -'!D35)</f>
        <v>2469000</v>
      </c>
      <c r="I35" s="370">
        <f>H35/'- 3 -'!D35*100</f>
        <v>1.7000865536167638</v>
      </c>
      <c r="J35" s="369">
        <f>H35/'- 7 -'!F35</f>
        <v>150.02278596384627</v>
      </c>
    </row>
    <row r="36" spans="1:10" ht="13.5" customHeight="1">
      <c r="A36" s="23" t="s">
        <v>271</v>
      </c>
      <c r="B36" s="24">
        <f>SUM('- 31 -'!D36,'- 31 -'!B36,'- 30 -'!F36,'- 30 -'!D36,'- 30 -'!B36)</f>
        <v>1344150</v>
      </c>
      <c r="C36" s="361">
        <f>B36/'- 3 -'!D36*100</f>
        <v>7.235046010618829</v>
      </c>
      <c r="D36" s="24">
        <f>B36/'- 7 -'!F36</f>
        <v>706.8892979226927</v>
      </c>
      <c r="E36" s="24">
        <f>SUM('- 33 -'!D36,'- 33 -'!B36,'- 32 -'!F36,'- 32 -'!D36,'- 32 -'!B36)</f>
        <v>2137350</v>
      </c>
      <c r="F36" s="361">
        <f>E36/'- 3 -'!D36*100</f>
        <v>11.50453862351386</v>
      </c>
      <c r="G36" s="24">
        <f>E36/'- 7 -'!F36</f>
        <v>1124.0336576387065</v>
      </c>
      <c r="H36" s="24">
        <f>SUM('- 34 -'!B36,'- 34 -'!D36)</f>
        <v>376000</v>
      </c>
      <c r="I36" s="361">
        <f>H36/'- 3 -'!D36*100</f>
        <v>2.023864375250292</v>
      </c>
      <c r="J36" s="24">
        <f>H36/'- 7 -'!F36</f>
        <v>197.73862739942155</v>
      </c>
    </row>
    <row r="37" spans="1:10" ht="13.5" customHeight="1">
      <c r="A37" s="368" t="s">
        <v>272</v>
      </c>
      <c r="B37" s="369">
        <f>SUM('- 31 -'!D37,'- 31 -'!B37,'- 30 -'!F37,'- 30 -'!D37,'- 30 -'!B37)</f>
        <v>1836786</v>
      </c>
      <c r="C37" s="370">
        <f>B37/'- 3 -'!D37*100</f>
        <v>5.980704656630112</v>
      </c>
      <c r="D37" s="369">
        <f>B37/'- 7 -'!F37</f>
        <v>546.7275866174544</v>
      </c>
      <c r="E37" s="369">
        <f>SUM('- 33 -'!D37,'- 33 -'!B37,'- 32 -'!F37,'- 32 -'!D37,'- 32 -'!B37)</f>
        <v>3446476</v>
      </c>
      <c r="F37" s="370">
        <f>E37/'- 3 -'!D37*100</f>
        <v>11.221968733518178</v>
      </c>
      <c r="G37" s="369">
        <f>E37/'- 7 -'!F37</f>
        <v>1025.8590308370044</v>
      </c>
      <c r="H37" s="369">
        <f>SUM('- 34 -'!B37,'- 34 -'!D37)</f>
        <v>495016</v>
      </c>
      <c r="I37" s="370">
        <f>H37/'- 3 -'!D37*100</f>
        <v>1.6118069804029491</v>
      </c>
      <c r="J37" s="369">
        <f>H37/'- 7 -'!F37</f>
        <v>147.34373139659485</v>
      </c>
    </row>
    <row r="38" spans="1:10" ht="13.5" customHeight="1">
      <c r="A38" s="23" t="s">
        <v>273</v>
      </c>
      <c r="B38" s="24">
        <f>SUM('- 31 -'!D38,'- 31 -'!B38,'- 30 -'!F38,'- 30 -'!D38,'- 30 -'!B38)</f>
        <v>2386664</v>
      </c>
      <c r="C38" s="361">
        <f>B38/'- 3 -'!D38*100</f>
        <v>3.0741966828496254</v>
      </c>
      <c r="D38" s="24">
        <f>B38/'- 7 -'!F38</f>
        <v>269.74050632911394</v>
      </c>
      <c r="E38" s="24">
        <f>SUM('- 33 -'!D38,'- 33 -'!B38,'- 32 -'!F38,'- 32 -'!D38,'- 32 -'!B38)</f>
        <v>9284587</v>
      </c>
      <c r="F38" s="361">
        <f>E38/'- 3 -'!D38*100</f>
        <v>11.959222813529157</v>
      </c>
      <c r="G38" s="24">
        <f>E38/'- 7 -'!F38</f>
        <v>1049.3430153707052</v>
      </c>
      <c r="H38" s="24">
        <f>SUM('- 34 -'!B38,'- 34 -'!D38)</f>
        <v>1399453</v>
      </c>
      <c r="I38" s="361">
        <f>H38/'- 3 -'!D38*100</f>
        <v>1.802597169272238</v>
      </c>
      <c r="J38" s="24">
        <f>H38/'- 7 -'!F38</f>
        <v>158.16602622061484</v>
      </c>
    </row>
    <row r="39" spans="1:10" ht="13.5" customHeight="1">
      <c r="A39" s="368" t="s">
        <v>274</v>
      </c>
      <c r="B39" s="369">
        <f>SUM('- 31 -'!D39,'- 31 -'!B39,'- 30 -'!F39,'- 30 -'!D39,'- 30 -'!B39)</f>
        <v>1522790</v>
      </c>
      <c r="C39" s="370">
        <f>B39/'- 3 -'!D39*100</f>
        <v>9.056738208707205</v>
      </c>
      <c r="D39" s="369">
        <f>B39/'- 7 -'!F39</f>
        <v>949.6663548487683</v>
      </c>
      <c r="E39" s="369">
        <f>SUM('- 33 -'!D39,'- 33 -'!B39,'- 32 -'!F39,'- 32 -'!D39,'- 32 -'!B39)</f>
        <v>1785500</v>
      </c>
      <c r="F39" s="370">
        <f>E39/'- 3 -'!D39*100</f>
        <v>10.619196390603246</v>
      </c>
      <c r="G39" s="369">
        <f>E39/'- 7 -'!F39</f>
        <v>1113.501714998441</v>
      </c>
      <c r="H39" s="369">
        <f>SUM('- 34 -'!B39,'- 34 -'!D39)</f>
        <v>315000</v>
      </c>
      <c r="I39" s="370">
        <f>H39/'- 3 -'!D39*100</f>
        <v>1.873451057429304</v>
      </c>
      <c r="J39" s="369">
        <f>H39/'- 7 -'!F39</f>
        <v>196.44527595884003</v>
      </c>
    </row>
    <row r="40" spans="1:10" ht="13.5" customHeight="1">
      <c r="A40" s="23" t="s">
        <v>275</v>
      </c>
      <c r="B40" s="24">
        <f>SUM('- 31 -'!D40,'- 31 -'!B40,'- 30 -'!F40,'- 30 -'!D40,'- 30 -'!B40)</f>
        <v>1327661</v>
      </c>
      <c r="C40" s="361">
        <f>B40/'- 3 -'!D40*100</f>
        <v>1.6782449842708418</v>
      </c>
      <c r="D40" s="24">
        <f>B40/'- 7 -'!F40</f>
        <v>155.95872146976942</v>
      </c>
      <c r="E40" s="24">
        <f>SUM('- 33 -'!D40,'- 33 -'!B40,'- 32 -'!F40,'- 32 -'!D40,'- 32 -'!B40)</f>
        <v>9078169</v>
      </c>
      <c r="F40" s="361">
        <f>E40/'- 3 -'!D40*100</f>
        <v>11.475362754960072</v>
      </c>
      <c r="G40" s="24">
        <f>E40/'- 7 -'!F40</f>
        <v>1066.4014613116565</v>
      </c>
      <c r="H40" s="24">
        <f>SUM('- 34 -'!B40,'- 34 -'!D40)</f>
        <v>1325159</v>
      </c>
      <c r="I40" s="361">
        <f>H40/'- 3 -'!D40*100</f>
        <v>1.6750823027198696</v>
      </c>
      <c r="J40" s="24">
        <f>H40/'- 7 -'!F40</f>
        <v>155.66481457552655</v>
      </c>
    </row>
    <row r="41" spans="1:10" ht="13.5" customHeight="1">
      <c r="A41" s="368" t="s">
        <v>276</v>
      </c>
      <c r="B41" s="369">
        <f>SUM('- 31 -'!D41,'- 31 -'!B41,'- 30 -'!F41,'- 30 -'!D41,'- 30 -'!B41)</f>
        <v>3672150</v>
      </c>
      <c r="C41" s="370">
        <f>B41/'- 3 -'!D41*100</f>
        <v>7.51471356420379</v>
      </c>
      <c r="D41" s="369">
        <f>B41/'- 7 -'!F41</f>
        <v>785.9069020866774</v>
      </c>
      <c r="E41" s="369">
        <f>SUM('- 33 -'!D41,'- 33 -'!B41,'- 32 -'!F41,'- 32 -'!D41,'- 32 -'!B41)</f>
        <v>4306253</v>
      </c>
      <c r="F41" s="370">
        <f>E41/'- 3 -'!D41*100</f>
        <v>8.812346399246563</v>
      </c>
      <c r="G41" s="369">
        <f>E41/'- 7 -'!F41</f>
        <v>921.6164794007491</v>
      </c>
      <c r="H41" s="369">
        <f>SUM('- 34 -'!B41,'- 34 -'!D41)</f>
        <v>902800</v>
      </c>
      <c r="I41" s="370">
        <f>H41/'- 3 -'!D41*100</f>
        <v>1.8474962639770114</v>
      </c>
      <c r="J41" s="369">
        <f>H41/'- 7 -'!F41</f>
        <v>193.21562332798288</v>
      </c>
    </row>
    <row r="42" spans="1:10" ht="13.5" customHeight="1">
      <c r="A42" s="23" t="s">
        <v>277</v>
      </c>
      <c r="B42" s="24">
        <f>SUM('- 31 -'!D42,'- 31 -'!B42,'- 30 -'!F42,'- 30 -'!D42,'- 30 -'!B42)</f>
        <v>1345544</v>
      </c>
      <c r="C42" s="361">
        <f>B42/'- 3 -'!D42*100</f>
        <v>7.83750434528952</v>
      </c>
      <c r="D42" s="24">
        <f>B42/'- 7 -'!F42</f>
        <v>805.2327947336923</v>
      </c>
      <c r="E42" s="24">
        <f>SUM('- 33 -'!D42,'- 33 -'!B42,'- 32 -'!F42,'- 32 -'!D42,'- 32 -'!B42)</f>
        <v>1871636</v>
      </c>
      <c r="F42" s="361">
        <f>E42/'- 3 -'!D42*100</f>
        <v>10.901877071875981</v>
      </c>
      <c r="G42" s="24">
        <f>E42/'- 7 -'!F42</f>
        <v>1120.0694195092758</v>
      </c>
      <c r="H42" s="24">
        <f>SUM('- 34 -'!B42,'- 34 -'!D42)</f>
        <v>275000</v>
      </c>
      <c r="I42" s="361">
        <f>H42/'- 3 -'!D42*100</f>
        <v>1.6018158417373327</v>
      </c>
      <c r="J42" s="24">
        <f>H42/'- 7 -'!F42</f>
        <v>164.57211250748054</v>
      </c>
    </row>
    <row r="43" spans="1:10" ht="13.5" customHeight="1">
      <c r="A43" s="368" t="s">
        <v>278</v>
      </c>
      <c r="B43" s="369">
        <f>SUM('- 31 -'!D43,'- 31 -'!B43,'- 30 -'!F43,'- 30 -'!D43,'- 30 -'!B43)</f>
        <v>764633</v>
      </c>
      <c r="C43" s="370">
        <f>B43/'- 3 -'!D43*100</f>
        <v>7.507942846656149</v>
      </c>
      <c r="D43" s="369">
        <f>B43/'- 7 -'!F43</f>
        <v>714.9443665264142</v>
      </c>
      <c r="E43" s="369">
        <f>SUM('- 33 -'!D43,'- 33 -'!B43,'- 32 -'!F43,'- 32 -'!D43,'- 32 -'!B43)</f>
        <v>929230</v>
      </c>
      <c r="F43" s="370">
        <f>E43/'- 3 -'!D43*100</f>
        <v>9.124123247882702</v>
      </c>
      <c r="G43" s="369">
        <f>E43/'- 7 -'!F43</f>
        <v>868.8452547919588</v>
      </c>
      <c r="H43" s="369">
        <f>SUM('- 34 -'!B43,'- 34 -'!D43)</f>
        <v>160000</v>
      </c>
      <c r="I43" s="370">
        <f>H43/'- 3 -'!D43*100</f>
        <v>1.571042389571185</v>
      </c>
      <c r="J43" s="369">
        <f>H43/'- 7 -'!F43</f>
        <v>149.6026180458158</v>
      </c>
    </row>
    <row r="44" spans="1:10" ht="13.5" customHeight="1">
      <c r="A44" s="23" t="s">
        <v>279</v>
      </c>
      <c r="B44" s="24">
        <f>SUM('- 31 -'!D44,'- 31 -'!B44,'- 30 -'!F44,'- 30 -'!D44,'- 30 -'!B44)</f>
        <v>751029</v>
      </c>
      <c r="C44" s="361">
        <f>B44/'- 3 -'!D44*100</f>
        <v>9.453899167421838</v>
      </c>
      <c r="D44" s="24">
        <f>B44/'- 7 -'!F44</f>
        <v>920.3786764705883</v>
      </c>
      <c r="E44" s="24">
        <f>SUM('- 33 -'!D44,'- 33 -'!B44,'- 32 -'!F44,'- 32 -'!D44,'- 32 -'!B44)</f>
        <v>891310</v>
      </c>
      <c r="F44" s="361">
        <f>E44/'- 3 -'!D44*100</f>
        <v>11.219746330587444</v>
      </c>
      <c r="G44" s="24">
        <f>E44/'- 7 -'!F44</f>
        <v>1092.2916666666667</v>
      </c>
      <c r="H44" s="24">
        <f>SUM('- 34 -'!B44,'- 34 -'!D44)</f>
        <v>123104</v>
      </c>
      <c r="I44" s="361">
        <f>H44/'- 3 -'!D44*100</f>
        <v>1.5496243195752732</v>
      </c>
      <c r="J44" s="24">
        <f>H44/'- 7 -'!F44</f>
        <v>150.86274509803923</v>
      </c>
    </row>
    <row r="45" spans="1:10" ht="13.5" customHeight="1">
      <c r="A45" s="368" t="s">
        <v>280</v>
      </c>
      <c r="B45" s="369">
        <f>SUM('- 31 -'!D45,'- 31 -'!B45,'- 30 -'!F45,'- 30 -'!D45,'- 30 -'!B45)</f>
        <v>480547</v>
      </c>
      <c r="C45" s="370">
        <f>B45/'- 3 -'!D45*100</f>
        <v>3.9326263372792964</v>
      </c>
      <c r="D45" s="369">
        <f>B45/'- 7 -'!F45</f>
        <v>322.9048514984545</v>
      </c>
      <c r="E45" s="369">
        <f>SUM('- 33 -'!D45,'- 33 -'!B45,'- 32 -'!F45,'- 32 -'!D45,'- 32 -'!B45)</f>
        <v>1237878</v>
      </c>
      <c r="F45" s="370">
        <f>E45/'- 3 -'!D45*100</f>
        <v>10.130354835507497</v>
      </c>
      <c r="G45" s="369">
        <f>E45/'- 7 -'!F45</f>
        <v>831.795457599785</v>
      </c>
      <c r="H45" s="369">
        <f>SUM('- 34 -'!B45,'- 34 -'!D45)</f>
        <v>234119</v>
      </c>
      <c r="I45" s="370">
        <f>H45/'- 3 -'!D45*100</f>
        <v>1.9159469218567415</v>
      </c>
      <c r="J45" s="369">
        <f>H45/'- 7 -'!F45</f>
        <v>157.3168928907405</v>
      </c>
    </row>
    <row r="46" spans="1:10" ht="13.5" customHeight="1">
      <c r="A46" s="23" t="s">
        <v>281</v>
      </c>
      <c r="B46" s="24">
        <f>SUM('- 31 -'!D46,'- 31 -'!B46,'- 30 -'!F46,'- 30 -'!D46,'- 30 -'!B46)</f>
        <v>4423500</v>
      </c>
      <c r="C46" s="361">
        <f>B46/'- 3 -'!D46*100</f>
        <v>1.497766301731091</v>
      </c>
      <c r="D46" s="24">
        <f>B46/'- 7 -'!F46</f>
        <v>145.2447012854821</v>
      </c>
      <c r="E46" s="24">
        <f>SUM('- 33 -'!D46,'- 33 -'!B46,'- 32 -'!F46,'- 32 -'!D46,'- 32 -'!B46)</f>
        <v>38354800</v>
      </c>
      <c r="F46" s="361">
        <f>E46/'- 3 -'!D46*100</f>
        <v>12.98666823773836</v>
      </c>
      <c r="G46" s="24">
        <f>E46/'- 7 -'!F46</f>
        <v>1259.3718704339117</v>
      </c>
      <c r="H46" s="24">
        <f>SUM('- 34 -'!B46,'- 34 -'!D46)</f>
        <v>5169500</v>
      </c>
      <c r="I46" s="361">
        <f>H46/'- 3 -'!D46*100</f>
        <v>1.7503567077650897</v>
      </c>
      <c r="J46" s="24">
        <f>H46/'- 7 -'!F46</f>
        <v>169.73945592750079</v>
      </c>
    </row>
    <row r="47" spans="1:11" ht="4.5" customHeight="1">
      <c r="A47"/>
      <c r="B47"/>
      <c r="C47"/>
      <c r="D47"/>
      <c r="E47"/>
      <c r="F47"/>
      <c r="G47"/>
      <c r="H47"/>
      <c r="I47"/>
      <c r="J47"/>
      <c r="K47"/>
    </row>
    <row r="48" spans="1:10" ht="13.5" customHeight="1">
      <c r="A48" s="371" t="s">
        <v>282</v>
      </c>
      <c r="B48" s="372">
        <f>SUM(B11:B46)</f>
        <v>67425082</v>
      </c>
      <c r="C48" s="373">
        <f>B48/'- 3 -'!D48*100</f>
        <v>4.103814168808221</v>
      </c>
      <c r="D48" s="372">
        <f>B48/'- 7 -'!F48</f>
        <v>390.3465462608001</v>
      </c>
      <c r="E48" s="372">
        <f>SUM(E11:E46)</f>
        <v>196618422</v>
      </c>
      <c r="F48" s="373">
        <f>E48/'- 3 -'!D48*100</f>
        <v>11.96714104185018</v>
      </c>
      <c r="G48" s="372">
        <f>E48/'- 7 -'!F48</f>
        <v>1138.29037625714</v>
      </c>
      <c r="H48" s="372">
        <f>SUM(H11:H46)</f>
        <v>29089578</v>
      </c>
      <c r="I48" s="373">
        <f>H48/'- 3 -'!D48*100</f>
        <v>1.7705313634034867</v>
      </c>
      <c r="J48" s="372">
        <f>H48/'- 7 -'!F48</f>
        <v>168.40938071805613</v>
      </c>
    </row>
    <row r="49" spans="1:10" ht="4.5" customHeight="1">
      <c r="A49" s="25" t="s">
        <v>5</v>
      </c>
      <c r="B49" s="26"/>
      <c r="C49" s="360"/>
      <c r="D49" s="26"/>
      <c r="E49" s="26"/>
      <c r="F49" s="360"/>
      <c r="H49" s="26"/>
      <c r="I49" s="360"/>
      <c r="J49" s="26"/>
    </row>
    <row r="50" spans="1:10" ht="13.5" customHeight="1">
      <c r="A50" s="23" t="s">
        <v>283</v>
      </c>
      <c r="B50" s="24">
        <f>SUM('- 31 -'!D50,'- 31 -'!B50,'- 30 -'!F50,'- 30 -'!D50,'- 30 -'!B50)</f>
        <v>37000</v>
      </c>
      <c r="C50" s="361">
        <f>B50/'- 3 -'!D50*100</f>
        <v>1.348941682334442</v>
      </c>
      <c r="D50" s="24">
        <f>B50/'- 7 -'!F50</f>
        <v>161.92560175054706</v>
      </c>
      <c r="E50" s="24">
        <f>SUM('- 33 -'!D50,'- 33 -'!B50,'- 32 -'!F50,'- 32 -'!D50,'- 32 -'!B50)</f>
        <v>351521</v>
      </c>
      <c r="F50" s="361">
        <f>E50/'- 3 -'!D50*100</f>
        <v>12.815711597726631</v>
      </c>
      <c r="G50" s="24">
        <f>E50/'- 7 -'!F50</f>
        <v>1538.3851203501094</v>
      </c>
      <c r="H50" s="24">
        <f>SUM('- 34 -'!B50,'- 34 -'!D50)</f>
        <v>17500</v>
      </c>
      <c r="I50" s="361">
        <f>H50/'- 3 -'!D50*100</f>
        <v>0.6380129578608847</v>
      </c>
      <c r="J50" s="24">
        <f>H50/'- 7 -'!F50</f>
        <v>76.58643326039387</v>
      </c>
    </row>
    <row r="51" spans="1:10" ht="13.5" customHeight="1">
      <c r="A51" s="368" t="s">
        <v>284</v>
      </c>
      <c r="B51" s="369">
        <f>SUM('- 31 -'!D51,'- 31 -'!B51,'- 30 -'!F51,'- 30 -'!D51,'- 30 -'!B51)</f>
        <v>0</v>
      </c>
      <c r="C51" s="370">
        <f>B51/'- 3 -'!D51*100</f>
        <v>0</v>
      </c>
      <c r="D51" s="369">
        <f>B51/'- 7 -'!F51</f>
        <v>0</v>
      </c>
      <c r="E51" s="369">
        <f>SUM('- 33 -'!D51,'- 33 -'!B51,'- 32 -'!F51,'- 32 -'!D51,'- 32 -'!B51)</f>
        <v>922899</v>
      </c>
      <c r="F51" s="370">
        <f>E51/'- 3 -'!D51*100</f>
        <v>10.819597408311463</v>
      </c>
      <c r="G51" s="369">
        <f>E51/'- 7 -'!F51</f>
        <v>1332.7061371841155</v>
      </c>
      <c r="H51" s="369">
        <f>SUM('- 34 -'!B51,'- 34 -'!D51)</f>
        <v>135592</v>
      </c>
      <c r="I51" s="370">
        <f>H51/'- 3 -'!D51*100</f>
        <v>1.5896114870508775</v>
      </c>
      <c r="J51" s="369">
        <f>H51/'- 7 -'!F51</f>
        <v>195.80072202166065</v>
      </c>
    </row>
    <row r="52" ht="49.5" customHeight="1"/>
    <row r="53" ht="15" customHeight="1"/>
    <row r="54" spans="2:8" ht="14.25" customHeight="1">
      <c r="B54" s="95"/>
      <c r="C54" s="95"/>
      <c r="E54" s="95"/>
      <c r="F54" s="95"/>
      <c r="H54" s="95"/>
    </row>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14.xml><?xml version="1.0" encoding="utf-8"?>
<worksheet xmlns="http://schemas.openxmlformats.org/spreadsheetml/2006/main" xmlns:r="http://schemas.openxmlformats.org/officeDocument/2006/relationships">
  <sheetPr codeName="Sheet13">
    <pageSetUpPr fitToPage="1"/>
  </sheetPr>
  <dimension ref="A1:G53"/>
  <sheetViews>
    <sheetView showGridLines="0" showZeros="0" workbookViewId="0" topLeftCell="A1">
      <selection activeCell="A1" sqref="A1"/>
    </sheetView>
  </sheetViews>
  <sheetFormatPr defaultColWidth="15.83203125" defaultRowHeight="12"/>
  <cols>
    <col min="1" max="1" width="35.83203125" style="1" customWidth="1"/>
    <col min="2" max="2" width="20.83203125" style="1" customWidth="1"/>
    <col min="3" max="3" width="12.83203125" style="1" customWidth="1"/>
    <col min="4" max="4" width="15.33203125" style="1" customWidth="1"/>
    <col min="5" max="5" width="20.83203125" style="1" customWidth="1"/>
    <col min="6" max="6" width="12.83203125" style="1" customWidth="1"/>
    <col min="7" max="7" width="15.33203125" style="1" customWidth="1"/>
    <col min="8" max="16384" width="15.83203125" style="1" customWidth="1"/>
  </cols>
  <sheetData>
    <row r="1" spans="1:7" ht="6.75" customHeight="1">
      <c r="A1" s="3"/>
      <c r="B1" s="42"/>
      <c r="C1" s="42"/>
      <c r="D1" s="42"/>
      <c r="E1" s="42"/>
      <c r="F1" s="42"/>
      <c r="G1" s="42"/>
    </row>
    <row r="2" spans="1:7" ht="15.75" customHeight="1">
      <c r="A2" s="168"/>
      <c r="B2" s="44" t="s">
        <v>2</v>
      </c>
      <c r="C2" s="204"/>
      <c r="D2" s="45"/>
      <c r="E2" s="45"/>
      <c r="F2" s="45"/>
      <c r="G2" s="191" t="s">
        <v>472</v>
      </c>
    </row>
    <row r="3" spans="1:7" ht="15.75" customHeight="1">
      <c r="A3" s="171"/>
      <c r="B3" s="241" t="str">
        <f>OPYEAR</f>
        <v>OPERATING FUND 2007/2008 BUDGET</v>
      </c>
      <c r="C3" s="49"/>
      <c r="D3" s="205"/>
      <c r="E3" s="49"/>
      <c r="F3" s="49"/>
      <c r="G3" s="51"/>
    </row>
    <row r="4" spans="2:7" ht="15.75" customHeight="1">
      <c r="B4" s="42"/>
      <c r="C4" s="42"/>
      <c r="D4" s="42"/>
      <c r="E4" s="42"/>
      <c r="F4" s="42"/>
      <c r="G4" s="42"/>
    </row>
    <row r="5" spans="2:7" ht="15.75" customHeight="1">
      <c r="B5" s="222" t="s">
        <v>15</v>
      </c>
      <c r="C5" s="206"/>
      <c r="D5" s="207"/>
      <c r="E5" s="207"/>
      <c r="F5" s="207"/>
      <c r="G5" s="208"/>
    </row>
    <row r="6" spans="2:7" ht="15.75" customHeight="1">
      <c r="B6" s="406"/>
      <c r="C6" s="407"/>
      <c r="D6" s="408"/>
      <c r="E6" s="409" t="s">
        <v>205</v>
      </c>
      <c r="F6" s="410"/>
      <c r="G6" s="411"/>
    </row>
    <row r="7" spans="2:7" ht="15.75" customHeight="1">
      <c r="B7" s="412" t="s">
        <v>37</v>
      </c>
      <c r="C7" s="413"/>
      <c r="D7" s="414"/>
      <c r="E7" s="412" t="s">
        <v>242</v>
      </c>
      <c r="F7" s="413"/>
      <c r="G7" s="414"/>
    </row>
    <row r="8" spans="1:7" ht="15.75" customHeight="1">
      <c r="A8" s="105"/>
      <c r="B8" s="209"/>
      <c r="C8" s="210"/>
      <c r="D8" s="211" t="s">
        <v>67</v>
      </c>
      <c r="E8" s="212"/>
      <c r="F8" s="210"/>
      <c r="G8" s="211" t="s">
        <v>67</v>
      </c>
    </row>
    <row r="9" spans="1:7" ht="15.75" customHeight="1">
      <c r="A9" s="35" t="s">
        <v>88</v>
      </c>
      <c r="B9" s="56" t="s">
        <v>89</v>
      </c>
      <c r="C9" s="56" t="s">
        <v>90</v>
      </c>
      <c r="D9" s="56" t="s">
        <v>91</v>
      </c>
      <c r="E9" s="213" t="s">
        <v>89</v>
      </c>
      <c r="F9" s="56" t="s">
        <v>90</v>
      </c>
      <c r="G9" s="56" t="s">
        <v>91</v>
      </c>
    </row>
    <row r="10" spans="1:7" ht="4.5" customHeight="1">
      <c r="A10" s="37"/>
      <c r="B10" s="68"/>
      <c r="C10" s="68"/>
      <c r="D10" s="68"/>
      <c r="E10" s="68"/>
      <c r="F10" s="68"/>
      <c r="G10" s="68"/>
    </row>
    <row r="11" spans="1:7" ht="13.5" customHeight="1">
      <c r="A11" s="368" t="s">
        <v>247</v>
      </c>
      <c r="B11" s="369">
        <v>725321</v>
      </c>
      <c r="C11" s="370">
        <f>B11/'- 3 -'!D11*100</f>
        <v>5.761176481895235</v>
      </c>
      <c r="D11" s="369">
        <f>B11/'- 7 -'!C11</f>
        <v>518.0864285714285</v>
      </c>
      <c r="E11" s="369">
        <v>0</v>
      </c>
      <c r="F11" s="370">
        <f>E11/'- 3 -'!D11*100</f>
        <v>0</v>
      </c>
      <c r="G11" s="369">
        <f>IF('- 7 -'!B11=0,"",E11/'- 7 -'!B11)</f>
      </c>
    </row>
    <row r="12" spans="1:7" ht="13.5" customHeight="1">
      <c r="A12" s="23" t="s">
        <v>248</v>
      </c>
      <c r="B12" s="24">
        <v>1562760</v>
      </c>
      <c r="C12" s="361">
        <f>B12/'- 3 -'!D12*100</f>
        <v>6.614446137272825</v>
      </c>
      <c r="D12" s="24">
        <f>B12/'- 7 -'!C12</f>
        <v>654.1481791544579</v>
      </c>
      <c r="E12" s="24">
        <v>713041</v>
      </c>
      <c r="F12" s="361">
        <f>E12/'- 3 -'!D12*100</f>
        <v>3.0179754333148736</v>
      </c>
      <c r="G12" s="24">
        <f>IF('- 7 -'!B12=0,"",E12/'- 7 -'!B12)</f>
        <v>9141.551282051281</v>
      </c>
    </row>
    <row r="13" spans="1:7" ht="13.5" customHeight="1">
      <c r="A13" s="368" t="s">
        <v>249</v>
      </c>
      <c r="B13" s="369">
        <v>3385300</v>
      </c>
      <c r="C13" s="370">
        <f>B13/'- 3 -'!D13*100</f>
        <v>6.093721592903469</v>
      </c>
      <c r="D13" s="369">
        <f>B13/'- 7 -'!C13</f>
        <v>518.8596827343091</v>
      </c>
      <c r="E13" s="369">
        <v>2138100</v>
      </c>
      <c r="F13" s="370">
        <f>E13/'- 3 -'!D13*100</f>
        <v>3.848694691101795</v>
      </c>
      <c r="G13" s="369">
        <f>IF('- 7 -'!B13=0,"",E13/'- 7 -'!B13)</f>
        <v>5421.1460446247465</v>
      </c>
    </row>
    <row r="14" spans="1:7" ht="13.5" customHeight="1">
      <c r="A14" s="23" t="s">
        <v>285</v>
      </c>
      <c r="B14" s="24">
        <v>3825044</v>
      </c>
      <c r="C14" s="361">
        <f>B14/'- 3 -'!D14*100</f>
        <v>7.227430468100454</v>
      </c>
      <c r="D14" s="24">
        <f>B14/'- 7 -'!C14</f>
        <v>824.0077552778974</v>
      </c>
      <c r="E14" s="24">
        <v>0</v>
      </c>
      <c r="F14" s="361">
        <f>E14/'- 3 -'!D14*100</f>
        <v>0</v>
      </c>
      <c r="G14" s="24">
        <f>IF('- 7 -'!B14=0,"",E14/'- 7 -'!B14)</f>
      </c>
    </row>
    <row r="15" spans="1:7" ht="13.5" customHeight="1">
      <c r="A15" s="368" t="s">
        <v>250</v>
      </c>
      <c r="B15" s="369">
        <v>1040520</v>
      </c>
      <c r="C15" s="370">
        <f>B15/'- 3 -'!D15*100</f>
        <v>6.823908443206203</v>
      </c>
      <c r="D15" s="369">
        <f>B15/'- 7 -'!C15</f>
        <v>654.0037712130735</v>
      </c>
      <c r="E15" s="369">
        <v>0</v>
      </c>
      <c r="F15" s="370">
        <f>E15/'- 3 -'!D15*100</f>
        <v>0</v>
      </c>
      <c r="G15" s="369">
        <f>IF('- 7 -'!B15=0,"",E15/'- 7 -'!B15)</f>
      </c>
    </row>
    <row r="16" spans="1:7" ht="13.5" customHeight="1">
      <c r="A16" s="23" t="s">
        <v>251</v>
      </c>
      <c r="B16" s="24">
        <v>941293</v>
      </c>
      <c r="C16" s="361">
        <f>B16/'- 3 -'!D16*100</f>
        <v>8.650127979287324</v>
      </c>
      <c r="D16" s="24">
        <f>B16/'- 7 -'!C16</f>
        <v>824.2495621716287</v>
      </c>
      <c r="E16" s="24">
        <v>80256</v>
      </c>
      <c r="F16" s="361">
        <f>E16/'- 3 -'!D16*100</f>
        <v>0.7375223985578173</v>
      </c>
      <c r="G16" s="24">
        <f>IF('- 7 -'!B16=0,"",E16/'- 7 -'!B16)</f>
        <v>6688</v>
      </c>
    </row>
    <row r="17" spans="1:7" ht="13.5" customHeight="1">
      <c r="A17" s="368" t="s">
        <v>252</v>
      </c>
      <c r="B17" s="369">
        <v>947089</v>
      </c>
      <c r="C17" s="370">
        <f>B17/'- 3 -'!D17*100</f>
        <v>6.798046366215033</v>
      </c>
      <c r="D17" s="369">
        <f>B17/'- 7 -'!C17</f>
        <v>677.9448818897638</v>
      </c>
      <c r="E17" s="369">
        <v>156720</v>
      </c>
      <c r="F17" s="370">
        <f>E17/'- 3 -'!D17*100</f>
        <v>1.124909936144565</v>
      </c>
      <c r="G17" s="369">
        <f>IF('- 7 -'!B17=0,"",E17/'- 7 -'!B17)</f>
        <v>5224</v>
      </c>
    </row>
    <row r="18" spans="1:7" ht="13.5" customHeight="1">
      <c r="A18" s="23" t="s">
        <v>253</v>
      </c>
      <c r="B18" s="24">
        <v>5143361</v>
      </c>
      <c r="C18" s="361">
        <f>B18/'- 3 -'!D18*100</f>
        <v>5.534689088844927</v>
      </c>
      <c r="D18" s="24">
        <f>B18/'- 7 -'!C18</f>
        <v>870.3399553269256</v>
      </c>
      <c r="E18" s="24">
        <v>0</v>
      </c>
      <c r="F18" s="361">
        <f>E18/'- 3 -'!D18*100</f>
        <v>0</v>
      </c>
      <c r="G18" s="24">
        <f>IF('- 7 -'!B18=0,"",E18/'- 7 -'!B18)</f>
      </c>
    </row>
    <row r="19" spans="1:7" ht="13.5" customHeight="1">
      <c r="A19" s="368" t="s">
        <v>254</v>
      </c>
      <c r="B19" s="369">
        <v>1488000</v>
      </c>
      <c r="C19" s="370">
        <f>B19/'- 3 -'!D19*100</f>
        <v>5.8054733362763855</v>
      </c>
      <c r="D19" s="369">
        <f>B19/'- 7 -'!C19</f>
        <v>432.4952768492952</v>
      </c>
      <c r="E19" s="369">
        <v>687300</v>
      </c>
      <c r="F19" s="370">
        <f>E19/'- 3 -'!D19*100</f>
        <v>2.6815200430260484</v>
      </c>
      <c r="G19" s="369">
        <f>IF('- 7 -'!B19=0,"",E19/'- 7 -'!B19)</f>
        <v>5976.521739130435</v>
      </c>
    </row>
    <row r="20" spans="1:7" ht="13.5" customHeight="1">
      <c r="A20" s="23" t="s">
        <v>255</v>
      </c>
      <c r="B20" s="24">
        <v>3039873</v>
      </c>
      <c r="C20" s="361">
        <f>B20/'- 3 -'!D20*100</f>
        <v>6.094257890659554</v>
      </c>
      <c r="D20" s="24">
        <f>B20/'- 7 -'!C20</f>
        <v>442.7106968615743</v>
      </c>
      <c r="E20" s="24">
        <v>1679035</v>
      </c>
      <c r="F20" s="361">
        <f>E20/'- 3 -'!D20*100</f>
        <v>3.366085457334423</v>
      </c>
      <c r="G20" s="24">
        <f>IF('- 7 -'!B20=0,"",E20/'- 7 -'!B20)</f>
        <v>4663.986111111111</v>
      </c>
    </row>
    <row r="21" spans="1:7" ht="13.5" customHeight="1">
      <c r="A21" s="368" t="s">
        <v>256</v>
      </c>
      <c r="B21" s="369">
        <v>2066000</v>
      </c>
      <c r="C21" s="370">
        <f>B21/'- 3 -'!D21*100</f>
        <v>7.478760104108974</v>
      </c>
      <c r="D21" s="369">
        <f>B21/'- 7 -'!C21</f>
        <v>696.2089300758214</v>
      </c>
      <c r="E21" s="369">
        <v>0</v>
      </c>
      <c r="F21" s="370">
        <f>E21/'- 3 -'!D21*100</f>
        <v>0</v>
      </c>
      <c r="G21" s="369">
        <f>IF('- 7 -'!B21=0,"",E21/'- 7 -'!B21)</f>
      </c>
    </row>
    <row r="22" spans="1:7" ht="13.5" customHeight="1">
      <c r="A22" s="23" t="s">
        <v>257</v>
      </c>
      <c r="B22" s="24">
        <v>1010220</v>
      </c>
      <c r="C22" s="361">
        <f>B22/'- 3 -'!D22*100</f>
        <v>6.5924393487357476</v>
      </c>
      <c r="D22" s="24">
        <f>B22/'- 7 -'!C22</f>
        <v>632.1777221526909</v>
      </c>
      <c r="E22" s="24">
        <v>0</v>
      </c>
      <c r="F22" s="361">
        <f>E22/'- 3 -'!D22*100</f>
        <v>0</v>
      </c>
      <c r="G22" s="24">
        <f>IF('- 7 -'!B22=0,"",E22/'- 7 -'!B22)</f>
      </c>
    </row>
    <row r="23" spans="1:7" ht="13.5" customHeight="1">
      <c r="A23" s="368" t="s">
        <v>258</v>
      </c>
      <c r="B23" s="369">
        <v>729300</v>
      </c>
      <c r="C23" s="370">
        <f>B23/'- 3 -'!D23*100</f>
        <v>5.708102523563631</v>
      </c>
      <c r="D23" s="369">
        <f>B23/'- 7 -'!C23</f>
        <v>562.2976098689282</v>
      </c>
      <c r="E23" s="369">
        <v>192000</v>
      </c>
      <c r="F23" s="370">
        <f>E23/'- 3 -'!D23*100</f>
        <v>1.5027501501771796</v>
      </c>
      <c r="G23" s="369">
        <f>IF('- 7 -'!B23=0,"",E23/'- 7 -'!B23)</f>
        <v>5647.058823529412</v>
      </c>
    </row>
    <row r="24" spans="1:7" ht="13.5" customHeight="1">
      <c r="A24" s="23" t="s">
        <v>259</v>
      </c>
      <c r="B24" s="24">
        <v>2799760</v>
      </c>
      <c r="C24" s="361">
        <f>B24/'- 3 -'!D24*100</f>
        <v>6.621556598881736</v>
      </c>
      <c r="D24" s="24">
        <f>B24/'- 7 -'!C24</f>
        <v>628.5239645302503</v>
      </c>
      <c r="E24" s="24">
        <v>1514310</v>
      </c>
      <c r="F24" s="361">
        <f>E24/'- 3 -'!D24*100</f>
        <v>3.581410325618125</v>
      </c>
      <c r="G24" s="24">
        <f>IF('- 7 -'!B24=0,"",E24/'- 7 -'!B24)</f>
        <v>4338.997134670487</v>
      </c>
    </row>
    <row r="25" spans="1:7" ht="13.5" customHeight="1">
      <c r="A25" s="368" t="s">
        <v>260</v>
      </c>
      <c r="B25" s="369">
        <v>9609323</v>
      </c>
      <c r="C25" s="370">
        <f>B25/'- 3 -'!D25*100</f>
        <v>7.47375585786189</v>
      </c>
      <c r="D25" s="369">
        <f>B25/'- 7 -'!C25</f>
        <v>687.9034290214046</v>
      </c>
      <c r="E25" s="369">
        <v>1273345</v>
      </c>
      <c r="F25" s="370">
        <f>E25/'- 3 -'!D25*100</f>
        <v>0.9903579734835793</v>
      </c>
      <c r="G25" s="369">
        <f>IF('- 7 -'!B25=0,"",E25/'- 7 -'!B25)</f>
        <v>6996.4010989010985</v>
      </c>
    </row>
    <row r="26" spans="1:7" ht="13.5" customHeight="1">
      <c r="A26" s="23" t="s">
        <v>261</v>
      </c>
      <c r="B26" s="24">
        <v>2209418</v>
      </c>
      <c r="C26" s="361">
        <f>B26/'- 3 -'!D26*100</f>
        <v>7.127050461906139</v>
      </c>
      <c r="D26" s="24">
        <f>B26/'- 7 -'!C26</f>
        <v>689.6887778991728</v>
      </c>
      <c r="E26" s="24">
        <v>905694</v>
      </c>
      <c r="F26" s="361">
        <f>E26/'- 3 -'!D26*100</f>
        <v>2.9215507618049723</v>
      </c>
      <c r="G26" s="24">
        <f>IF('- 7 -'!B26=0,"",E26/'- 7 -'!B26)</f>
        <v>5244.319629415171</v>
      </c>
    </row>
    <row r="27" spans="1:7" ht="13.5" customHeight="1">
      <c r="A27" s="368" t="s">
        <v>262</v>
      </c>
      <c r="B27" s="369">
        <v>1957439</v>
      </c>
      <c r="C27" s="370">
        <f>B27/'- 3 -'!D27*100</f>
        <v>5.907633661094737</v>
      </c>
      <c r="D27" s="369">
        <f>B27/'- 7 -'!C27</f>
        <v>612.0745831821991</v>
      </c>
      <c r="E27" s="369">
        <v>783736</v>
      </c>
      <c r="F27" s="370">
        <f>E27/'- 3 -'!D27*100</f>
        <v>2.365348383787053</v>
      </c>
      <c r="G27" s="369">
        <f>IF('- 7 -'!B27=0,"",E27/'- 7 -'!B27)</f>
        <v>4552.89880329964</v>
      </c>
    </row>
    <row r="28" spans="1:7" ht="13.5" customHeight="1">
      <c r="A28" s="23" t="s">
        <v>263</v>
      </c>
      <c r="B28" s="24">
        <v>1022021</v>
      </c>
      <c r="C28" s="361">
        <f>B28/'- 3 -'!D28*100</f>
        <v>5.739914862299913</v>
      </c>
      <c r="D28" s="24">
        <f>B28/'- 7 -'!C28</f>
        <v>571.1209835149483</v>
      </c>
      <c r="E28" s="24">
        <v>0</v>
      </c>
      <c r="F28" s="361">
        <f>E28/'- 3 -'!D28*100</f>
        <v>0</v>
      </c>
      <c r="G28" s="24">
        <f>IF('- 7 -'!B28=0,"",E28/'- 7 -'!B28)</f>
      </c>
    </row>
    <row r="29" spans="1:7" ht="13.5" customHeight="1">
      <c r="A29" s="368" t="s">
        <v>264</v>
      </c>
      <c r="B29" s="369">
        <v>8220825</v>
      </c>
      <c r="C29" s="370">
        <f>B29/'- 3 -'!D29*100</f>
        <v>6.924971729449907</v>
      </c>
      <c r="D29" s="369">
        <f>B29/'- 7 -'!C29</f>
        <v>672.7627971684602</v>
      </c>
      <c r="E29" s="369">
        <v>0</v>
      </c>
      <c r="F29" s="370">
        <f>E29/'- 3 -'!D29*100</f>
        <v>0</v>
      </c>
      <c r="G29" s="369">
        <f>IF('- 7 -'!B29=0,"",E29/'- 7 -'!B29)</f>
      </c>
    </row>
    <row r="30" spans="1:7" ht="13.5" customHeight="1">
      <c r="A30" s="23" t="s">
        <v>265</v>
      </c>
      <c r="B30" s="24">
        <v>698250</v>
      </c>
      <c r="C30" s="361">
        <f>B30/'- 3 -'!D30*100</f>
        <v>6.368801637345248</v>
      </c>
      <c r="D30" s="24">
        <f>B30/'- 7 -'!C30</f>
        <v>596.5399401964972</v>
      </c>
      <c r="E30" s="24">
        <v>0</v>
      </c>
      <c r="F30" s="361">
        <f>E30/'- 3 -'!D30*100</f>
        <v>0</v>
      </c>
      <c r="G30" s="24">
        <f>IF('- 7 -'!B30=0,"",E30/'- 7 -'!B30)</f>
      </c>
    </row>
    <row r="31" spans="1:7" ht="13.5" customHeight="1">
      <c r="A31" s="368" t="s">
        <v>266</v>
      </c>
      <c r="B31" s="369">
        <v>2008085</v>
      </c>
      <c r="C31" s="370">
        <f>B31/'- 3 -'!D31*100</f>
        <v>7.070597348638229</v>
      </c>
      <c r="D31" s="369">
        <f>B31/'- 7 -'!C31</f>
        <v>638.0950111217032</v>
      </c>
      <c r="E31" s="369">
        <v>608782</v>
      </c>
      <c r="F31" s="370">
        <f>E31/'- 3 -'!D31*100</f>
        <v>2.1435608528018872</v>
      </c>
      <c r="G31" s="369">
        <f>IF('- 7 -'!B31=0,"",E31/'- 7 -'!B31)</f>
        <v>8117.093333333333</v>
      </c>
    </row>
    <row r="32" spans="1:7" ht="13.5" customHeight="1">
      <c r="A32" s="23" t="s">
        <v>267</v>
      </c>
      <c r="B32" s="24">
        <v>1322615</v>
      </c>
      <c r="C32" s="361">
        <f>B32/'- 3 -'!D32*100</f>
        <v>6.291356123868386</v>
      </c>
      <c r="D32" s="24">
        <f>B32/'- 7 -'!C32</f>
        <v>617.4673202614379</v>
      </c>
      <c r="E32" s="24">
        <v>0</v>
      </c>
      <c r="F32" s="361">
        <f>E32/'- 3 -'!D32*100</f>
        <v>0</v>
      </c>
      <c r="G32" s="24">
        <f>IF('- 7 -'!B32=0,"",E32/'- 7 -'!B32)</f>
      </c>
    </row>
    <row r="33" spans="1:7" ht="13.5" customHeight="1">
      <c r="A33" s="368" t="s">
        <v>268</v>
      </c>
      <c r="B33" s="369">
        <v>1490300</v>
      </c>
      <c r="C33" s="370">
        <f>B33/'- 3 -'!D33*100</f>
        <v>6.6066718386346</v>
      </c>
      <c r="D33" s="369">
        <f>B33/'- 7 -'!C33</f>
        <v>665.9070598748883</v>
      </c>
      <c r="E33" s="369">
        <v>80000</v>
      </c>
      <c r="F33" s="370">
        <f>E33/'- 3 -'!D33*100</f>
        <v>0.35464922974620416</v>
      </c>
      <c r="G33" s="369">
        <f>IF('- 7 -'!B33=0,"",E33/'- 7 -'!B33)</f>
        <v>8888.888888888889</v>
      </c>
    </row>
    <row r="34" spans="1:7" ht="13.5" customHeight="1">
      <c r="A34" s="23" t="s">
        <v>269</v>
      </c>
      <c r="B34" s="24">
        <v>1647053</v>
      </c>
      <c r="C34" s="361">
        <f>B34/'- 3 -'!D34*100</f>
        <v>8.314328443467465</v>
      </c>
      <c r="D34" s="24">
        <f>B34/'- 7 -'!C34</f>
        <v>815.7766220901436</v>
      </c>
      <c r="E34" s="24">
        <v>195586</v>
      </c>
      <c r="F34" s="361">
        <f>E34/'- 3 -'!D34*100</f>
        <v>0.9873187098071693</v>
      </c>
      <c r="G34" s="24">
        <f>IF('- 7 -'!B34=0,"",E34/'- 7 -'!B34)</f>
        <v>6519.533333333334</v>
      </c>
    </row>
    <row r="35" spans="1:7" ht="13.5" customHeight="1">
      <c r="A35" s="368" t="s">
        <v>270</v>
      </c>
      <c r="B35" s="369">
        <v>10878200</v>
      </c>
      <c r="C35" s="370">
        <f>B35/'- 3 -'!D35*100</f>
        <v>7.490434000629357</v>
      </c>
      <c r="D35" s="369">
        <f>B35/'- 7 -'!C35</f>
        <v>668.0094568454665</v>
      </c>
      <c r="E35" s="369">
        <v>3123765</v>
      </c>
      <c r="F35" s="370">
        <f>E35/'- 3 -'!D35*100</f>
        <v>2.1509400053295544</v>
      </c>
      <c r="G35" s="369">
        <f>IF('- 7 -'!B35=0,"",E35/'- 7 -'!B35)</f>
        <v>3098.973214285714</v>
      </c>
    </row>
    <row r="36" spans="1:7" ht="13.5" customHeight="1">
      <c r="A36" s="23" t="s">
        <v>271</v>
      </c>
      <c r="B36" s="24">
        <v>1169950</v>
      </c>
      <c r="C36" s="361">
        <f>B36/'- 3 -'!D36*100</f>
        <v>6.297393951659784</v>
      </c>
      <c r="D36" s="24">
        <f>B36/'- 7 -'!C36</f>
        <v>617.974857384323</v>
      </c>
      <c r="E36" s="24">
        <v>117995</v>
      </c>
      <c r="F36" s="361">
        <f>E36/'- 3 -'!D36*100</f>
        <v>0.6351220131852611</v>
      </c>
      <c r="G36" s="24">
        <f>IF('- 7 -'!B36=0,"",E36/'- 7 -'!B36)</f>
        <v>6900.292397660818</v>
      </c>
    </row>
    <row r="37" spans="1:7" ht="13.5" customHeight="1">
      <c r="A37" s="368" t="s">
        <v>272</v>
      </c>
      <c r="B37" s="369">
        <v>2376520</v>
      </c>
      <c r="C37" s="370">
        <f>B37/'- 3 -'!D37*100</f>
        <v>7.73811659636702</v>
      </c>
      <c r="D37" s="369">
        <f>B37/'- 7 -'!C37</f>
        <v>707.3818311703775</v>
      </c>
      <c r="E37" s="369">
        <v>0</v>
      </c>
      <c r="F37" s="370">
        <f>E37/'- 3 -'!D37*100</f>
        <v>0</v>
      </c>
      <c r="G37" s="369">
        <f>IF('- 7 -'!B37=0,"",E37/'- 7 -'!B37)</f>
      </c>
    </row>
    <row r="38" spans="1:7" ht="13.5" customHeight="1">
      <c r="A38" s="23" t="s">
        <v>273</v>
      </c>
      <c r="B38" s="24">
        <v>6561143</v>
      </c>
      <c r="C38" s="361">
        <f>B38/'- 3 -'!D38*100</f>
        <v>8.451229015186906</v>
      </c>
      <c r="D38" s="24">
        <f>B38/'- 7 -'!C38</f>
        <v>742.9671611369041</v>
      </c>
      <c r="E38" s="24">
        <v>526550</v>
      </c>
      <c r="F38" s="361">
        <f>E38/'- 3 -'!D38*100</f>
        <v>0.6782346670308306</v>
      </c>
      <c r="G38" s="24">
        <f>IF('- 7 -'!B38=0,"",E38/'- 7 -'!B38)</f>
        <v>4246.370967741936</v>
      </c>
    </row>
    <row r="39" spans="1:7" ht="13.5" customHeight="1">
      <c r="A39" s="368" t="s">
        <v>274</v>
      </c>
      <c r="B39" s="369">
        <v>821000</v>
      </c>
      <c r="C39" s="370">
        <f>B39/'- 3 -'!D39*100</f>
        <v>4.882867676664948</v>
      </c>
      <c r="D39" s="369">
        <f>B39/'- 7 -'!C39</f>
        <v>512.0049890863736</v>
      </c>
      <c r="E39" s="369">
        <v>0</v>
      </c>
      <c r="F39" s="370">
        <f>E39/'- 3 -'!D39*100</f>
        <v>0</v>
      </c>
      <c r="G39" s="369">
        <f>IF('- 7 -'!B39=0,"",E39/'- 7 -'!B39)</f>
      </c>
    </row>
    <row r="40" spans="1:7" ht="13.5" customHeight="1">
      <c r="A40" s="23" t="s">
        <v>275</v>
      </c>
      <c r="B40" s="24">
        <v>5663650</v>
      </c>
      <c r="C40" s="361">
        <f>B40/'- 3 -'!D40*100</f>
        <v>7.159201185517654</v>
      </c>
      <c r="D40" s="24">
        <f>B40/'- 7 -'!C40</f>
        <v>675.9419494205683</v>
      </c>
      <c r="E40" s="24">
        <v>3130653</v>
      </c>
      <c r="F40" s="361">
        <f>E40/'- 3 -'!D40*100</f>
        <v>3.957337524219258</v>
      </c>
      <c r="G40" s="24">
        <f>IF('- 7 -'!B40=0,"",E40/'- 7 -'!B40)</f>
        <v>5078.930889033096</v>
      </c>
    </row>
    <row r="41" spans="1:7" ht="13.5" customHeight="1">
      <c r="A41" s="368" t="s">
        <v>276</v>
      </c>
      <c r="B41" s="369">
        <v>2994187</v>
      </c>
      <c r="C41" s="370">
        <f>B41/'- 3 -'!D41*100</f>
        <v>6.127325316956729</v>
      </c>
      <c r="D41" s="369">
        <f>B41/'- 7 -'!C41</f>
        <v>644.6737000753579</v>
      </c>
      <c r="E41" s="369">
        <v>0</v>
      </c>
      <c r="F41" s="370">
        <f>E41/'- 3 -'!D41*100</f>
        <v>0</v>
      </c>
      <c r="G41" s="369">
        <f>IF('- 7 -'!B41=0,"",E41/'- 7 -'!B41)</f>
      </c>
    </row>
    <row r="42" spans="1:7" ht="13.5" customHeight="1">
      <c r="A42" s="23" t="s">
        <v>277</v>
      </c>
      <c r="B42" s="24">
        <v>1091402</v>
      </c>
      <c r="C42" s="361">
        <f>B42/'- 3 -'!D42*100</f>
        <v>6.357181866559304</v>
      </c>
      <c r="D42" s="24">
        <f>B42/'- 7 -'!C42</f>
        <v>653.1430281268701</v>
      </c>
      <c r="E42" s="24">
        <v>855690</v>
      </c>
      <c r="F42" s="361">
        <f>E42/'- 3 -'!D42*100</f>
        <v>4.984210173149886</v>
      </c>
      <c r="G42" s="24">
        <f>IF('- 7 -'!B42=0,"",E42/'- 7 -'!B42)</f>
        <v>5942.291666666667</v>
      </c>
    </row>
    <row r="43" spans="1:7" ht="13.5" customHeight="1">
      <c r="A43" s="368" t="s">
        <v>278</v>
      </c>
      <c r="B43" s="369">
        <v>481577</v>
      </c>
      <c r="C43" s="370">
        <f>B43/'- 3 -'!D43*100</f>
        <v>4.728611755265765</v>
      </c>
      <c r="D43" s="369">
        <f>B43/'- 7 -'!C43</f>
        <v>450.2823749415615</v>
      </c>
      <c r="E43" s="369">
        <v>0</v>
      </c>
      <c r="F43" s="370">
        <f>E43/'- 3 -'!D43*100</f>
        <v>0</v>
      </c>
      <c r="G43" s="369">
        <f>IF('- 7 -'!B43=0,"",E43/'- 7 -'!B43)</f>
      </c>
    </row>
    <row r="44" spans="1:7" ht="13.5" customHeight="1">
      <c r="A44" s="23" t="s">
        <v>279</v>
      </c>
      <c r="B44" s="24">
        <v>472636</v>
      </c>
      <c r="C44" s="361">
        <f>B44/'- 3 -'!D44*100</f>
        <v>5.949508057469935</v>
      </c>
      <c r="D44" s="24">
        <f>B44/'- 7 -'!C44</f>
        <v>579.2107843137255</v>
      </c>
      <c r="E44" s="24">
        <v>0</v>
      </c>
      <c r="F44" s="361">
        <f>E44/'- 3 -'!D44*100</f>
        <v>0</v>
      </c>
      <c r="G44" s="24">
        <f>IF('- 7 -'!B44=0,"",E44/'- 7 -'!B44)</f>
      </c>
    </row>
    <row r="45" spans="1:7" ht="13.5" customHeight="1">
      <c r="A45" s="368" t="s">
        <v>280</v>
      </c>
      <c r="B45" s="369">
        <v>774542</v>
      </c>
      <c r="C45" s="370">
        <f>B45/'- 3 -'!D45*100</f>
        <v>6.338577222475597</v>
      </c>
      <c r="D45" s="369">
        <f>B45/'- 7 -'!C45</f>
        <v>522.5624072324922</v>
      </c>
      <c r="E45" s="369">
        <v>154329</v>
      </c>
      <c r="F45" s="370">
        <f>E45/'- 3 -'!D45*100</f>
        <v>1.2629738402403439</v>
      </c>
      <c r="G45" s="369">
        <f>IF('- 7 -'!B45=0,"",E45/'- 7 -'!B45)</f>
        <v>7716.45</v>
      </c>
    </row>
    <row r="46" spans="1:7" ht="13.5" customHeight="1">
      <c r="A46" s="23" t="s">
        <v>281</v>
      </c>
      <c r="B46" s="24">
        <v>23853800</v>
      </c>
      <c r="C46" s="361">
        <f>B46/'- 3 -'!D46*100</f>
        <v>8.076730599804021</v>
      </c>
      <c r="D46" s="24">
        <f>B46/'- 7 -'!C46</f>
        <v>816.5334519999316</v>
      </c>
      <c r="E46" s="24">
        <v>4459000</v>
      </c>
      <c r="F46" s="361">
        <f>E46/'- 3 -'!D46*100</f>
        <v>1.5097863545651484</v>
      </c>
      <c r="G46" s="24">
        <f>IF('- 7 -'!B46=0,"",E46/'- 7 -'!B46)</f>
        <v>7151.563753007217</v>
      </c>
    </row>
    <row r="47" spans="1:7" ht="4.5" customHeight="1">
      <c r="A47"/>
      <c r="B47"/>
      <c r="C47"/>
      <c r="D47"/>
      <c r="E47"/>
      <c r="F47"/>
      <c r="G47"/>
    </row>
    <row r="48" spans="1:7" ht="13.5" customHeight="1">
      <c r="A48" s="371" t="s">
        <v>282</v>
      </c>
      <c r="B48" s="372">
        <f>SUM(B11:B46)</f>
        <v>116027777</v>
      </c>
      <c r="C48" s="373">
        <f>B48/'- 3 -'!D48*100</f>
        <v>7.062007506760177</v>
      </c>
      <c r="D48" s="372">
        <f>B48/'- 7 -'!C48</f>
        <v>682.6667629231712</v>
      </c>
      <c r="E48" s="372">
        <f>SUM(E11:E46)</f>
        <v>23375887</v>
      </c>
      <c r="F48" s="373">
        <f>E48/'- 3 -'!D48*100</f>
        <v>1.422768700215446</v>
      </c>
      <c r="G48" s="372">
        <f>E48/'- 7 -'!B48</f>
        <v>5119.285670486001</v>
      </c>
    </row>
    <row r="49" spans="1:6" ht="4.5" customHeight="1">
      <c r="A49" s="25" t="s">
        <v>5</v>
      </c>
      <c r="B49" s="26"/>
      <c r="C49" s="360"/>
      <c r="D49" s="26"/>
      <c r="E49" s="26"/>
      <c r="F49" s="360"/>
    </row>
    <row r="50" spans="1:7" ht="13.5" customHeight="1">
      <c r="A50" s="23" t="s">
        <v>283</v>
      </c>
      <c r="B50" s="24">
        <v>236220</v>
      </c>
      <c r="C50" s="361">
        <f>B50/'- 3 -'!D50*100</f>
        <v>8.612081194622753</v>
      </c>
      <c r="D50" s="24">
        <f>B50/'- 7 -'!C50</f>
        <v>1033.7855579868708</v>
      </c>
      <c r="E50" s="24">
        <v>0</v>
      </c>
      <c r="F50" s="361">
        <f>E50/'- 3 -'!D50*100</f>
        <v>0</v>
      </c>
      <c r="G50" s="24">
        <f>IF('- 7 -'!B50=0,"",E50/'- 7 -'!B50)</f>
      </c>
    </row>
    <row r="51" spans="1:7" ht="13.5" customHeight="1">
      <c r="A51" s="368" t="s">
        <v>284</v>
      </c>
      <c r="B51" s="369">
        <v>593032</v>
      </c>
      <c r="C51" s="370">
        <f>B51/'- 3 -'!D51*100</f>
        <v>6.9524048571357895</v>
      </c>
      <c r="D51" s="369">
        <f>B51/'- 7 -'!C51</f>
        <v>856.3638989169675</v>
      </c>
      <c r="E51" s="369">
        <v>3808485</v>
      </c>
      <c r="F51" s="370">
        <f>E51/'- 3 -'!D51*100</f>
        <v>44.64873668255473</v>
      </c>
      <c r="G51" s="369">
        <f>IF('- 7 -'!B51=0,"",E51/'- 7 -'!B51)</f>
        <v>5812.706043956044</v>
      </c>
    </row>
    <row r="52" spans="2:7" ht="49.5" customHeight="1">
      <c r="B52" s="68"/>
      <c r="C52" s="68"/>
      <c r="D52" s="68"/>
      <c r="E52" s="68"/>
      <c r="F52" s="68"/>
      <c r="G52" s="68"/>
    </row>
    <row r="53" spans="3:7" ht="15" customHeight="1">
      <c r="C53" s="68"/>
      <c r="D53" s="68"/>
      <c r="E53" s="68"/>
      <c r="F53" s="68"/>
      <c r="G53" s="68"/>
    </row>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15.xml><?xml version="1.0" encoding="utf-8"?>
<worksheet xmlns="http://schemas.openxmlformats.org/spreadsheetml/2006/main" xmlns:r="http://schemas.openxmlformats.org/officeDocument/2006/relationships">
  <sheetPr codeName="Sheet14">
    <pageSetUpPr fitToPage="1"/>
  </sheetPr>
  <dimension ref="A1:J55"/>
  <sheetViews>
    <sheetView showGridLines="0" showZeros="0" workbookViewId="0" topLeftCell="A1">
      <selection activeCell="A1" sqref="A1"/>
    </sheetView>
  </sheetViews>
  <sheetFormatPr defaultColWidth="15.83203125" defaultRowHeight="12"/>
  <cols>
    <col min="1" max="1" width="32.83203125" style="1" customWidth="1"/>
    <col min="2" max="2" width="15.83203125" style="1" customWidth="1"/>
    <col min="3" max="3" width="7.83203125" style="1" customWidth="1"/>
    <col min="4" max="4" width="9.83203125" style="1" customWidth="1"/>
    <col min="5" max="5" width="15.83203125" style="1" customWidth="1"/>
    <col min="6" max="6" width="7.83203125" style="1" customWidth="1"/>
    <col min="7" max="7" width="9.83203125" style="1" customWidth="1"/>
    <col min="8" max="8" width="15.83203125" style="1" customWidth="1"/>
    <col min="9" max="9" width="7.83203125" style="1" customWidth="1"/>
    <col min="10" max="10" width="9.83203125" style="1" customWidth="1"/>
    <col min="11" max="16384" width="15.83203125" style="1" customWidth="1"/>
  </cols>
  <sheetData>
    <row r="1" spans="1:10" ht="6.75" customHeight="1">
      <c r="A1" s="3"/>
      <c r="B1" s="3"/>
      <c r="C1" s="3"/>
      <c r="D1" s="3"/>
      <c r="E1" s="3"/>
      <c r="F1" s="3"/>
      <c r="G1" s="3"/>
      <c r="H1" s="42"/>
      <c r="I1" s="42"/>
      <c r="J1" s="42"/>
    </row>
    <row r="2" spans="1:10" ht="15.75" customHeight="1">
      <c r="A2" s="168"/>
      <c r="B2" s="44" t="s">
        <v>2</v>
      </c>
      <c r="C2" s="45"/>
      <c r="D2" s="45"/>
      <c r="E2" s="197"/>
      <c r="F2" s="197"/>
      <c r="G2" s="197"/>
      <c r="H2" s="197"/>
      <c r="I2" s="43"/>
      <c r="J2" s="191" t="s">
        <v>486</v>
      </c>
    </row>
    <row r="3" spans="1:10" ht="15.75" customHeight="1">
      <c r="A3" s="171"/>
      <c r="B3" s="110" t="str">
        <f>OPYEAR</f>
        <v>OPERATING FUND 2007/2008 BUDGET</v>
      </c>
      <c r="C3" s="49"/>
      <c r="D3" s="49"/>
      <c r="E3" s="198"/>
      <c r="F3" s="198"/>
      <c r="G3" s="198"/>
      <c r="H3" s="198"/>
      <c r="I3" s="47"/>
      <c r="J3" s="220"/>
    </row>
    <row r="4" spans="8:10" ht="15.75" customHeight="1">
      <c r="H4" s="42"/>
      <c r="I4" s="42"/>
      <c r="J4" s="42"/>
    </row>
    <row r="5" spans="2:10" ht="15.75" customHeight="1">
      <c r="B5" s="222" t="s">
        <v>395</v>
      </c>
      <c r="C5" s="74"/>
      <c r="D5" s="74"/>
      <c r="E5" s="74"/>
      <c r="F5" s="74"/>
      <c r="G5" s="74"/>
      <c r="H5" s="74"/>
      <c r="I5" s="238"/>
      <c r="J5" s="239"/>
    </row>
    <row r="6" spans="2:10" ht="15.75" customHeight="1">
      <c r="B6" s="415" t="s">
        <v>397</v>
      </c>
      <c r="C6" s="416"/>
      <c r="D6" s="416"/>
      <c r="E6" s="416"/>
      <c r="F6" s="416"/>
      <c r="G6" s="417"/>
      <c r="H6" s="418"/>
      <c r="I6" s="416"/>
      <c r="J6" s="417"/>
    </row>
    <row r="7" spans="2:10" ht="15.75" customHeight="1">
      <c r="B7" s="399" t="s">
        <v>38</v>
      </c>
      <c r="C7" s="400"/>
      <c r="D7" s="402"/>
      <c r="E7" s="399" t="s">
        <v>39</v>
      </c>
      <c r="F7" s="400"/>
      <c r="G7" s="402"/>
      <c r="H7" s="399" t="s">
        <v>40</v>
      </c>
      <c r="I7" s="400"/>
      <c r="J7" s="402"/>
    </row>
    <row r="8" spans="1:10" ht="15.75" customHeight="1">
      <c r="A8" s="105"/>
      <c r="B8" s="240"/>
      <c r="C8" s="225"/>
      <c r="D8" s="211" t="s">
        <v>67</v>
      </c>
      <c r="E8" s="240"/>
      <c r="F8" s="225"/>
      <c r="G8" s="211" t="s">
        <v>67</v>
      </c>
      <c r="H8" s="212"/>
      <c r="I8" s="210"/>
      <c r="J8" s="211" t="s">
        <v>67</v>
      </c>
    </row>
    <row r="9" spans="1:10" ht="15.75" customHeight="1">
      <c r="A9" s="35" t="s">
        <v>88</v>
      </c>
      <c r="B9" s="56" t="s">
        <v>89</v>
      </c>
      <c r="C9" s="56" t="s">
        <v>90</v>
      </c>
      <c r="D9" s="56" t="s">
        <v>91</v>
      </c>
      <c r="E9" s="56" t="s">
        <v>89</v>
      </c>
      <c r="F9" s="56" t="s">
        <v>90</v>
      </c>
      <c r="G9" s="56" t="s">
        <v>91</v>
      </c>
      <c r="H9" s="213" t="s">
        <v>89</v>
      </c>
      <c r="I9" s="56" t="s">
        <v>90</v>
      </c>
      <c r="J9" s="56" t="s">
        <v>91</v>
      </c>
    </row>
    <row r="10" spans="1:10" ht="4.5" customHeight="1">
      <c r="A10" s="37"/>
      <c r="B10" s="68"/>
      <c r="C10" s="68"/>
      <c r="D10" s="68"/>
      <c r="E10" s="68"/>
      <c r="F10" s="68"/>
      <c r="G10" s="68"/>
      <c r="H10" s="68"/>
      <c r="I10" s="68"/>
      <c r="J10" s="68"/>
    </row>
    <row r="11" spans="1:10" ht="13.5" customHeight="1">
      <c r="A11" s="368" t="s">
        <v>247</v>
      </c>
      <c r="B11" s="369">
        <v>6778488</v>
      </c>
      <c r="C11" s="370">
        <f>B11/'- 3 -'!D11*100</f>
        <v>53.84107953362589</v>
      </c>
      <c r="D11" s="369">
        <f>B11/'- 6 -'!B11</f>
        <v>4841.777142857143</v>
      </c>
      <c r="E11" s="369">
        <v>0</v>
      </c>
      <c r="F11" s="370">
        <f>E11/'- 3 -'!D11*100</f>
        <v>0</v>
      </c>
      <c r="G11" s="369">
        <f>IF('- 6 -'!C11=0,"",E11/'- 6 -'!C11)</f>
      </c>
      <c r="H11" s="369">
        <v>0</v>
      </c>
      <c r="I11" s="370">
        <f>H11/'- 3 -'!D11*100</f>
        <v>0</v>
      </c>
      <c r="J11" s="369">
        <f>IF('- 6 -'!D11=0,"",H11/'- 6 -'!D11)</f>
      </c>
    </row>
    <row r="12" spans="1:10" ht="13.5" customHeight="1">
      <c r="A12" s="23" t="s">
        <v>248</v>
      </c>
      <c r="B12" s="24">
        <v>10608693</v>
      </c>
      <c r="C12" s="361">
        <f>B12/'- 3 -'!D12*100</f>
        <v>44.90173055066885</v>
      </c>
      <c r="D12" s="24">
        <f>B12/'- 6 -'!B12</f>
        <v>4622.524183006536</v>
      </c>
      <c r="E12" s="24">
        <v>0</v>
      </c>
      <c r="F12" s="361">
        <f>E12/'- 3 -'!D12*100</f>
        <v>0</v>
      </c>
      <c r="G12" s="24">
        <f>IF('- 6 -'!C12=0,"",E12/'- 6 -'!C12)</f>
      </c>
      <c r="H12" s="24">
        <v>190631</v>
      </c>
      <c r="I12" s="361">
        <f>H12/'- 3 -'!D12*100</f>
        <v>0.806853567786772</v>
      </c>
      <c r="J12" s="24">
        <f>IF('- 6 -'!D12=0,"",H12/'- 6 -'!D12)</f>
        <v>11914.4375</v>
      </c>
    </row>
    <row r="13" spans="1:10" ht="13.5" customHeight="1">
      <c r="A13" s="368" t="s">
        <v>249</v>
      </c>
      <c r="B13" s="369">
        <v>22592200</v>
      </c>
      <c r="C13" s="370">
        <f>B13/'- 3 -'!D13*100</f>
        <v>40.667171881722076</v>
      </c>
      <c r="D13" s="369">
        <f>B13/'- 6 -'!B13</f>
        <v>4488.724642864238</v>
      </c>
      <c r="E13" s="369">
        <v>0</v>
      </c>
      <c r="F13" s="370">
        <f>E13/'- 3 -'!D13*100</f>
        <v>0</v>
      </c>
      <c r="G13" s="369">
        <f>IF('- 6 -'!C13=0,"",E13/'- 6 -'!C13)</f>
      </c>
      <c r="H13" s="369">
        <v>0</v>
      </c>
      <c r="I13" s="370">
        <f>H13/'- 3 -'!D13*100</f>
        <v>0</v>
      </c>
      <c r="J13" s="369">
        <f>IF('- 6 -'!D13=0,"",H13/'- 6 -'!D13)</f>
      </c>
    </row>
    <row r="14" spans="1:10" ht="13.5" customHeight="1">
      <c r="A14" s="23" t="s">
        <v>285</v>
      </c>
      <c r="B14" s="24">
        <v>0</v>
      </c>
      <c r="C14" s="361">
        <f>B14/'- 3 -'!D14*100</f>
        <v>0</v>
      </c>
      <c r="D14" s="24"/>
      <c r="E14" s="24">
        <v>25191926</v>
      </c>
      <c r="F14" s="361">
        <f>E14/'- 3 -'!D14*100</f>
        <v>47.60020891852015</v>
      </c>
      <c r="G14" s="24">
        <f>IF('- 6 -'!C14=0,"",E14/'- 6 -'!C14)</f>
        <v>5426.955191727704</v>
      </c>
      <c r="H14" s="24">
        <v>0</v>
      </c>
      <c r="I14" s="361">
        <f>H14/'- 3 -'!D14*100</f>
        <v>0</v>
      </c>
      <c r="J14" s="24">
        <f>IF('- 6 -'!D14=0,"",H14/'- 6 -'!D14)</f>
      </c>
    </row>
    <row r="15" spans="1:10" ht="13.5" customHeight="1">
      <c r="A15" s="368" t="s">
        <v>250</v>
      </c>
      <c r="B15" s="369">
        <v>7372863</v>
      </c>
      <c r="C15" s="370">
        <f>B15/'- 3 -'!D15*100</f>
        <v>48.352498823955926</v>
      </c>
      <c r="D15" s="369">
        <f>B15/'- 6 -'!B15</f>
        <v>4634.106222501571</v>
      </c>
      <c r="E15" s="369">
        <v>0</v>
      </c>
      <c r="F15" s="370">
        <f>E15/'- 3 -'!D15*100</f>
        <v>0</v>
      </c>
      <c r="G15" s="369">
        <f>IF('- 6 -'!C15=0,"",E15/'- 6 -'!C15)</f>
      </c>
      <c r="H15" s="369">
        <v>0</v>
      </c>
      <c r="I15" s="370">
        <f>H15/'- 3 -'!D15*100</f>
        <v>0</v>
      </c>
      <c r="J15" s="369">
        <f>IF('- 6 -'!D15=0,"",H15/'- 6 -'!D15)</f>
      </c>
    </row>
    <row r="16" spans="1:10" ht="13.5" customHeight="1">
      <c r="A16" s="23" t="s">
        <v>251</v>
      </c>
      <c r="B16" s="24">
        <v>3298776</v>
      </c>
      <c r="C16" s="361">
        <f>B16/'- 3 -'!D16*100</f>
        <v>30.31450842086526</v>
      </c>
      <c r="D16" s="24">
        <f>B16/'- 6 -'!B16</f>
        <v>4787.773584905661</v>
      </c>
      <c r="E16" s="24">
        <v>0</v>
      </c>
      <c r="F16" s="361">
        <f>E16/'- 3 -'!D16*100</f>
        <v>0</v>
      </c>
      <c r="G16" s="24">
        <f>IF('- 6 -'!C16=0,"",E16/'- 6 -'!C16)</f>
      </c>
      <c r="H16" s="24">
        <v>0</v>
      </c>
      <c r="I16" s="361">
        <f>H16/'- 3 -'!D16*100</f>
        <v>0</v>
      </c>
      <c r="J16" s="24">
        <f>IF('- 6 -'!D16=0,"",H16/'- 6 -'!D16)</f>
      </c>
    </row>
    <row r="17" spans="1:10" ht="13.5" customHeight="1">
      <c r="A17" s="368" t="s">
        <v>252</v>
      </c>
      <c r="B17" s="369">
        <v>6690703</v>
      </c>
      <c r="C17" s="370">
        <f>B17/'- 3 -'!D17*100</f>
        <v>48.02474658302865</v>
      </c>
      <c r="D17" s="369">
        <f>B17/'- 6 -'!B17</f>
        <v>4894.442574981712</v>
      </c>
      <c r="E17" s="369">
        <v>0</v>
      </c>
      <c r="F17" s="370">
        <f>E17/'- 3 -'!D17*100</f>
        <v>0</v>
      </c>
      <c r="G17" s="369">
        <f>IF('- 6 -'!C17=0,"",E17/'- 6 -'!C17)</f>
      </c>
      <c r="H17" s="369">
        <v>0</v>
      </c>
      <c r="I17" s="370">
        <f>H17/'- 3 -'!D17*100</f>
        <v>0</v>
      </c>
      <c r="J17" s="369">
        <f>IF('- 6 -'!D17=0,"",H17/'- 6 -'!D17)</f>
      </c>
    </row>
    <row r="18" spans="1:10" ht="13.5" customHeight="1">
      <c r="A18" s="23" t="s">
        <v>253</v>
      </c>
      <c r="B18" s="24">
        <v>33480337</v>
      </c>
      <c r="C18" s="361">
        <f>B18/'- 3 -'!D18*100</f>
        <v>36.02765893444989</v>
      </c>
      <c r="D18" s="24">
        <f>B18/'- 6 -'!B18</f>
        <v>5665.415087315554</v>
      </c>
      <c r="E18" s="24">
        <v>0</v>
      </c>
      <c r="F18" s="361">
        <f>E18/'- 3 -'!D18*100</f>
        <v>0</v>
      </c>
      <c r="G18" s="24">
        <f>IF('- 6 -'!C18=0,"",E18/'- 6 -'!C18)</f>
      </c>
      <c r="H18" s="24">
        <v>0</v>
      </c>
      <c r="I18" s="361">
        <f>H18/'- 3 -'!D18*100</f>
        <v>0</v>
      </c>
      <c r="J18" s="24">
        <f>IF('- 6 -'!D18=0,"",H18/'- 6 -'!D18)</f>
      </c>
    </row>
    <row r="19" spans="1:10" ht="13.5" customHeight="1">
      <c r="A19" s="368" t="s">
        <v>254</v>
      </c>
      <c r="B19" s="369">
        <v>13931400</v>
      </c>
      <c r="C19" s="370">
        <f>B19/'- 3 -'!D19*100</f>
        <v>54.35374411088766</v>
      </c>
      <c r="D19" s="369">
        <f>B19/'- 6 -'!B19</f>
        <v>4189.264772214705</v>
      </c>
      <c r="E19" s="369">
        <v>0</v>
      </c>
      <c r="F19" s="370">
        <f>E19/'- 3 -'!D19*100</f>
        <v>0</v>
      </c>
      <c r="G19" s="369">
        <f>IF('- 6 -'!C19=0,"",E19/'- 6 -'!C19)</f>
      </c>
      <c r="H19" s="369">
        <v>0</v>
      </c>
      <c r="I19" s="370">
        <f>H19/'- 3 -'!D19*100</f>
        <v>0</v>
      </c>
      <c r="J19" s="369">
        <f>IF('- 6 -'!D19=0,"",H19/'- 6 -'!D19)</f>
      </c>
    </row>
    <row r="20" spans="1:10" ht="13.5" customHeight="1">
      <c r="A20" s="23" t="s">
        <v>255</v>
      </c>
      <c r="B20" s="24">
        <v>25446855</v>
      </c>
      <c r="C20" s="361">
        <f>B20/'- 3 -'!D20*100</f>
        <v>51.01518940962979</v>
      </c>
      <c r="D20" s="24">
        <f>B20/'- 6 -'!B20</f>
        <v>3910.989779451318</v>
      </c>
      <c r="E20" s="24">
        <v>0</v>
      </c>
      <c r="F20" s="361">
        <f>E20/'- 3 -'!D20*100</f>
        <v>0</v>
      </c>
      <c r="G20" s="24">
        <f>IF('- 6 -'!C20=0,"",E20/'- 6 -'!C20)</f>
      </c>
      <c r="H20" s="24">
        <v>0</v>
      </c>
      <c r="I20" s="361">
        <f>H20/'- 3 -'!D20*100</f>
        <v>0</v>
      </c>
      <c r="J20" s="24">
        <f>IF('- 6 -'!D20=0,"",H20/'- 6 -'!D20)</f>
      </c>
    </row>
    <row r="21" spans="1:10" ht="13.5" customHeight="1">
      <c r="A21" s="368" t="s">
        <v>256</v>
      </c>
      <c r="B21" s="369">
        <v>13410500</v>
      </c>
      <c r="C21" s="370">
        <f>B21/'- 3 -'!D21*100</f>
        <v>48.54497210849632</v>
      </c>
      <c r="D21" s="369">
        <f>B21/'- 6 -'!B21</f>
        <v>4519.123841617523</v>
      </c>
      <c r="E21" s="369">
        <v>0</v>
      </c>
      <c r="F21" s="370">
        <f>E21/'- 3 -'!D21*100</f>
        <v>0</v>
      </c>
      <c r="G21" s="369">
        <f>IF('- 6 -'!C21=0,"",E21/'- 6 -'!C21)</f>
      </c>
      <c r="H21" s="369">
        <v>0</v>
      </c>
      <c r="I21" s="370">
        <f>H21/'- 3 -'!D21*100</f>
        <v>0</v>
      </c>
      <c r="J21" s="369">
        <f>IF('- 6 -'!D21=0,"",H21/'- 6 -'!D21)</f>
      </c>
    </row>
    <row r="22" spans="1:10" ht="13.5" customHeight="1">
      <c r="A22" s="23" t="s">
        <v>257</v>
      </c>
      <c r="B22" s="24">
        <v>3850383</v>
      </c>
      <c r="C22" s="361">
        <f>B22/'- 3 -'!D22*100</f>
        <v>25.12662231682524</v>
      </c>
      <c r="D22" s="24">
        <f>B22/'- 6 -'!B22</f>
        <v>4508.645199063232</v>
      </c>
      <c r="E22" s="24">
        <v>0</v>
      </c>
      <c r="F22" s="361">
        <f>E22/'- 3 -'!D22*100</f>
        <v>0</v>
      </c>
      <c r="G22" s="24">
        <f>IF('- 6 -'!C22=0,"",E22/'- 6 -'!C22)</f>
      </c>
      <c r="H22" s="24">
        <v>0</v>
      </c>
      <c r="I22" s="361">
        <f>H22/'- 3 -'!D22*100</f>
        <v>0</v>
      </c>
      <c r="J22" s="24">
        <f>IF('- 6 -'!D22=0,"",H22/'- 6 -'!D22)</f>
      </c>
    </row>
    <row r="23" spans="1:10" ht="13.5" customHeight="1">
      <c r="A23" s="368" t="s">
        <v>258</v>
      </c>
      <c r="B23" s="369">
        <v>5938063</v>
      </c>
      <c r="C23" s="370">
        <f>B23/'- 3 -'!D23*100</f>
        <v>46.47617221360185</v>
      </c>
      <c r="D23" s="369">
        <f>B23/'- 6 -'!B23</f>
        <v>4701.55423594616</v>
      </c>
      <c r="E23" s="369">
        <v>0</v>
      </c>
      <c r="F23" s="370">
        <f>E23/'- 3 -'!D23*100</f>
        <v>0</v>
      </c>
      <c r="G23" s="369">
        <f>IF('- 6 -'!C23=0,"",E23/'- 6 -'!C23)</f>
      </c>
      <c r="H23" s="369">
        <v>0</v>
      </c>
      <c r="I23" s="370">
        <f>H23/'- 3 -'!D23*100</f>
        <v>0</v>
      </c>
      <c r="J23" s="369">
        <f>IF('- 6 -'!D23=0,"",H23/'- 6 -'!D23)</f>
      </c>
    </row>
    <row r="24" spans="1:10" ht="13.5" customHeight="1">
      <c r="A24" s="23" t="s">
        <v>259</v>
      </c>
      <c r="B24" s="24">
        <v>15925210</v>
      </c>
      <c r="C24" s="361">
        <f>B24/'- 3 -'!D24*100</f>
        <v>37.66382810100774</v>
      </c>
      <c r="D24" s="24">
        <f>B24/'- 6 -'!B24</f>
        <v>5085.489382085263</v>
      </c>
      <c r="E24" s="24">
        <v>0</v>
      </c>
      <c r="F24" s="361">
        <f>E24/'- 3 -'!D24*100</f>
        <v>0</v>
      </c>
      <c r="G24" s="24">
        <f>IF('- 6 -'!C24=0,"",E24/'- 6 -'!C24)</f>
      </c>
      <c r="H24" s="24">
        <v>1134905</v>
      </c>
      <c r="I24" s="361">
        <f>H24/'- 3 -'!D24*100</f>
        <v>2.6841006700052423</v>
      </c>
      <c r="J24" s="24">
        <f>IF('- 6 -'!D24=0,"",H24/'- 6 -'!D24)</f>
        <v>4557.85140562249</v>
      </c>
    </row>
    <row r="25" spans="1:10" ht="13.5" customHeight="1">
      <c r="A25" s="368" t="s">
        <v>260</v>
      </c>
      <c r="B25" s="369">
        <v>46981704</v>
      </c>
      <c r="C25" s="370">
        <f>B25/'- 3 -'!D25*100</f>
        <v>36.54053313457498</v>
      </c>
      <c r="D25" s="369">
        <f>B25/'- 6 -'!B25</f>
        <v>4639.480965782847</v>
      </c>
      <c r="E25" s="369">
        <v>1117395</v>
      </c>
      <c r="F25" s="370">
        <f>E25/'- 3 -'!D25*100</f>
        <v>0.8690661586456806</v>
      </c>
      <c r="G25" s="369">
        <f>IF('- 6 -'!C25=0,"",E25/'- 6 -'!C25)</f>
        <v>4153.884758364312</v>
      </c>
      <c r="H25" s="369">
        <v>12842580</v>
      </c>
      <c r="I25" s="370">
        <f>H25/'- 3 -'!D25*100</f>
        <v>9.988456783590264</v>
      </c>
      <c r="J25" s="369">
        <f>IF('- 6 -'!D25=0,"",H25/'- 6 -'!D25)</f>
        <v>3786.6961521450685</v>
      </c>
    </row>
    <row r="26" spans="1:10" ht="13.5" customHeight="1">
      <c r="A26" s="23" t="s">
        <v>261</v>
      </c>
      <c r="B26" s="24">
        <v>12419715</v>
      </c>
      <c r="C26" s="361">
        <f>B26/'- 3 -'!D26*100</f>
        <v>40.063010044949664</v>
      </c>
      <c r="D26" s="24">
        <f>B26/'- 6 -'!B26</f>
        <v>4892.9263680416025</v>
      </c>
      <c r="E26" s="24">
        <v>0</v>
      </c>
      <c r="F26" s="361">
        <f>E26/'- 3 -'!D26*100</f>
        <v>0</v>
      </c>
      <c r="G26" s="24">
        <f>IF('- 6 -'!C26=0,"",E26/'- 6 -'!C26)</f>
      </c>
      <c r="H26" s="24">
        <v>436762</v>
      </c>
      <c r="I26" s="361">
        <f>H26/'- 3 -'!D26*100</f>
        <v>1.4088890440120652</v>
      </c>
      <c r="J26" s="24">
        <f>IF('- 6 -'!D26=0,"",H26/'- 6 -'!D26)</f>
        <v>3685.7552742616035</v>
      </c>
    </row>
    <row r="27" spans="1:10" ht="13.5" customHeight="1">
      <c r="A27" s="368" t="s">
        <v>262</v>
      </c>
      <c r="B27" s="369">
        <v>14861401</v>
      </c>
      <c r="C27" s="370">
        <f>B27/'- 3 -'!D27*100</f>
        <v>44.85233654720632</v>
      </c>
      <c r="D27" s="369">
        <f>B27/'- 6 -'!B27</f>
        <v>5858.0949189956245</v>
      </c>
      <c r="E27" s="369">
        <v>0</v>
      </c>
      <c r="F27" s="370">
        <f>E27/'- 3 -'!D27*100</f>
        <v>0</v>
      </c>
      <c r="G27" s="369">
        <f>IF('- 6 -'!C27=0,"",E27/'- 6 -'!C27)</f>
      </c>
      <c r="H27" s="369">
        <v>0</v>
      </c>
      <c r="I27" s="370">
        <f>H27/'- 3 -'!D27*100</f>
        <v>0</v>
      </c>
      <c r="J27" s="369">
        <f>IF('- 6 -'!D27=0,"",H27/'- 6 -'!D27)</f>
      </c>
    </row>
    <row r="28" spans="1:10" ht="13.5" customHeight="1">
      <c r="A28" s="23" t="s">
        <v>263</v>
      </c>
      <c r="B28" s="24">
        <v>9026917</v>
      </c>
      <c r="C28" s="361">
        <f>B28/'- 3 -'!D28*100</f>
        <v>50.69732916353749</v>
      </c>
      <c r="D28" s="24">
        <f>B28/'- 6 -'!B28</f>
        <v>5044.379435596536</v>
      </c>
      <c r="E28" s="24">
        <v>0</v>
      </c>
      <c r="F28" s="361">
        <f>E28/'- 3 -'!D28*100</f>
        <v>0</v>
      </c>
      <c r="G28" s="24">
        <f>IF('- 6 -'!C28=0,"",E28/'- 6 -'!C28)</f>
      </c>
      <c r="H28" s="24">
        <v>0</v>
      </c>
      <c r="I28" s="361">
        <f>H28/'- 3 -'!D28*100</f>
        <v>0</v>
      </c>
      <c r="J28" s="24">
        <f>IF('- 6 -'!D28=0,"",H28/'- 6 -'!D28)</f>
      </c>
    </row>
    <row r="29" spans="1:10" ht="13.5" customHeight="1">
      <c r="A29" s="368" t="s">
        <v>264</v>
      </c>
      <c r="B29" s="369">
        <v>41063611</v>
      </c>
      <c r="C29" s="370">
        <f>B29/'- 3 -'!D29*100</f>
        <v>34.59073089186648</v>
      </c>
      <c r="D29" s="369">
        <f>B29/'- 6 -'!B29</f>
        <v>5235.034548699643</v>
      </c>
      <c r="E29" s="369">
        <v>0</v>
      </c>
      <c r="F29" s="370">
        <f>E29/'- 3 -'!D29*100</f>
        <v>0</v>
      </c>
      <c r="G29" s="369">
        <f>IF('- 6 -'!C29=0,"",E29/'- 6 -'!C29)</f>
      </c>
      <c r="H29" s="369">
        <v>6556338</v>
      </c>
      <c r="I29" s="370">
        <f>H29/'- 3 -'!D29*100</f>
        <v>5.522858751854971</v>
      </c>
      <c r="J29" s="369">
        <f>IF('- 6 -'!D29=0,"",H29/'- 6 -'!D29)</f>
        <v>4867.363028953229</v>
      </c>
    </row>
    <row r="30" spans="1:10" ht="13.5" customHeight="1">
      <c r="A30" s="23" t="s">
        <v>265</v>
      </c>
      <c r="B30" s="24">
        <v>5673689</v>
      </c>
      <c r="C30" s="361">
        <f>B30/'- 3 -'!D30*100</f>
        <v>51.75023242819581</v>
      </c>
      <c r="D30" s="24">
        <f>B30/'- 6 -'!B30</f>
        <v>4847.235369500214</v>
      </c>
      <c r="E30" s="24">
        <v>0</v>
      </c>
      <c r="F30" s="361">
        <f>E30/'- 3 -'!D30*100</f>
        <v>0</v>
      </c>
      <c r="G30" s="24">
        <f>IF('- 6 -'!C30=0,"",E30/'- 6 -'!C30)</f>
      </c>
      <c r="H30" s="24">
        <v>0</v>
      </c>
      <c r="I30" s="361">
        <f>H30/'- 3 -'!D30*100</f>
        <v>0</v>
      </c>
      <c r="J30" s="24">
        <f>IF('- 6 -'!D30=0,"",H30/'- 6 -'!D30)</f>
      </c>
    </row>
    <row r="31" spans="1:10" ht="13.5" customHeight="1">
      <c r="A31" s="368" t="s">
        <v>266</v>
      </c>
      <c r="B31" s="369">
        <v>11390834</v>
      </c>
      <c r="C31" s="370">
        <f>B31/'- 3 -'!D31*100</f>
        <v>40.10786429816376</v>
      </c>
      <c r="D31" s="369">
        <f>B31/'- 6 -'!B31</f>
        <v>4687.5860082304525</v>
      </c>
      <c r="E31" s="369">
        <v>0</v>
      </c>
      <c r="F31" s="370">
        <f>E31/'- 3 -'!D31*100</f>
        <v>0</v>
      </c>
      <c r="G31" s="369">
        <f>IF('- 6 -'!C31=0,"",E31/'- 6 -'!C31)</f>
      </c>
      <c r="H31" s="369">
        <v>0</v>
      </c>
      <c r="I31" s="370">
        <f>H31/'- 3 -'!D31*100</f>
        <v>0</v>
      </c>
      <c r="J31" s="369">
        <f>IF('- 6 -'!D31=0,"",H31/'- 6 -'!D31)</f>
      </c>
    </row>
    <row r="32" spans="1:10" ht="13.5" customHeight="1">
      <c r="A32" s="23" t="s">
        <v>267</v>
      </c>
      <c r="B32" s="24">
        <v>9474122</v>
      </c>
      <c r="C32" s="361">
        <f>B32/'- 3 -'!D32*100</f>
        <v>45.06608156037562</v>
      </c>
      <c r="D32" s="24">
        <f>B32/'- 6 -'!B32</f>
        <v>5185.616858237548</v>
      </c>
      <c r="E32" s="24">
        <v>0</v>
      </c>
      <c r="F32" s="361">
        <f>E32/'- 3 -'!D32*100</f>
        <v>0</v>
      </c>
      <c r="G32" s="24">
        <f>IF('- 6 -'!C32=0,"",E32/'- 6 -'!C32)</f>
      </c>
      <c r="H32" s="24">
        <v>536303</v>
      </c>
      <c r="I32" s="361">
        <f>H32/'- 3 -'!D32*100</f>
        <v>2.551062223926832</v>
      </c>
      <c r="J32" s="24">
        <f>IF('- 6 -'!D32=0,"",H32/'- 6 -'!D32)</f>
        <v>4965.768518518518</v>
      </c>
    </row>
    <row r="33" spans="1:10" ht="13.5" customHeight="1">
      <c r="A33" s="368" t="s">
        <v>268</v>
      </c>
      <c r="B33" s="369">
        <v>9507900</v>
      </c>
      <c r="C33" s="370">
        <f>B33/'- 3 -'!D33*100</f>
        <v>42.14961764379918</v>
      </c>
      <c r="D33" s="369">
        <f>B33/'- 6 -'!B33</f>
        <v>5085.798341802621</v>
      </c>
      <c r="E33" s="369">
        <v>0</v>
      </c>
      <c r="F33" s="370">
        <f>E33/'- 3 -'!D33*100</f>
        <v>0</v>
      </c>
      <c r="G33" s="369">
        <f>IF('- 6 -'!C33=0,"",E33/'- 6 -'!C33)</f>
      </c>
      <c r="H33" s="369">
        <v>0</v>
      </c>
      <c r="I33" s="370">
        <f>H33/'- 3 -'!D33*100</f>
        <v>0</v>
      </c>
      <c r="J33" s="369">
        <f>IF('- 6 -'!D33=0,"",H33/'- 6 -'!D33)</f>
      </c>
    </row>
    <row r="34" spans="1:10" ht="13.5" customHeight="1">
      <c r="A34" s="23" t="s">
        <v>269</v>
      </c>
      <c r="B34" s="24">
        <v>7692037</v>
      </c>
      <c r="C34" s="361">
        <f>B34/'- 3 -'!D34*100</f>
        <v>38.829425657403945</v>
      </c>
      <c r="D34" s="24">
        <f>B34/'- 6 -'!B34</f>
        <v>4617.0690276110445</v>
      </c>
      <c r="E34" s="24">
        <v>0</v>
      </c>
      <c r="F34" s="361">
        <f>E34/'- 3 -'!D34*100</f>
        <v>0</v>
      </c>
      <c r="G34" s="24">
        <f>IF('- 6 -'!C34=0,"",E34/'- 6 -'!C34)</f>
      </c>
      <c r="H34" s="24">
        <v>1128678</v>
      </c>
      <c r="I34" s="361">
        <f>H34/'- 3 -'!D34*100</f>
        <v>5.697569901463991</v>
      </c>
      <c r="J34" s="24">
        <f>IF('- 6 -'!D34=0,"",H34/'- 6 -'!D34)</f>
        <v>5848.072538860104</v>
      </c>
    </row>
    <row r="35" spans="1:10" ht="13.5" customHeight="1">
      <c r="A35" s="368" t="s">
        <v>270</v>
      </c>
      <c r="B35" s="369">
        <v>45101907</v>
      </c>
      <c r="C35" s="370">
        <f>B35/'- 3 -'!D35*100</f>
        <v>31.05595205879862</v>
      </c>
      <c r="D35" s="369">
        <f>B35/'- 6 -'!B35</f>
        <v>4802.417824628654</v>
      </c>
      <c r="E35" s="369">
        <v>0</v>
      </c>
      <c r="F35" s="370">
        <f>E35/'- 3 -'!D35*100</f>
        <v>0</v>
      </c>
      <c r="G35" s="369">
        <f>IF('- 6 -'!C35=0,"",E35/'- 6 -'!C35)</f>
      </c>
      <c r="H35" s="369">
        <v>4230900</v>
      </c>
      <c r="I35" s="370">
        <f>H35/'- 3 -'!D35*100</f>
        <v>2.913283191452882</v>
      </c>
      <c r="J35" s="369">
        <f>IF('- 6 -'!D35=0,"",H35/'- 6 -'!D35)</f>
        <v>3970.8118254340684</v>
      </c>
    </row>
    <row r="36" spans="1:10" ht="13.5" customHeight="1">
      <c r="A36" s="23" t="s">
        <v>271</v>
      </c>
      <c r="B36" s="24">
        <v>9487355</v>
      </c>
      <c r="C36" s="361">
        <f>B36/'- 3 -'!D36*100</f>
        <v>51.06680797833173</v>
      </c>
      <c r="D36" s="24">
        <f>B36/'- 6 -'!B36</f>
        <v>5056.955919194073</v>
      </c>
      <c r="E36" s="24">
        <v>0</v>
      </c>
      <c r="F36" s="361">
        <f>E36/'- 3 -'!D36*100</f>
        <v>0</v>
      </c>
      <c r="G36" s="24">
        <f>IF('- 6 -'!C36=0,"",E36/'- 6 -'!C36)</f>
      </c>
      <c r="H36" s="24">
        <v>0</v>
      </c>
      <c r="I36" s="361">
        <f>H36/'- 3 -'!D36*100</f>
        <v>0</v>
      </c>
      <c r="J36" s="24">
        <f>IF('- 6 -'!D36=0,"",H36/'- 6 -'!D36)</f>
      </c>
    </row>
    <row r="37" spans="1:10" ht="13.5" customHeight="1">
      <c r="A37" s="368" t="s">
        <v>272</v>
      </c>
      <c r="B37" s="369">
        <v>6991063</v>
      </c>
      <c r="C37" s="370">
        <f>B37/'- 3 -'!D37*100</f>
        <v>22.763393797042486</v>
      </c>
      <c r="D37" s="369">
        <f>B37/'- 6 -'!B37</f>
        <v>4381.4633993482075</v>
      </c>
      <c r="E37" s="369">
        <v>0</v>
      </c>
      <c r="F37" s="370">
        <f>E37/'- 3 -'!D37*100</f>
        <v>0</v>
      </c>
      <c r="G37" s="369">
        <f>IF('- 6 -'!C37=0,"",E37/'- 6 -'!C37)</f>
      </c>
      <c r="H37" s="369">
        <v>2694975</v>
      </c>
      <c r="I37" s="370">
        <f>H37/'- 3 -'!D37*100</f>
        <v>8.775028518293222</v>
      </c>
      <c r="J37" s="369">
        <f>IF('- 6 -'!D37=0,"",H37/'- 6 -'!D37)</f>
        <v>4544.64586846543</v>
      </c>
    </row>
    <row r="38" spans="1:10" ht="13.5" customHeight="1">
      <c r="A38" s="23" t="s">
        <v>273</v>
      </c>
      <c r="B38" s="24">
        <v>22471796</v>
      </c>
      <c r="C38" s="361">
        <f>B38/'- 3 -'!D38*100</f>
        <v>28.945306386183173</v>
      </c>
      <c r="D38" s="24">
        <f>B38/'- 6 -'!B38</f>
        <v>4788.364798636267</v>
      </c>
      <c r="E38" s="24">
        <v>0</v>
      </c>
      <c r="F38" s="361">
        <f>E38/'- 3 -'!D38*100</f>
        <v>0</v>
      </c>
      <c r="G38" s="24">
        <f>IF('- 6 -'!C38=0,"",E38/'- 6 -'!C38)</f>
      </c>
      <c r="H38" s="24">
        <v>923932</v>
      </c>
      <c r="I38" s="361">
        <f>H38/'- 3 -'!D38*100</f>
        <v>1.190091562774911</v>
      </c>
      <c r="J38" s="24">
        <f>IF('- 6 -'!D38=0,"",H38/'- 6 -'!D38)</f>
        <v>4573.920792079208</v>
      </c>
    </row>
    <row r="39" spans="1:10" ht="13.5" customHeight="1">
      <c r="A39" s="368" t="s">
        <v>274</v>
      </c>
      <c r="B39" s="369">
        <v>8946218</v>
      </c>
      <c r="C39" s="370">
        <f>B39/'- 3 -'!D39*100</f>
        <v>53.20730657807324</v>
      </c>
      <c r="D39" s="369">
        <f>B39/'- 6 -'!B39</f>
        <v>5579.181789834736</v>
      </c>
      <c r="E39" s="369">
        <v>0</v>
      </c>
      <c r="F39" s="370">
        <f>E39/'- 3 -'!D39*100</f>
        <v>0</v>
      </c>
      <c r="G39" s="369">
        <f>IF('- 6 -'!C39=0,"",E39/'- 6 -'!C39)</f>
      </c>
      <c r="H39" s="369">
        <v>0</v>
      </c>
      <c r="I39" s="370">
        <f>H39/'- 3 -'!D39*100</f>
        <v>0</v>
      </c>
      <c r="J39" s="369">
        <f>IF('- 6 -'!D39=0,"",H39/'- 6 -'!D39)</f>
      </c>
    </row>
    <row r="40" spans="1:10" ht="13.5" customHeight="1">
      <c r="A40" s="23" t="s">
        <v>275</v>
      </c>
      <c r="B40" s="24">
        <v>29484068</v>
      </c>
      <c r="C40" s="361">
        <f>B40/'- 3 -'!D40*100</f>
        <v>37.26967142734511</v>
      </c>
      <c r="D40" s="24">
        <f>B40/'- 6 -'!B40</f>
        <v>5203.683021531945</v>
      </c>
      <c r="E40" s="24">
        <v>0</v>
      </c>
      <c r="F40" s="361">
        <f>E40/'- 3 -'!D40*100</f>
        <v>0</v>
      </c>
      <c r="G40" s="24">
        <f>IF('- 6 -'!C40=0,"",E40/'- 6 -'!C40)</f>
      </c>
      <c r="H40" s="24">
        <v>3191019</v>
      </c>
      <c r="I40" s="361">
        <f>H40/'- 3 -'!D40*100</f>
        <v>4.033643852958668</v>
      </c>
      <c r="J40" s="24">
        <f>IF('- 6 -'!D40=0,"",H40/'- 6 -'!D40)</f>
        <v>4845.890660592255</v>
      </c>
    </row>
    <row r="41" spans="1:10" ht="13.5" customHeight="1">
      <c r="A41" s="368" t="s">
        <v>276</v>
      </c>
      <c r="B41" s="369">
        <v>15887731</v>
      </c>
      <c r="C41" s="370">
        <f>B41/'- 3 -'!D41*100</f>
        <v>32.51276436151057</v>
      </c>
      <c r="D41" s="369">
        <f>B41/'- 6 -'!B41</f>
        <v>5011.902523659306</v>
      </c>
      <c r="E41" s="369">
        <v>0</v>
      </c>
      <c r="F41" s="370">
        <f>E41/'- 3 -'!D41*100</f>
        <v>0</v>
      </c>
      <c r="G41" s="369">
        <f>IF('- 6 -'!C41=0,"",E41/'- 6 -'!C41)</f>
      </c>
      <c r="H41" s="369">
        <v>0</v>
      </c>
      <c r="I41" s="370">
        <f>H41/'- 3 -'!D41*100</f>
        <v>0</v>
      </c>
      <c r="J41" s="369">
        <f>IF('- 6 -'!D41=0,"",H41/'- 6 -'!D41)</f>
      </c>
    </row>
    <row r="42" spans="1:10" ht="13.5" customHeight="1">
      <c r="A42" s="23" t="s">
        <v>277</v>
      </c>
      <c r="B42" s="24">
        <v>6427313</v>
      </c>
      <c r="C42" s="361">
        <f>B42/'- 3 -'!D42*100</f>
        <v>37.43771557528837</v>
      </c>
      <c r="D42" s="24">
        <f>B42/'- 6 -'!B42</f>
        <v>5101.042063492064</v>
      </c>
      <c r="E42" s="24">
        <v>0</v>
      </c>
      <c r="F42" s="361">
        <f>E42/'- 3 -'!D42*100</f>
        <v>0</v>
      </c>
      <c r="G42" s="24">
        <f>IF('- 6 -'!C42=0,"",E42/'- 6 -'!C42)</f>
      </c>
      <c r="H42" s="24">
        <v>0</v>
      </c>
      <c r="I42" s="361">
        <f>H42/'- 3 -'!D42*100</f>
        <v>0</v>
      </c>
      <c r="J42" s="24">
        <f>IF('- 6 -'!D42=0,"",H42/'- 6 -'!D42)</f>
      </c>
    </row>
    <row r="43" spans="1:10" ht="13.5" customHeight="1">
      <c r="A43" s="368" t="s">
        <v>278</v>
      </c>
      <c r="B43" s="369">
        <v>4988029</v>
      </c>
      <c r="C43" s="370">
        <f>B43/'- 3 -'!D43*100</f>
        <v>48.9775312463148</v>
      </c>
      <c r="D43" s="369">
        <f>B43/'- 6 -'!B43</f>
        <v>4663.888733052829</v>
      </c>
      <c r="E43" s="369">
        <v>0</v>
      </c>
      <c r="F43" s="370">
        <f>E43/'- 3 -'!D43*100</f>
        <v>0</v>
      </c>
      <c r="G43" s="369">
        <f>IF('- 6 -'!C43=0,"",E43/'- 6 -'!C43)</f>
      </c>
      <c r="H43" s="369">
        <v>0</v>
      </c>
      <c r="I43" s="370">
        <f>H43/'- 3 -'!D43*100</f>
        <v>0</v>
      </c>
      <c r="J43" s="369">
        <f>IF('- 6 -'!D43=0,"",H43/'- 6 -'!D43)</f>
      </c>
    </row>
    <row r="44" spans="1:10" ht="13.5" customHeight="1">
      <c r="A44" s="23" t="s">
        <v>279</v>
      </c>
      <c r="B44" s="24">
        <v>3591166</v>
      </c>
      <c r="C44" s="361">
        <f>B44/'- 3 -'!D44*100</f>
        <v>45.20533995021978</v>
      </c>
      <c r="D44" s="24">
        <f>B44/'- 6 -'!B44</f>
        <v>4688.206266318538</v>
      </c>
      <c r="E44" s="24">
        <v>266596</v>
      </c>
      <c r="F44" s="361">
        <f>E44/'- 3 -'!D44*100</f>
        <v>3.355891320359124</v>
      </c>
      <c r="G44" s="24">
        <f>IF('- 6 -'!C44=0,"",E44/'- 6 -'!C44)</f>
        <v>5331.92</v>
      </c>
      <c r="H44" s="24">
        <v>0</v>
      </c>
      <c r="I44" s="361">
        <f>H44/'- 3 -'!D44*100</f>
        <v>0</v>
      </c>
      <c r="J44" s="24">
        <f>IF('- 6 -'!D44=0,"",H44/'- 6 -'!D44)</f>
      </c>
    </row>
    <row r="45" spans="1:10" ht="13.5" customHeight="1">
      <c r="A45" s="368" t="s">
        <v>280</v>
      </c>
      <c r="B45" s="369">
        <v>3159555</v>
      </c>
      <c r="C45" s="370">
        <f>B45/'- 3 -'!D45*100</f>
        <v>25.85667834172825</v>
      </c>
      <c r="D45" s="369">
        <f>B45/'- 6 -'!B45</f>
        <v>4584.38044109112</v>
      </c>
      <c r="E45" s="369">
        <v>0</v>
      </c>
      <c r="F45" s="370">
        <f>E45/'- 3 -'!D45*100</f>
        <v>0</v>
      </c>
      <c r="G45" s="369">
        <f>IF('- 6 -'!C45=0,"",E45/'- 6 -'!C45)</f>
      </c>
      <c r="H45" s="369">
        <v>0</v>
      </c>
      <c r="I45" s="370">
        <f>H45/'- 3 -'!D45*100</f>
        <v>0</v>
      </c>
      <c r="J45" s="369">
        <f>IF('- 6 -'!D45=0,"",H45/'- 6 -'!D45)</f>
      </c>
    </row>
    <row r="46" spans="1:10" ht="13.5" customHeight="1">
      <c r="A46" s="23" t="s">
        <v>281</v>
      </c>
      <c r="B46" s="24">
        <v>103207800</v>
      </c>
      <c r="C46" s="361">
        <f>B46/'- 3 -'!D46*100</f>
        <v>34.945442503854885</v>
      </c>
      <c r="D46" s="24">
        <f>B46/'- 6 -'!B46</f>
        <v>4656.025985157783</v>
      </c>
      <c r="E46" s="24">
        <v>0</v>
      </c>
      <c r="F46" s="361">
        <f>E46/'- 3 -'!D46*100</f>
        <v>0</v>
      </c>
      <c r="G46" s="24">
        <f>IF('- 6 -'!C46=0,"",E46/'- 6 -'!C46)</f>
      </c>
      <c r="H46" s="24">
        <v>4249800</v>
      </c>
      <c r="I46" s="361">
        <f>H46/'- 3 -'!D46*100</f>
        <v>1.4389526911036035</v>
      </c>
      <c r="J46" s="24">
        <f>IF('- 6 -'!D46=0,"",H46/'- 6 -'!D46)</f>
        <v>4756.35142697258</v>
      </c>
    </row>
    <row r="47" spans="1:10" ht="4.5" customHeight="1">
      <c r="A47"/>
      <c r="B47"/>
      <c r="C47"/>
      <c r="D47"/>
      <c r="E47"/>
      <c r="F47"/>
      <c r="G47"/>
      <c r="H47"/>
      <c r="I47"/>
      <c r="J47"/>
    </row>
    <row r="48" spans="1:10" ht="13.5" customHeight="1">
      <c r="A48" s="371" t="s">
        <v>282</v>
      </c>
      <c r="B48" s="372">
        <f>SUM(B11:B46)</f>
        <v>597160402</v>
      </c>
      <c r="C48" s="373">
        <f>B48/'- 3 -'!D48*100</f>
        <v>36.34604877126901</v>
      </c>
      <c r="D48" s="372">
        <f>B48/'- 6 -'!B48</f>
        <v>4812.79005591653</v>
      </c>
      <c r="E48" s="372">
        <f>SUM(E11:E46)</f>
        <v>26575917</v>
      </c>
      <c r="F48" s="373">
        <f>E48/'- 3 -'!D48*100</f>
        <v>1.6175378879579447</v>
      </c>
      <c r="G48" s="372">
        <f>E48/'- 6 -'!C48</f>
        <v>5356.967748437815</v>
      </c>
      <c r="H48" s="372">
        <f>SUM(H11:H46)</f>
        <v>38116823</v>
      </c>
      <c r="I48" s="373">
        <f>H48/'- 3 -'!D48*100</f>
        <v>2.3199728299530293</v>
      </c>
      <c r="J48" s="372">
        <f>H48/'- 6 -'!D48</f>
        <v>4314.053873578179</v>
      </c>
    </row>
    <row r="49" spans="1:10" ht="4.5" customHeight="1">
      <c r="A49" s="25" t="s">
        <v>5</v>
      </c>
      <c r="B49" s="26"/>
      <c r="C49" s="360"/>
      <c r="D49" s="26"/>
      <c r="E49" s="26"/>
      <c r="F49" s="360"/>
      <c r="H49" s="26"/>
      <c r="I49" s="360"/>
      <c r="J49" s="26"/>
    </row>
    <row r="50" spans="1:10" ht="13.5" customHeight="1">
      <c r="A50" s="23" t="s">
        <v>283</v>
      </c>
      <c r="B50" s="24">
        <v>1492110</v>
      </c>
      <c r="C50" s="361">
        <f>B50/'- 3 -'!D50*100</f>
        <v>54.39917226021741</v>
      </c>
      <c r="D50" s="24">
        <f>B50/'- 6 -'!B50</f>
        <v>6530.0218818380745</v>
      </c>
      <c r="E50" s="24">
        <v>0</v>
      </c>
      <c r="F50" s="361">
        <f>E50/'- 3 -'!D50*100</f>
        <v>0</v>
      </c>
      <c r="G50" s="24">
        <f>IF('- 6 -'!C50=0,"",E50/'- 6 -'!C50)</f>
      </c>
      <c r="H50" s="24">
        <v>0</v>
      </c>
      <c r="I50" s="361">
        <f>H50/'- 3 -'!D50*100</f>
        <v>0</v>
      </c>
      <c r="J50" s="24">
        <f>IF('- 6 -'!D50=0,"",H50/'- 6 -'!D50)</f>
      </c>
    </row>
    <row r="51" spans="1:10" ht="13.5" customHeight="1">
      <c r="A51" s="368" t="s">
        <v>284</v>
      </c>
      <c r="B51" s="369">
        <v>200880</v>
      </c>
      <c r="C51" s="370">
        <f>B51/'- 3 -'!D51*100</f>
        <v>2.355014717083458</v>
      </c>
      <c r="D51" s="369">
        <f>B51/'- 6 -'!B51</f>
        <v>5385.522788203753</v>
      </c>
      <c r="E51" s="369">
        <v>0</v>
      </c>
      <c r="F51" s="370">
        <f>E51/'- 3 -'!D51*100</f>
        <v>0</v>
      </c>
      <c r="G51" s="369">
        <f>IF('- 6 -'!C51=0,"",E51/'- 6 -'!C51)</f>
      </c>
      <c r="H51" s="369">
        <v>0</v>
      </c>
      <c r="I51" s="370">
        <f>H51/'- 3 -'!D51*100</f>
        <v>0</v>
      </c>
      <c r="J51" s="369">
        <f>IF('- 6 -'!D51=0,"",H51/'- 6 -'!D51)</f>
      </c>
    </row>
    <row r="52" spans="1:10" ht="49.5" customHeight="1">
      <c r="A52" s="27"/>
      <c r="B52" s="27"/>
      <c r="C52" s="27"/>
      <c r="D52" s="27"/>
      <c r="E52" s="27"/>
      <c r="F52" s="27"/>
      <c r="G52" s="27"/>
      <c r="H52" s="73"/>
      <c r="I52" s="73"/>
      <c r="J52" s="73"/>
    </row>
    <row r="53" spans="1:10" ht="15" customHeight="1">
      <c r="A53" s="127" t="s">
        <v>441</v>
      </c>
      <c r="B53" s="68"/>
      <c r="C53" s="68"/>
      <c r="D53" s="68"/>
      <c r="E53" s="68"/>
      <c r="F53" s="68"/>
      <c r="G53" s="68"/>
      <c r="I53" s="68"/>
      <c r="J53" s="68"/>
    </row>
    <row r="54" ht="14.25" customHeight="1"/>
    <row r="55" ht="14.25" customHeight="1">
      <c r="A55" s="28"/>
    </row>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16.xml><?xml version="1.0" encoding="utf-8"?>
<worksheet xmlns="http://schemas.openxmlformats.org/spreadsheetml/2006/main" xmlns:r="http://schemas.openxmlformats.org/officeDocument/2006/relationships">
  <sheetPr codeName="Sheet15">
    <pageSetUpPr fitToPage="1"/>
  </sheetPr>
  <dimension ref="A1:I59"/>
  <sheetViews>
    <sheetView showGridLines="0" showZeros="0" workbookViewId="0" topLeftCell="A1">
      <selection activeCell="A1" sqref="A1"/>
    </sheetView>
  </sheetViews>
  <sheetFormatPr defaultColWidth="15.83203125" defaultRowHeight="12"/>
  <cols>
    <col min="1" max="1" width="31.83203125" style="1" customWidth="1"/>
    <col min="2" max="2" width="15.83203125" style="1" customWidth="1"/>
    <col min="3" max="3" width="7.83203125" style="1" customWidth="1"/>
    <col min="4" max="4" width="9.83203125" style="1" customWidth="1"/>
    <col min="5" max="5" width="10.83203125" style="1" customWidth="1"/>
    <col min="6" max="7" width="13.83203125" style="1" customWidth="1"/>
    <col min="8" max="8" width="15.83203125" style="1" customWidth="1"/>
    <col min="9" max="9" width="13.83203125" style="1" customWidth="1"/>
    <col min="10" max="16384" width="15.83203125" style="1" customWidth="1"/>
  </cols>
  <sheetData>
    <row r="1" spans="1:9" ht="6.75" customHeight="1">
      <c r="A1" s="3"/>
      <c r="B1" s="42"/>
      <c r="C1" s="42"/>
      <c r="D1" s="42"/>
      <c r="E1" s="42"/>
      <c r="F1" s="42"/>
      <c r="G1" s="42"/>
      <c r="H1" s="42"/>
      <c r="I1" s="42"/>
    </row>
    <row r="2" spans="1:9" ht="15.75" customHeight="1">
      <c r="A2" s="168"/>
      <c r="B2" s="44" t="s">
        <v>2</v>
      </c>
      <c r="C2" s="45"/>
      <c r="D2" s="45"/>
      <c r="E2" s="45"/>
      <c r="F2" s="45"/>
      <c r="G2" s="45"/>
      <c r="H2" s="219"/>
      <c r="I2" s="191" t="s">
        <v>485</v>
      </c>
    </row>
    <row r="3" spans="1:9" ht="15.75" customHeight="1">
      <c r="A3" s="171"/>
      <c r="B3" s="110" t="str">
        <f>OPYEAR</f>
        <v>OPERATING FUND 2007/2008 BUDGET</v>
      </c>
      <c r="C3" s="49"/>
      <c r="D3" s="49"/>
      <c r="E3" s="49"/>
      <c r="F3" s="49"/>
      <c r="G3" s="49"/>
      <c r="H3" s="220"/>
      <c r="I3" s="221"/>
    </row>
    <row r="4" spans="2:9" ht="15.75" customHeight="1">
      <c r="B4" s="42"/>
      <c r="C4" s="42"/>
      <c r="D4" s="42"/>
      <c r="E4" s="42"/>
      <c r="F4" s="42"/>
      <c r="G4" s="42"/>
      <c r="H4" s="42"/>
      <c r="I4" s="42"/>
    </row>
    <row r="5" spans="2:9" ht="15.75" customHeight="1">
      <c r="B5" s="222" t="s">
        <v>395</v>
      </c>
      <c r="C5" s="223"/>
      <c r="D5" s="223"/>
      <c r="E5" s="223"/>
      <c r="F5" s="223"/>
      <c r="G5" s="223"/>
      <c r="H5" s="223"/>
      <c r="I5" s="224"/>
    </row>
    <row r="6" spans="2:9" ht="15.75" customHeight="1">
      <c r="B6" s="412" t="s">
        <v>396</v>
      </c>
      <c r="C6" s="413"/>
      <c r="D6" s="413"/>
      <c r="E6" s="413"/>
      <c r="F6" s="413"/>
      <c r="G6" s="413"/>
      <c r="H6" s="413"/>
      <c r="I6" s="414"/>
    </row>
    <row r="7" spans="2:9" ht="15.75" customHeight="1">
      <c r="B7" s="212"/>
      <c r="C7" s="225"/>
      <c r="D7" s="225"/>
      <c r="E7" s="226" t="s">
        <v>186</v>
      </c>
      <c r="F7" s="227" t="s">
        <v>187</v>
      </c>
      <c r="G7" s="227"/>
      <c r="H7" s="227"/>
      <c r="I7" s="228"/>
    </row>
    <row r="8" spans="1:9" ht="15.75" customHeight="1">
      <c r="A8" s="105"/>
      <c r="B8" s="229"/>
      <c r="C8" s="229"/>
      <c r="D8" s="211" t="s">
        <v>67</v>
      </c>
      <c r="E8" s="230" t="s">
        <v>188</v>
      </c>
      <c r="F8" s="229"/>
      <c r="G8" s="231"/>
      <c r="H8" s="232" t="s">
        <v>77</v>
      </c>
      <c r="I8" s="229"/>
    </row>
    <row r="9" spans="1:9" ht="15.75" customHeight="1">
      <c r="A9" s="35" t="s">
        <v>88</v>
      </c>
      <c r="B9" s="56" t="s">
        <v>89</v>
      </c>
      <c r="C9" s="56" t="s">
        <v>90</v>
      </c>
      <c r="D9" s="56" t="s">
        <v>91</v>
      </c>
      <c r="E9" s="233" t="s">
        <v>95</v>
      </c>
      <c r="F9" s="56" t="s">
        <v>76</v>
      </c>
      <c r="G9" s="234" t="s">
        <v>39</v>
      </c>
      <c r="H9" s="56" t="s">
        <v>93</v>
      </c>
      <c r="I9" s="56" t="s">
        <v>51</v>
      </c>
    </row>
    <row r="10" spans="1:9" ht="4.5" customHeight="1">
      <c r="A10" s="37"/>
      <c r="B10" s="68"/>
      <c r="C10" s="68"/>
      <c r="D10" s="68"/>
      <c r="E10" s="68"/>
      <c r="F10" s="68"/>
      <c r="G10" s="68"/>
      <c r="H10" s="68"/>
      <c r="I10" s="68"/>
    </row>
    <row r="11" spans="1:9" ht="13.5" customHeight="1">
      <c r="A11" s="368" t="s">
        <v>247</v>
      </c>
      <c r="B11" s="369">
        <v>0</v>
      </c>
      <c r="C11" s="370">
        <f>B11/'- 3 -'!D11*100</f>
        <v>0</v>
      </c>
      <c r="D11" s="419">
        <f>IF(E11=0,"",B11/E11)</f>
      </c>
      <c r="E11" s="420">
        <f>SUM('- 6 -'!E11:H11)</f>
        <v>0</v>
      </c>
      <c r="F11" s="370">
        <f>IF(E11=0,"",'- 6 -'!E11/E11*100)</f>
      </c>
      <c r="G11" s="370">
        <f>IF(E11=0,"",'- 6 -'!F11/E11*100)</f>
      </c>
      <c r="H11" s="370">
        <f>IF(E11=0,"",'- 6 -'!G11/E11*100)</f>
      </c>
      <c r="I11" s="370">
        <f>IF(E11=0,"",'- 6 -'!H11/E11*100)</f>
      </c>
    </row>
    <row r="12" spans="1:9" ht="13.5" customHeight="1">
      <c r="A12" s="23" t="s">
        <v>248</v>
      </c>
      <c r="B12" s="24">
        <v>0</v>
      </c>
      <c r="C12" s="361">
        <f>B12/'- 3 -'!D12*100</f>
        <v>0</v>
      </c>
      <c r="D12" s="235">
        <f aca="true" t="shared" si="0" ref="D12:D46">IF(E12=0,"",B12/E12)</f>
      </c>
      <c r="E12" s="236">
        <f>SUM('- 6 -'!E12:H12)</f>
        <v>0</v>
      </c>
      <c r="F12" s="361">
        <f>IF(E12=0,"",'- 6 -'!E12/E12*100)</f>
      </c>
      <c r="G12" s="361">
        <f>IF(E12=0,"",'- 6 -'!F12/E12*100)</f>
      </c>
      <c r="H12" s="361">
        <f>IF(E12=0,"",'- 6 -'!G12/E12*100)</f>
      </c>
      <c r="I12" s="361">
        <f>IF(E12=0,"",'- 6 -'!H12/E12*100)</f>
      </c>
    </row>
    <row r="13" spans="1:9" ht="13.5" customHeight="1">
      <c r="A13" s="368" t="s">
        <v>249</v>
      </c>
      <c r="B13" s="369">
        <v>4458100</v>
      </c>
      <c r="C13" s="370">
        <f>B13/'- 3 -'!D13*100</f>
        <v>8.02481913961036</v>
      </c>
      <c r="D13" s="419">
        <f t="shared" si="0"/>
        <v>4063.901549680948</v>
      </c>
      <c r="E13" s="420">
        <f>SUM('- 6 -'!E13:H13)</f>
        <v>1097</v>
      </c>
      <c r="F13" s="370">
        <f>IF(E13=0,"",'- 6 -'!E13/E13*100)</f>
        <v>61.28532360984503</v>
      </c>
      <c r="G13" s="370">
        <f>IF(E13=0,"",'- 6 -'!F13/E13*100)</f>
        <v>0</v>
      </c>
      <c r="H13" s="370">
        <f>IF(E13=0,"",'- 6 -'!G13/E13*100)</f>
        <v>38.71467639015497</v>
      </c>
      <c r="I13" s="370">
        <f>IF(E13=0,"",'- 6 -'!H13/E13*100)</f>
        <v>0</v>
      </c>
    </row>
    <row r="14" spans="1:9" ht="13.5" customHeight="1">
      <c r="A14" s="23" t="s">
        <v>285</v>
      </c>
      <c r="B14" s="24">
        <v>0</v>
      </c>
      <c r="C14" s="361">
        <f>B14/'- 3 -'!D14*100</f>
        <v>0</v>
      </c>
      <c r="D14" s="235">
        <f t="shared" si="0"/>
      </c>
      <c r="E14" s="236">
        <f>SUM('- 6 -'!E14:H14)</f>
        <v>0</v>
      </c>
      <c r="F14" s="361">
        <f>IF(E14=0,"",'- 6 -'!E14/E14*100)</f>
      </c>
      <c r="G14" s="361">
        <f>IF(E14=0,"",'- 6 -'!F14/E14*100)</f>
      </c>
      <c r="H14" s="361">
        <f>IF(E14=0,"",'- 6 -'!G14/E14*100)</f>
      </c>
      <c r="I14" s="361">
        <f>IF(E14=0,"",'- 6 -'!H14/E14*100)</f>
      </c>
    </row>
    <row r="15" spans="1:9" ht="13.5" customHeight="1">
      <c r="A15" s="368" t="s">
        <v>250</v>
      </c>
      <c r="B15" s="369">
        <v>0</v>
      </c>
      <c r="C15" s="370">
        <f>B15/'- 3 -'!D15*100</f>
        <v>0</v>
      </c>
      <c r="D15" s="419">
        <f t="shared" si="0"/>
      </c>
      <c r="E15" s="420">
        <f>SUM('- 6 -'!E15:H15)</f>
        <v>0</v>
      </c>
      <c r="F15" s="370">
        <f>IF(E15=0,"",'- 6 -'!E15/E15*100)</f>
      </c>
      <c r="G15" s="370">
        <f>IF(E15=0,"",'- 6 -'!F15/E15*100)</f>
      </c>
      <c r="H15" s="370">
        <f>IF(E15=0,"",'- 6 -'!G15/E15*100)</f>
      </c>
      <c r="I15" s="370">
        <f>IF(E15=0,"",'- 6 -'!H15/E15*100)</f>
      </c>
    </row>
    <row r="16" spans="1:9" ht="13.5" customHeight="1">
      <c r="A16" s="23" t="s">
        <v>251</v>
      </c>
      <c r="B16" s="24">
        <v>1723919</v>
      </c>
      <c r="C16" s="361">
        <f>B16/'- 3 -'!D16*100</f>
        <v>15.842166016240453</v>
      </c>
      <c r="D16" s="235">
        <f t="shared" si="0"/>
        <v>3909.1133786848072</v>
      </c>
      <c r="E16" s="236">
        <f>SUM('- 6 -'!E16:H16)</f>
        <v>441</v>
      </c>
      <c r="F16" s="361">
        <f>IF(E16=0,"",'- 6 -'!E16/E16*100)</f>
        <v>77.32426303854876</v>
      </c>
      <c r="G16" s="361">
        <f>IF(E16=0,"",'- 6 -'!F16/E16*100)</f>
        <v>0</v>
      </c>
      <c r="H16" s="361">
        <f>IF(E16=0,"",'- 6 -'!G16/E16*100)</f>
        <v>22.67573696145125</v>
      </c>
      <c r="I16" s="361">
        <f>IF(E16=0,"",'- 6 -'!H16/E16*100)</f>
        <v>0</v>
      </c>
    </row>
    <row r="17" spans="1:9" ht="13.5" customHeight="1">
      <c r="A17" s="368" t="s">
        <v>252</v>
      </c>
      <c r="B17" s="369">
        <v>0</v>
      </c>
      <c r="C17" s="370">
        <f>B17/'- 3 -'!D17*100</f>
        <v>0</v>
      </c>
      <c r="D17" s="419">
        <f t="shared" si="0"/>
      </c>
      <c r="E17" s="420">
        <f>SUM('- 6 -'!E17:H17)</f>
        <v>0</v>
      </c>
      <c r="F17" s="370">
        <f>IF(E17=0,"",'- 6 -'!E17/E17*100)</f>
      </c>
      <c r="G17" s="370">
        <f>IF(E17=0,"",'- 6 -'!F17/E17*100)</f>
      </c>
      <c r="H17" s="370">
        <f>IF(E17=0,"",'- 6 -'!G17/E17*100)</f>
      </c>
      <c r="I17" s="370">
        <f>IF(E17=0,"",'- 6 -'!H17/E17*100)</f>
      </c>
    </row>
    <row r="18" spans="1:9" ht="13.5" customHeight="1">
      <c r="A18" s="23" t="s">
        <v>253</v>
      </c>
      <c r="B18" s="24">
        <v>0</v>
      </c>
      <c r="C18" s="361">
        <f>B18/'- 3 -'!D18*100</f>
        <v>0</v>
      </c>
      <c r="D18" s="235">
        <f t="shared" si="0"/>
      </c>
      <c r="E18" s="236">
        <f>SUM('- 6 -'!E18:H18)</f>
        <v>0</v>
      </c>
      <c r="F18" s="361">
        <f>IF(E18=0,"",'- 6 -'!E18/E18*100)</f>
      </c>
      <c r="G18" s="361">
        <f>IF(E18=0,"",'- 6 -'!F18/E18*100)</f>
      </c>
      <c r="H18" s="361">
        <f>IF(E18=0,"",'- 6 -'!G18/E18*100)</f>
      </c>
      <c r="I18" s="361">
        <f>IF(E18=0,"",'- 6 -'!H18/E18*100)</f>
      </c>
    </row>
    <row r="19" spans="1:9" ht="13.5" customHeight="1">
      <c r="A19" s="368" t="s">
        <v>254</v>
      </c>
      <c r="B19" s="369">
        <v>0</v>
      </c>
      <c r="C19" s="370">
        <f>B19/'- 3 -'!D19*100</f>
        <v>0</v>
      </c>
      <c r="D19" s="419">
        <f t="shared" si="0"/>
      </c>
      <c r="E19" s="420">
        <f>SUM('- 6 -'!E19:H19)</f>
        <v>0</v>
      </c>
      <c r="F19" s="370">
        <f>IF(E19=0,"",'- 6 -'!E19/E19*100)</f>
      </c>
      <c r="G19" s="370">
        <f>IF(E19=0,"",'- 6 -'!F19/E19*100)</f>
      </c>
      <c r="H19" s="370">
        <f>IF(E19=0,"",'- 6 -'!G19/E19*100)</f>
      </c>
      <c r="I19" s="370">
        <f>IF(E19=0,"",'- 6 -'!H19/E19*100)</f>
      </c>
    </row>
    <row r="20" spans="1:9" ht="13.5" customHeight="1">
      <c r="A20" s="23" t="s">
        <v>255</v>
      </c>
      <c r="B20" s="24">
        <v>0</v>
      </c>
      <c r="C20" s="361">
        <f>B20/'- 3 -'!D20*100</f>
        <v>0</v>
      </c>
      <c r="D20" s="235">
        <f t="shared" si="0"/>
      </c>
      <c r="E20" s="236">
        <f>SUM('- 6 -'!E20:H20)</f>
        <v>0</v>
      </c>
      <c r="F20" s="361">
        <f>IF(E20=0,"",'- 6 -'!E20/E20*100)</f>
      </c>
      <c r="G20" s="361">
        <f>IF(E20=0,"",'- 6 -'!F20/E20*100)</f>
      </c>
      <c r="H20" s="361">
        <f>IF(E20=0,"",'- 6 -'!G20/E20*100)</f>
      </c>
      <c r="I20" s="361">
        <f>IF(E20=0,"",'- 6 -'!H20/E20*100)</f>
      </c>
    </row>
    <row r="21" spans="1:9" ht="13.5" customHeight="1">
      <c r="A21" s="368" t="s">
        <v>256</v>
      </c>
      <c r="B21" s="369">
        <v>0</v>
      </c>
      <c r="C21" s="370">
        <f>B21/'- 3 -'!D21*100</f>
        <v>0</v>
      </c>
      <c r="D21" s="419">
        <f t="shared" si="0"/>
      </c>
      <c r="E21" s="420">
        <f>SUM('- 6 -'!E21:H21)</f>
        <v>0</v>
      </c>
      <c r="F21" s="370">
        <f>IF(E21=0,"",'- 6 -'!E21/E21*100)</f>
      </c>
      <c r="G21" s="370">
        <f>IF(E21=0,"",'- 6 -'!F21/E21*100)</f>
      </c>
      <c r="H21" s="370">
        <f>IF(E21=0,"",'- 6 -'!G21/E21*100)</f>
      </c>
      <c r="I21" s="370">
        <f>IF(E21=0,"",'- 6 -'!H21/E21*100)</f>
      </c>
    </row>
    <row r="22" spans="1:9" ht="13.5" customHeight="1">
      <c r="A22" s="23" t="s">
        <v>257</v>
      </c>
      <c r="B22" s="24">
        <v>3300437</v>
      </c>
      <c r="C22" s="361">
        <f>B22/'- 3 -'!D22*100</f>
        <v>21.537814284832375</v>
      </c>
      <c r="D22" s="235">
        <f t="shared" si="0"/>
        <v>4436.07123655914</v>
      </c>
      <c r="E22" s="236">
        <f>SUM('- 6 -'!E22:H22)</f>
        <v>744</v>
      </c>
      <c r="F22" s="361">
        <f>IF(E22=0,"",'- 6 -'!E22/E22*100)</f>
        <v>79.63709677419355</v>
      </c>
      <c r="G22" s="361">
        <f>IF(E22=0,"",'- 6 -'!F22/E22*100)</f>
        <v>0</v>
      </c>
      <c r="H22" s="361">
        <f>IF(E22=0,"",'- 6 -'!G22/E22*100)</f>
        <v>20.362903225806452</v>
      </c>
      <c r="I22" s="361">
        <f>IF(E22=0,"",'- 6 -'!H22/E22*100)</f>
        <v>0</v>
      </c>
    </row>
    <row r="23" spans="1:9" ht="13.5" customHeight="1">
      <c r="A23" s="368" t="s">
        <v>258</v>
      </c>
      <c r="B23" s="369">
        <v>0</v>
      </c>
      <c r="C23" s="370">
        <f>B23/'- 3 -'!D23*100</f>
        <v>0</v>
      </c>
      <c r="D23" s="419">
        <f t="shared" si="0"/>
      </c>
      <c r="E23" s="420">
        <f>SUM('- 6 -'!E23:H23)</f>
        <v>0</v>
      </c>
      <c r="F23" s="370">
        <f>IF(E23=0,"",'- 6 -'!E23/E23*100)</f>
      </c>
      <c r="G23" s="370">
        <f>IF(E23=0,"",'- 6 -'!F23/E23*100)</f>
      </c>
      <c r="H23" s="370">
        <f>IF(E23=0,"",'- 6 -'!G23/E23*100)</f>
      </c>
      <c r="I23" s="370">
        <f>IF(E23=0,"",'- 6 -'!H23/E23*100)</f>
      </c>
    </row>
    <row r="24" spans="1:9" ht="13.5" customHeight="1">
      <c r="A24" s="23" t="s">
        <v>259</v>
      </c>
      <c r="B24" s="24">
        <v>3392100</v>
      </c>
      <c r="C24" s="361">
        <f>B24/'- 3 -'!D24*100</f>
        <v>8.022466975407442</v>
      </c>
      <c r="D24" s="235">
        <f t="shared" si="0"/>
        <v>4678.758620689655</v>
      </c>
      <c r="E24" s="236">
        <f>SUM('- 6 -'!E24:H24)</f>
        <v>725</v>
      </c>
      <c r="F24" s="361">
        <f>IF(E24=0,"",'- 6 -'!E24/E24*100)</f>
        <v>79.10344827586206</v>
      </c>
      <c r="G24" s="361">
        <f>IF(E24=0,"",'- 6 -'!F24/E24*100)</f>
        <v>0</v>
      </c>
      <c r="H24" s="361">
        <f>IF(E24=0,"",'- 6 -'!G24/E24*100)</f>
        <v>10.758620689655173</v>
      </c>
      <c r="I24" s="361">
        <f>IF(E24=0,"",'- 6 -'!H24/E24*100)</f>
        <v>10.137931034482758</v>
      </c>
    </row>
    <row r="25" spans="1:9" ht="13.5" customHeight="1">
      <c r="A25" s="368" t="s">
        <v>260</v>
      </c>
      <c r="B25" s="369">
        <v>0</v>
      </c>
      <c r="C25" s="370">
        <f>B25/'- 3 -'!D25*100</f>
        <v>0</v>
      </c>
      <c r="D25" s="419">
        <f t="shared" si="0"/>
      </c>
      <c r="E25" s="420">
        <f>SUM('- 6 -'!E25:H25)</f>
        <v>0</v>
      </c>
      <c r="F25" s="370">
        <f>IF(E25=0,"",'- 6 -'!E25/E25*100)</f>
      </c>
      <c r="G25" s="370">
        <f>IF(E25=0,"",'- 6 -'!F25/E25*100)</f>
      </c>
      <c r="H25" s="370">
        <f>IF(E25=0,"",'- 6 -'!G25/E25*100)</f>
      </c>
      <c r="I25" s="370">
        <f>IF(E25=0,"",'- 6 -'!H25/E25*100)</f>
      </c>
    </row>
    <row r="26" spans="1:9" ht="13.5" customHeight="1">
      <c r="A26" s="23" t="s">
        <v>261</v>
      </c>
      <c r="B26" s="24">
        <v>1693613</v>
      </c>
      <c r="C26" s="361">
        <f>B26/'- 3 -'!D26*100</f>
        <v>5.463187732669979</v>
      </c>
      <c r="D26" s="235">
        <f t="shared" si="0"/>
        <v>4528.377005347594</v>
      </c>
      <c r="E26" s="236">
        <f>SUM('- 6 -'!E26:H26)</f>
        <v>374</v>
      </c>
      <c r="F26" s="361">
        <f>IF(E26=0,"",'- 6 -'!E26/E26*100)</f>
        <v>60.42780748663101</v>
      </c>
      <c r="G26" s="361">
        <f>IF(E26=0,"",'- 6 -'!F26/E26*100)</f>
        <v>0</v>
      </c>
      <c r="H26" s="361">
        <f>IF(E26=0,"",'- 6 -'!G26/E26*100)</f>
        <v>10.695187165775401</v>
      </c>
      <c r="I26" s="361">
        <f>IF(E26=0,"",'- 6 -'!H26/E26*100)</f>
        <v>28.87700534759358</v>
      </c>
    </row>
    <row r="27" spans="1:9" ht="13.5" customHeight="1">
      <c r="A27" s="368" t="s">
        <v>262</v>
      </c>
      <c r="B27" s="369">
        <v>1815013</v>
      </c>
      <c r="C27" s="370">
        <f>B27/'- 3 -'!D27*100</f>
        <v>5.4777859714272275</v>
      </c>
      <c r="D27" s="419">
        <f t="shared" si="0"/>
        <v>3711.683026584867</v>
      </c>
      <c r="E27" s="420">
        <f>SUM('- 6 -'!E27:H27)</f>
        <v>489</v>
      </c>
      <c r="F27" s="370">
        <f>IF(E27=0,"",'- 6 -'!E27/E27*100)</f>
        <v>44.785276073619634</v>
      </c>
      <c r="G27" s="370">
        <f>IF(E27=0,"",'- 6 -'!F27/E27*100)</f>
        <v>0</v>
      </c>
      <c r="H27" s="370">
        <f>IF(E27=0,"",'- 6 -'!G27/E27*100)</f>
        <v>55.21472392638037</v>
      </c>
      <c r="I27" s="370">
        <f>IF(E27=0,"",'- 6 -'!H27/E27*100)</f>
        <v>0</v>
      </c>
    </row>
    <row r="28" spans="1:9" ht="13.5" customHeight="1">
      <c r="A28" s="23" t="s">
        <v>263</v>
      </c>
      <c r="B28" s="24">
        <v>0</v>
      </c>
      <c r="C28" s="361">
        <f>B28/'- 3 -'!D28*100</f>
        <v>0</v>
      </c>
      <c r="D28" s="235">
        <f t="shared" si="0"/>
      </c>
      <c r="E28" s="236">
        <f>SUM('- 6 -'!E28:H28)</f>
        <v>0</v>
      </c>
      <c r="F28" s="361">
        <f>IF(E28=0,"",'- 6 -'!E28/E28*100)</f>
      </c>
      <c r="G28" s="361">
        <f>IF(E28=0,"",'- 6 -'!F28/E28*100)</f>
      </c>
      <c r="H28" s="361">
        <f>IF(E28=0,"",'- 6 -'!G28/E28*100)</f>
      </c>
      <c r="I28" s="361">
        <f>IF(E28=0,"",'- 6 -'!H28/E28*100)</f>
      </c>
    </row>
    <row r="29" spans="1:9" ht="13.5" customHeight="1">
      <c r="A29" s="368" t="s">
        <v>264</v>
      </c>
      <c r="B29" s="369">
        <v>14332620</v>
      </c>
      <c r="C29" s="370">
        <f>B29/'- 3 -'!D29*100</f>
        <v>12.073361044536082</v>
      </c>
      <c r="D29" s="419">
        <f t="shared" si="0"/>
        <v>4732.580485388807</v>
      </c>
      <c r="E29" s="420">
        <f>SUM('- 6 -'!E29:H29)</f>
        <v>3028.5</v>
      </c>
      <c r="F29" s="370">
        <f>IF(E29=0,"",'- 6 -'!E29/E29*100)</f>
        <v>74.98761763249134</v>
      </c>
      <c r="G29" s="370">
        <f>IF(E29=0,"",'- 6 -'!F29/E29*100)</f>
        <v>0</v>
      </c>
      <c r="H29" s="370">
        <f>IF(E29=0,"",'- 6 -'!G29/E29*100)</f>
        <v>25.012382367508668</v>
      </c>
      <c r="I29" s="370">
        <f>IF(E29=0,"",'- 6 -'!H29/E29*100)</f>
        <v>0</v>
      </c>
    </row>
    <row r="30" spans="1:9" ht="13.5" customHeight="1">
      <c r="A30" s="23" t="s">
        <v>265</v>
      </c>
      <c r="B30" s="24">
        <v>0</v>
      </c>
      <c r="C30" s="361">
        <f>B30/'- 3 -'!D30*100</f>
        <v>0</v>
      </c>
      <c r="D30" s="235">
        <f t="shared" si="0"/>
      </c>
      <c r="E30" s="236">
        <f>SUM('- 6 -'!E30:H30)</f>
        <v>0</v>
      </c>
      <c r="F30" s="361">
        <f>IF(E30=0,"",'- 6 -'!E30/E30*100)</f>
      </c>
      <c r="G30" s="361">
        <f>IF(E30=0,"",'- 6 -'!F30/E30*100)</f>
      </c>
      <c r="H30" s="361">
        <f>IF(E30=0,"",'- 6 -'!G30/E30*100)</f>
      </c>
      <c r="I30" s="361">
        <f>IF(E30=0,"",'- 6 -'!H30/E30*100)</f>
      </c>
    </row>
    <row r="31" spans="1:9" ht="13.5" customHeight="1">
      <c r="A31" s="368" t="s">
        <v>266</v>
      </c>
      <c r="B31" s="369">
        <v>2377933</v>
      </c>
      <c r="C31" s="370">
        <f>B31/'- 3 -'!D31*100</f>
        <v>8.372856111688174</v>
      </c>
      <c r="D31" s="419">
        <f t="shared" si="0"/>
        <v>3703.9454828660437</v>
      </c>
      <c r="E31" s="420">
        <f>SUM('- 6 -'!E31:H31)</f>
        <v>642</v>
      </c>
      <c r="F31" s="370">
        <f>IF(E31=0,"",'- 6 -'!E31/E31*100)</f>
        <v>69.93769470404985</v>
      </c>
      <c r="G31" s="370">
        <f>IF(E31=0,"",'- 6 -'!F31/E31*100)</f>
        <v>0</v>
      </c>
      <c r="H31" s="370">
        <f>IF(E31=0,"",'- 6 -'!G31/E31*100)</f>
        <v>30.062305295950154</v>
      </c>
      <c r="I31" s="370">
        <f>IF(E31=0,"",'- 6 -'!H31/E31*100)</f>
        <v>0</v>
      </c>
    </row>
    <row r="32" spans="1:9" ht="13.5" customHeight="1">
      <c r="A32" s="23" t="s">
        <v>267</v>
      </c>
      <c r="B32" s="24">
        <v>1071108</v>
      </c>
      <c r="C32" s="361">
        <f>B32/'- 3 -'!D32*100</f>
        <v>5.094998828173292</v>
      </c>
      <c r="D32" s="235">
        <f t="shared" si="0"/>
        <v>5174.434782608696</v>
      </c>
      <c r="E32" s="236">
        <f>SUM('- 6 -'!E32:H32)</f>
        <v>207</v>
      </c>
      <c r="F32" s="361">
        <f>IF(E32=0,"",'- 6 -'!E32/E32*100)</f>
        <v>61.35265700483091</v>
      </c>
      <c r="G32" s="361">
        <f>IF(E32=0,"",'- 6 -'!F32/E32*100)</f>
        <v>0</v>
      </c>
      <c r="H32" s="361">
        <f>IF(E32=0,"",'- 6 -'!G32/E32*100)</f>
        <v>38.64734299516908</v>
      </c>
      <c r="I32" s="361">
        <f>IF(E32=0,"",'- 6 -'!H32/E32*100)</f>
        <v>0</v>
      </c>
    </row>
    <row r="33" spans="1:9" ht="13.5" customHeight="1">
      <c r="A33" s="368" t="s">
        <v>268</v>
      </c>
      <c r="B33" s="369">
        <v>1953000</v>
      </c>
      <c r="C33" s="370">
        <f>B33/'- 3 -'!D33*100</f>
        <v>8.657874321179209</v>
      </c>
      <c r="D33" s="419">
        <f t="shared" si="0"/>
        <v>5432.545201668985</v>
      </c>
      <c r="E33" s="420">
        <f>SUM('- 6 -'!E33:H33)</f>
        <v>359.5</v>
      </c>
      <c r="F33" s="370">
        <f>IF(E33=0,"",'- 6 -'!E33/E33*100)</f>
        <v>41.72461752433936</v>
      </c>
      <c r="G33" s="370">
        <f>IF(E33=0,"",'- 6 -'!F33/E33*100)</f>
        <v>36.16133518776078</v>
      </c>
      <c r="H33" s="370">
        <f>IF(E33=0,"",'- 6 -'!G33/E33*100)</f>
        <v>22.11404728789986</v>
      </c>
      <c r="I33" s="370">
        <f>IF(E33=0,"",'- 6 -'!H33/E33*100)</f>
        <v>0</v>
      </c>
    </row>
    <row r="34" spans="1:9" ht="13.5" customHeight="1">
      <c r="A34" s="23" t="s">
        <v>269</v>
      </c>
      <c r="B34" s="24">
        <v>692034</v>
      </c>
      <c r="C34" s="361">
        <f>B34/'- 3 -'!D34*100</f>
        <v>3.493389690584677</v>
      </c>
      <c r="D34" s="235">
        <f t="shared" si="0"/>
        <v>5323.338461538461</v>
      </c>
      <c r="E34" s="236">
        <f>SUM('- 6 -'!E34:H34)</f>
        <v>130</v>
      </c>
      <c r="F34" s="361">
        <f>IF(E34=0,"",'- 6 -'!E34/E34*100)</f>
        <v>39.61538461538461</v>
      </c>
      <c r="G34" s="361">
        <f>IF(E34=0,"",'- 6 -'!F34/E34*100)</f>
        <v>60.38461538461538</v>
      </c>
      <c r="H34" s="361">
        <f>IF(E34=0,"",'- 6 -'!G34/E34*100)</f>
        <v>0</v>
      </c>
      <c r="I34" s="361">
        <f>IF(E34=0,"",'- 6 -'!H34/E34*100)</f>
        <v>0</v>
      </c>
    </row>
    <row r="35" spans="1:9" ht="13.5" customHeight="1">
      <c r="A35" s="368" t="s">
        <v>270</v>
      </c>
      <c r="B35" s="369">
        <v>21076575</v>
      </c>
      <c r="C35" s="370">
        <f>B35/'- 3 -'!D35*100</f>
        <v>14.512758912027234</v>
      </c>
      <c r="D35" s="419">
        <f t="shared" si="0"/>
        <v>4373.187052598817</v>
      </c>
      <c r="E35" s="420">
        <f>SUM('- 6 -'!E35:H35)</f>
        <v>4819.5</v>
      </c>
      <c r="F35" s="370">
        <f>IF(E35=0,"",'- 6 -'!E35/E35*100)</f>
        <v>62.06037970743853</v>
      </c>
      <c r="G35" s="370">
        <f>IF(E35=0,"",'- 6 -'!F35/E35*100)</f>
        <v>0</v>
      </c>
      <c r="H35" s="370">
        <f>IF(E35=0,"",'- 6 -'!G35/E35*100)</f>
        <v>27.699968876439463</v>
      </c>
      <c r="I35" s="370">
        <f>IF(E35=0,"",'- 6 -'!H35/E35*100)</f>
        <v>10.239651416122005</v>
      </c>
    </row>
    <row r="36" spans="1:9" ht="13.5" customHeight="1">
      <c r="A36" s="23" t="s">
        <v>271</v>
      </c>
      <c r="B36" s="24">
        <v>0</v>
      </c>
      <c r="C36" s="361">
        <f>B36/'- 3 -'!D36*100</f>
        <v>0</v>
      </c>
      <c r="D36" s="235">
        <f t="shared" si="0"/>
      </c>
      <c r="E36" s="236">
        <f>SUM('- 6 -'!E36:H36)</f>
        <v>0</v>
      </c>
      <c r="F36" s="361">
        <f>IF(E36=0,"",'- 6 -'!E36/E36*100)</f>
      </c>
      <c r="G36" s="361">
        <f>IF(E36=0,"",'- 6 -'!F36/E36*100)</f>
      </c>
      <c r="H36" s="361">
        <f>IF(E36=0,"",'- 6 -'!G36/E36*100)</f>
      </c>
      <c r="I36" s="361">
        <f>IF(E36=0,"",'- 6 -'!H36/E36*100)</f>
      </c>
    </row>
    <row r="37" spans="1:9" ht="13.5" customHeight="1">
      <c r="A37" s="368" t="s">
        <v>272</v>
      </c>
      <c r="B37" s="369">
        <v>5314348</v>
      </c>
      <c r="C37" s="370">
        <f>B37/'- 3 -'!D37*100</f>
        <v>17.303891596817987</v>
      </c>
      <c r="D37" s="419">
        <f t="shared" si="0"/>
        <v>4538.298889837745</v>
      </c>
      <c r="E37" s="420">
        <f>SUM('- 6 -'!E37:H37)</f>
        <v>1171</v>
      </c>
      <c r="F37" s="370">
        <f>IF(E37=0,"",'- 6 -'!E37/E37*100)</f>
        <v>65.9265584970111</v>
      </c>
      <c r="G37" s="370">
        <f>IF(E37=0,"",'- 6 -'!F37/E37*100)</f>
        <v>0</v>
      </c>
      <c r="H37" s="370">
        <f>IF(E37=0,"",'- 6 -'!G37/E37*100)</f>
        <v>34.0734415029889</v>
      </c>
      <c r="I37" s="370">
        <f>IF(E37=0,"",'- 6 -'!H37/E37*100)</f>
        <v>0</v>
      </c>
    </row>
    <row r="38" spans="1:9" ht="13.5" customHeight="1">
      <c r="A38" s="23" t="s">
        <v>273</v>
      </c>
      <c r="B38" s="24">
        <v>18216350</v>
      </c>
      <c r="C38" s="361">
        <f>B38/'- 3 -'!D38*100</f>
        <v>23.463982673567696</v>
      </c>
      <c r="D38" s="235">
        <f t="shared" si="0"/>
        <v>4778.6857292759705</v>
      </c>
      <c r="E38" s="236">
        <f>SUM('- 6 -'!E38:H38)</f>
        <v>3812</v>
      </c>
      <c r="F38" s="361">
        <f>IF(E38=0,"",'- 6 -'!E38/E38*100)</f>
        <v>73.74081846799581</v>
      </c>
      <c r="G38" s="361">
        <f>IF(E38=0,"",'- 6 -'!F38/E38*100)</f>
        <v>0</v>
      </c>
      <c r="H38" s="361">
        <f>IF(E38=0,"",'- 6 -'!G38/E38*100)</f>
        <v>22.009443861490034</v>
      </c>
      <c r="I38" s="361">
        <f>IF(E38=0,"",'- 6 -'!H38/E38*100)</f>
        <v>4.249737670514166</v>
      </c>
    </row>
    <row r="39" spans="1:9" ht="13.5" customHeight="1">
      <c r="A39" s="368" t="s">
        <v>274</v>
      </c>
      <c r="B39" s="369">
        <v>0</v>
      </c>
      <c r="C39" s="370">
        <f>B39/'- 3 -'!D39*100</f>
        <v>0</v>
      </c>
      <c r="D39" s="419">
        <f t="shared" si="0"/>
      </c>
      <c r="E39" s="420">
        <f>SUM('- 6 -'!E39:H39)</f>
        <v>0</v>
      </c>
      <c r="F39" s="370">
        <f>IF(E39=0,"",'- 6 -'!E39/E39*100)</f>
      </c>
      <c r="G39" s="370">
        <f>IF(E39=0,"",'- 6 -'!F39/E39*100)</f>
      </c>
      <c r="H39" s="370">
        <f>IF(E39=0,"",'- 6 -'!G39/E39*100)</f>
      </c>
      <c r="I39" s="370">
        <f>IF(E39=0,"",'- 6 -'!H39/E39*100)</f>
      </c>
    </row>
    <row r="40" spans="1:9" ht="13.5" customHeight="1">
      <c r="A40" s="23" t="s">
        <v>275</v>
      </c>
      <c r="B40" s="24">
        <v>6905750</v>
      </c>
      <c r="C40" s="361">
        <f>B40/'- 3 -'!D40*100</f>
        <v>8.729291814799385</v>
      </c>
      <c r="D40" s="235">
        <f t="shared" si="0"/>
        <v>4802.329624478442</v>
      </c>
      <c r="E40" s="236">
        <f>SUM('- 6 -'!E40:H40)</f>
        <v>1438</v>
      </c>
      <c r="F40" s="361">
        <f>IF(E40=0,"",'- 6 -'!E40/E40*100)</f>
        <v>61.474269819193324</v>
      </c>
      <c r="G40" s="361">
        <f>IF(E40=0,"",'- 6 -'!F40/E40*100)</f>
        <v>0</v>
      </c>
      <c r="H40" s="361">
        <f>IF(E40=0,"",'- 6 -'!G40/E40*100)</f>
        <v>38.525730180806676</v>
      </c>
      <c r="I40" s="361">
        <f>IF(E40=0,"",'- 6 -'!H40/E40*100)</f>
        <v>0</v>
      </c>
    </row>
    <row r="41" spans="1:9" ht="13.5" customHeight="1">
      <c r="A41" s="368" t="s">
        <v>276</v>
      </c>
      <c r="B41" s="369">
        <v>7516791</v>
      </c>
      <c r="C41" s="370">
        <f>B41/'- 3 -'!D41*100</f>
        <v>15.382413922902105</v>
      </c>
      <c r="D41" s="419">
        <f t="shared" si="0"/>
        <v>5097.857578840285</v>
      </c>
      <c r="E41" s="420">
        <f>SUM('- 6 -'!E41:H41)</f>
        <v>1474.5</v>
      </c>
      <c r="F41" s="370">
        <f>IF(E41=0,"",'- 6 -'!E41/E41*100)</f>
        <v>64.42861987114276</v>
      </c>
      <c r="G41" s="370">
        <f>IF(E41=0,"",'- 6 -'!F41/E41*100)</f>
        <v>0</v>
      </c>
      <c r="H41" s="370">
        <f>IF(E41=0,"",'- 6 -'!G41/E41*100)</f>
        <v>30.891827738216342</v>
      </c>
      <c r="I41" s="370">
        <f>IF(E41=0,"",'- 6 -'!H41/E41*100)</f>
        <v>4.679552390640895</v>
      </c>
    </row>
    <row r="42" spans="1:9" ht="13.5" customHeight="1">
      <c r="A42" s="23" t="s">
        <v>277</v>
      </c>
      <c r="B42" s="24">
        <v>1196380</v>
      </c>
      <c r="C42" s="361">
        <f>B42/'- 3 -'!D42*100</f>
        <v>6.968656133591675</v>
      </c>
      <c r="D42" s="235">
        <f t="shared" si="0"/>
        <v>4480.823970037453</v>
      </c>
      <c r="E42" s="236">
        <f>SUM('- 6 -'!E42:H42)</f>
        <v>267</v>
      </c>
      <c r="F42" s="361">
        <f>IF(E42=0,"",'- 6 -'!E42/E42*100)</f>
        <v>72.77153558052434</v>
      </c>
      <c r="G42" s="361">
        <f>IF(E42=0,"",'- 6 -'!F42/E42*100)</f>
        <v>0</v>
      </c>
      <c r="H42" s="361">
        <f>IF(E42=0,"",'- 6 -'!G42/E42*100)</f>
        <v>27.228464419475657</v>
      </c>
      <c r="I42" s="361">
        <f>IF(E42=0,"",'- 6 -'!H42/E42*100)</f>
        <v>0</v>
      </c>
    </row>
    <row r="43" spans="1:9" ht="13.5" customHeight="1">
      <c r="A43" s="368" t="s">
        <v>278</v>
      </c>
      <c r="B43" s="369">
        <v>0</v>
      </c>
      <c r="C43" s="370">
        <f>B43/'- 3 -'!D43*100</f>
        <v>0</v>
      </c>
      <c r="D43" s="419">
        <f t="shared" si="0"/>
      </c>
      <c r="E43" s="420">
        <f>SUM('- 6 -'!E43:H43)</f>
        <v>0</v>
      </c>
      <c r="F43" s="370">
        <f>IF(E43=0,"",'- 6 -'!E43/E43*100)</f>
      </c>
      <c r="G43" s="370">
        <f>IF(E43=0,"",'- 6 -'!F43/E43*100)</f>
      </c>
      <c r="H43" s="370">
        <f>IF(E43=0,"",'- 6 -'!G43/E43*100)</f>
      </c>
      <c r="I43" s="370">
        <f>IF(E43=0,"",'- 6 -'!H43/E43*100)</f>
      </c>
    </row>
    <row r="44" spans="1:9" ht="13.5" customHeight="1">
      <c r="A44" s="23" t="s">
        <v>279</v>
      </c>
      <c r="B44" s="24">
        <v>0</v>
      </c>
      <c r="C44" s="361">
        <f>B44/'- 3 -'!D44*100</f>
        <v>0</v>
      </c>
      <c r="D44" s="235">
        <f t="shared" si="0"/>
      </c>
      <c r="E44" s="236">
        <f>SUM('- 6 -'!E44:H44)</f>
        <v>0</v>
      </c>
      <c r="F44" s="361">
        <f>IF(E44=0,"",'- 6 -'!E44/E44*100)</f>
      </c>
      <c r="G44" s="361">
        <f>IF(E44=0,"",'- 6 -'!F44/E44*100)</f>
      </c>
      <c r="H44" s="361">
        <f>IF(E44=0,"",'- 6 -'!G44/E44*100)</f>
      </c>
      <c r="I44" s="361">
        <f>IF(E44=0,"",'- 6 -'!H44/E44*100)</f>
      </c>
    </row>
    <row r="45" spans="1:9" ht="13.5" customHeight="1">
      <c r="A45" s="368" t="s">
        <v>280</v>
      </c>
      <c r="B45" s="369">
        <v>3192710</v>
      </c>
      <c r="C45" s="370">
        <f>B45/'- 3 -'!D45*100</f>
        <v>26.128007111260672</v>
      </c>
      <c r="D45" s="419">
        <f t="shared" si="0"/>
        <v>4130.284605433377</v>
      </c>
      <c r="E45" s="420">
        <f>SUM('- 6 -'!E45:H45)</f>
        <v>773</v>
      </c>
      <c r="F45" s="370">
        <f>IF(E45=0,"",'- 6 -'!E45/E45*100)</f>
        <v>83.57050452781371</v>
      </c>
      <c r="G45" s="370">
        <f>IF(E45=0,"",'- 6 -'!F45/E45*100)</f>
        <v>0</v>
      </c>
      <c r="H45" s="370">
        <f>IF(E45=0,"",'- 6 -'!G45/E45*100)</f>
        <v>16.429495472186286</v>
      </c>
      <c r="I45" s="370">
        <f>IF(E45=0,"",'- 6 -'!H45/E45*100)</f>
        <v>0</v>
      </c>
    </row>
    <row r="46" spans="1:9" ht="13.5" customHeight="1">
      <c r="A46" s="23" t="s">
        <v>281</v>
      </c>
      <c r="B46" s="24">
        <v>21446100</v>
      </c>
      <c r="C46" s="361">
        <f>B46/'- 3 -'!D46*100</f>
        <v>7.261500143224856</v>
      </c>
      <c r="D46" s="235">
        <f t="shared" si="0"/>
        <v>3878.1374321880653</v>
      </c>
      <c r="E46" s="236">
        <f>SUM('- 6 -'!E46:H46)</f>
        <v>5530</v>
      </c>
      <c r="F46" s="361">
        <f>IF(E46=0,"",'- 6 -'!E46/E46*100)</f>
        <v>63.047016274864376</v>
      </c>
      <c r="G46" s="361">
        <f>IF(E46=0,"",'- 6 -'!F46/E46*100)</f>
        <v>0</v>
      </c>
      <c r="H46" s="361">
        <f>IF(E46=0,"",'- 6 -'!G46/E46*100)</f>
        <v>32.31464737793851</v>
      </c>
      <c r="I46" s="361">
        <f>IF(E46=0,"",'- 6 -'!H46/E46*100)</f>
        <v>4.638336347197107</v>
      </c>
    </row>
    <row r="47" spans="1:9" ht="4.5" customHeight="1">
      <c r="A47"/>
      <c r="B47"/>
      <c r="C47"/>
      <c r="D47"/>
      <c r="E47"/>
      <c r="F47"/>
      <c r="G47"/>
      <c r="H47"/>
      <c r="I47"/>
    </row>
    <row r="48" spans="1:9" ht="13.5" customHeight="1">
      <c r="A48" s="371" t="s">
        <v>282</v>
      </c>
      <c r="B48" s="372">
        <f>SUM(B11:B46)</f>
        <v>121674881</v>
      </c>
      <c r="C48" s="373">
        <f>B48/'- 3 -'!D48*100</f>
        <v>7.405717365473194</v>
      </c>
      <c r="D48" s="519">
        <f>B48/E48</f>
        <v>4421.004323813676</v>
      </c>
      <c r="E48" s="518">
        <f>SUM(E11:E46)</f>
        <v>27522</v>
      </c>
      <c r="F48" s="421">
        <f>IF(E48=0,"",'- 6 -'!E48/E48*100)</f>
        <v>66.88322069617033</v>
      </c>
      <c r="G48" s="373">
        <f>IF(E48=0,"",'- 6 -'!F48/E48*100)</f>
        <v>0.7575757575757576</v>
      </c>
      <c r="H48" s="373">
        <f>IF(E48=0,"",'- 6 -'!G48/E48*100)</f>
        <v>28.135309933871085</v>
      </c>
      <c r="I48" s="373">
        <f>IF(E48=0,"",'- 6 -'!H48/E48*100)</f>
        <v>4.223893612382821</v>
      </c>
    </row>
    <row r="49" spans="1:9" ht="4.5" customHeight="1">
      <c r="A49" s="25" t="s">
        <v>5</v>
      </c>
      <c r="B49" s="26"/>
      <c r="C49" s="360"/>
      <c r="D49" s="26"/>
      <c r="E49" s="237"/>
      <c r="F49" s="360"/>
      <c r="G49" s="360"/>
      <c r="H49" s="360"/>
      <c r="I49" s="360"/>
    </row>
    <row r="50" spans="1:9" ht="13.5" customHeight="1">
      <c r="A50" s="23" t="s">
        <v>283</v>
      </c>
      <c r="B50" s="24">
        <v>0</v>
      </c>
      <c r="C50" s="361">
        <f>B50/'- 3 -'!D50*100</f>
        <v>0</v>
      </c>
      <c r="D50" s="235">
        <f>IF(E50=0,"",B50/E50)</f>
      </c>
      <c r="E50" s="236">
        <f>SUM('- 6 -'!E50:H50)</f>
        <v>0</v>
      </c>
      <c r="F50" s="361">
        <f>IF(E50=0,"",'- 6 -'!E50/E50*100)</f>
      </c>
      <c r="G50" s="361">
        <f>IF(E50=0,"",'- 6 -'!F50/E50*100)</f>
      </c>
      <c r="H50" s="361">
        <f>IF(E50=0,"",'- 6 -'!G50/E50*100)</f>
      </c>
      <c r="I50" s="361">
        <f>IF(E50=0,"",'- 6 -'!H50/E50*100)</f>
      </c>
    </row>
    <row r="51" spans="1:9" ht="13.5" customHeight="1">
      <c r="A51" s="368" t="s">
        <v>284</v>
      </c>
      <c r="B51" s="369">
        <v>0</v>
      </c>
      <c r="C51" s="370">
        <f>B51/'- 3 -'!D51*100</f>
        <v>0</v>
      </c>
      <c r="D51" s="419">
        <f>IF(E51=0,"",B51/E51)</f>
      </c>
      <c r="E51" s="420">
        <f>SUM('- 6 -'!E51:H51)</f>
        <v>0</v>
      </c>
      <c r="F51" s="370">
        <f>IF(E51=0,"",'- 6 -'!E51/E51*100)</f>
      </c>
      <c r="G51" s="370">
        <f>IF(E51=0,"",'- 6 -'!F51/E51*100)</f>
      </c>
      <c r="H51" s="370">
        <f>IF(E51=0,"",'- 6 -'!G51/E51*100)</f>
      </c>
      <c r="I51" s="370">
        <f>IF(E51=0,"",'- 6 -'!H51/E51*100)</f>
      </c>
    </row>
    <row r="52" spans="1:9" ht="49.5" customHeight="1">
      <c r="A52" s="27"/>
      <c r="B52" s="73"/>
      <c r="C52" s="73"/>
      <c r="D52" s="73"/>
      <c r="E52" s="73"/>
      <c r="F52" s="73"/>
      <c r="G52" s="73"/>
      <c r="H52" s="73"/>
      <c r="I52" s="73"/>
    </row>
    <row r="53" spans="1:9" ht="15" customHeight="1">
      <c r="A53" s="127" t="s">
        <v>442</v>
      </c>
      <c r="C53" s="68"/>
      <c r="D53" s="68"/>
      <c r="E53" s="68"/>
      <c r="F53" s="68"/>
      <c r="G53" s="68"/>
      <c r="H53" s="68"/>
      <c r="I53" s="68"/>
    </row>
    <row r="54" ht="14.25" customHeight="1"/>
    <row r="55" ht="14.25" customHeight="1"/>
    <row r="56" ht="14.25" customHeight="1"/>
    <row r="57" ht="14.25" customHeight="1">
      <c r="A57" s="28"/>
    </row>
    <row r="58" ht="14.25" customHeight="1"/>
    <row r="59" ht="14.25" customHeight="1">
      <c r="A59" s="28"/>
    </row>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17.xml><?xml version="1.0" encoding="utf-8"?>
<worksheet xmlns="http://schemas.openxmlformats.org/spreadsheetml/2006/main" xmlns:r="http://schemas.openxmlformats.org/officeDocument/2006/relationships">
  <sheetPr codeName="Sheet16">
    <pageSetUpPr fitToPage="1"/>
  </sheetPr>
  <dimension ref="A1:J57"/>
  <sheetViews>
    <sheetView showGridLines="0" showZeros="0" workbookViewId="0" topLeftCell="A1">
      <selection activeCell="A1" sqref="A1"/>
    </sheetView>
  </sheetViews>
  <sheetFormatPr defaultColWidth="15.83203125" defaultRowHeight="12"/>
  <cols>
    <col min="1" max="1" width="31.83203125" style="1" customWidth="1"/>
    <col min="2" max="2" width="16.83203125" style="1" customWidth="1"/>
    <col min="3" max="3" width="7.83203125" style="1" customWidth="1"/>
    <col min="4" max="4" width="9.83203125" style="1" customWidth="1"/>
    <col min="5" max="5" width="15.83203125" style="1" customWidth="1"/>
    <col min="6" max="6" width="7.83203125" style="1" customWidth="1"/>
    <col min="7" max="7" width="9.83203125" style="1" customWidth="1"/>
    <col min="8" max="8" width="15.83203125" style="1" customWidth="1"/>
    <col min="9" max="9" width="7.83203125" style="1" customWidth="1"/>
    <col min="10" max="10" width="9.83203125" style="1" customWidth="1"/>
    <col min="11" max="16384" width="15.83203125" style="1" customWidth="1"/>
  </cols>
  <sheetData>
    <row r="1" spans="1:10" ht="6.75" customHeight="1">
      <c r="A1" s="3"/>
      <c r="B1" s="4"/>
      <c r="C1" s="4"/>
      <c r="D1" s="4"/>
      <c r="E1" s="4"/>
      <c r="F1" s="4"/>
      <c r="G1" s="4"/>
      <c r="H1" s="4"/>
      <c r="I1" s="4"/>
      <c r="J1" s="4"/>
    </row>
    <row r="2" spans="1:10" ht="15.75" customHeight="1">
      <c r="A2" s="168"/>
      <c r="B2" s="5" t="s">
        <v>2</v>
      </c>
      <c r="C2" s="6"/>
      <c r="D2" s="6"/>
      <c r="E2" s="6"/>
      <c r="F2" s="6"/>
      <c r="G2" s="109"/>
      <c r="H2" s="109"/>
      <c r="I2" s="217"/>
      <c r="J2" s="191" t="s">
        <v>484</v>
      </c>
    </row>
    <row r="3" spans="1:10" ht="15.75" customHeight="1">
      <c r="A3" s="171"/>
      <c r="B3" s="7" t="str">
        <f>OPYEAR</f>
        <v>OPERATING FUND 2007/2008 BUDGET</v>
      </c>
      <c r="C3" s="8"/>
      <c r="D3" s="8"/>
      <c r="E3" s="8"/>
      <c r="F3" s="8"/>
      <c r="G3" s="111"/>
      <c r="H3" s="111"/>
      <c r="I3" s="111"/>
      <c r="J3" s="104"/>
    </row>
    <row r="4" spans="2:10" ht="15.75" customHeight="1">
      <c r="B4" s="4"/>
      <c r="C4" s="4"/>
      <c r="D4" s="104"/>
      <c r="E4" s="4"/>
      <c r="F4" s="4"/>
      <c r="G4" s="4"/>
      <c r="H4" s="4"/>
      <c r="I4" s="4"/>
      <c r="J4" s="4"/>
    </row>
    <row r="5" spans="2:10" ht="15.75" customHeight="1">
      <c r="B5" s="173" t="s">
        <v>489</v>
      </c>
      <c r="C5" s="193"/>
      <c r="D5" s="194"/>
      <c r="E5" s="194"/>
      <c r="F5" s="194"/>
      <c r="G5" s="194"/>
      <c r="H5" s="194"/>
      <c r="I5" s="194"/>
      <c r="J5" s="195"/>
    </row>
    <row r="6" spans="2:10" ht="15.75" customHeight="1">
      <c r="B6" s="362" t="s">
        <v>16</v>
      </c>
      <c r="C6" s="363"/>
      <c r="D6" s="364"/>
      <c r="E6" s="422"/>
      <c r="F6" s="423"/>
      <c r="G6" s="424"/>
      <c r="H6" s="362" t="s">
        <v>17</v>
      </c>
      <c r="I6" s="363"/>
      <c r="J6" s="364"/>
    </row>
    <row r="7" spans="2:10" ht="15.75" customHeight="1">
      <c r="B7" s="365" t="s">
        <v>41</v>
      </c>
      <c r="C7" s="366"/>
      <c r="D7" s="367"/>
      <c r="E7" s="365" t="s">
        <v>394</v>
      </c>
      <c r="F7" s="366"/>
      <c r="G7" s="367"/>
      <c r="H7" s="365" t="s">
        <v>42</v>
      </c>
      <c r="I7" s="366"/>
      <c r="J7" s="367"/>
    </row>
    <row r="8" spans="1:10" ht="15.75" customHeight="1">
      <c r="A8" s="105"/>
      <c r="B8" s="177"/>
      <c r="C8" s="176"/>
      <c r="D8" s="176" t="s">
        <v>67</v>
      </c>
      <c r="E8" s="177"/>
      <c r="F8" s="176"/>
      <c r="G8" s="176" t="s">
        <v>67</v>
      </c>
      <c r="H8" s="177"/>
      <c r="I8" s="176"/>
      <c r="J8" s="176" t="s">
        <v>67</v>
      </c>
    </row>
    <row r="9" spans="1:10" ht="15.75" customHeight="1">
      <c r="A9" s="35" t="s">
        <v>88</v>
      </c>
      <c r="B9" s="116" t="s">
        <v>89</v>
      </c>
      <c r="C9" s="116" t="s">
        <v>90</v>
      </c>
      <c r="D9" s="116" t="s">
        <v>91</v>
      </c>
      <c r="E9" s="116" t="s">
        <v>89</v>
      </c>
      <c r="F9" s="116" t="s">
        <v>90</v>
      </c>
      <c r="G9" s="116" t="s">
        <v>91</v>
      </c>
      <c r="H9" s="116" t="s">
        <v>89</v>
      </c>
      <c r="I9" s="116" t="s">
        <v>90</v>
      </c>
      <c r="J9" s="116" t="s">
        <v>91</v>
      </c>
    </row>
    <row r="10" ht="4.5" customHeight="1">
      <c r="A10" s="37"/>
    </row>
    <row r="11" spans="1:10" ht="13.5" customHeight="1">
      <c r="A11" s="368" t="s">
        <v>247</v>
      </c>
      <c r="B11" s="369">
        <v>107492</v>
      </c>
      <c r="C11" s="370">
        <f>B11/'- 3 -'!D11*100</f>
        <v>0.853801809670315</v>
      </c>
      <c r="D11" s="369">
        <f>B11/'- 7 -'!F11</f>
        <v>75.11670160726764</v>
      </c>
      <c r="E11" s="369">
        <v>0</v>
      </c>
      <c r="F11" s="370">
        <f>E11/'- 3 -'!D11*100</f>
        <v>0</v>
      </c>
      <c r="G11" s="369">
        <f>E11/'- 7 -'!F11</f>
        <v>0</v>
      </c>
      <c r="H11" s="369">
        <v>171734</v>
      </c>
      <c r="I11" s="370">
        <f>H11/'- 3 -'!D11*100</f>
        <v>1.3640717447058561</v>
      </c>
      <c r="J11" s="369">
        <f>H11/'- 7 -'!F11</f>
        <v>120.00978336827393</v>
      </c>
    </row>
    <row r="12" spans="1:10" ht="13.5" customHeight="1">
      <c r="A12" s="23" t="s">
        <v>248</v>
      </c>
      <c r="B12" s="24">
        <v>233201</v>
      </c>
      <c r="C12" s="361">
        <f>B12/'- 3 -'!D12*100</f>
        <v>0.9870328480753027</v>
      </c>
      <c r="D12" s="24">
        <f>B12/'- 7 -'!F12</f>
        <v>97.61448304730013</v>
      </c>
      <c r="E12" s="24">
        <v>0</v>
      </c>
      <c r="F12" s="361">
        <f>E12/'- 3 -'!D12*100</f>
        <v>0</v>
      </c>
      <c r="G12" s="24">
        <f>E12/'- 7 -'!F12</f>
        <v>0</v>
      </c>
      <c r="H12" s="24">
        <v>438489</v>
      </c>
      <c r="I12" s="361">
        <f>H12/'- 3 -'!D12*100</f>
        <v>1.8559227727140595</v>
      </c>
      <c r="J12" s="24">
        <f>H12/'- 7 -'!F12</f>
        <v>183.54499790707408</v>
      </c>
    </row>
    <row r="13" spans="1:10" ht="13.5" customHeight="1">
      <c r="A13" s="368" t="s">
        <v>249</v>
      </c>
      <c r="B13" s="369">
        <v>196500</v>
      </c>
      <c r="C13" s="370">
        <f>B13/'- 3 -'!D13*100</f>
        <v>0.3537105405741091</v>
      </c>
      <c r="D13" s="369">
        <f>B13/'- 7 -'!F13</f>
        <v>29.13917105360718</v>
      </c>
      <c r="E13" s="369">
        <v>0</v>
      </c>
      <c r="F13" s="370">
        <f>E13/'- 3 -'!D13*100</f>
        <v>0</v>
      </c>
      <c r="G13" s="369">
        <f>E13/'- 7 -'!F13</f>
        <v>0</v>
      </c>
      <c r="H13" s="369">
        <v>887400</v>
      </c>
      <c r="I13" s="370">
        <f>H13/'- 3 -'!D13*100</f>
        <v>1.5973676015545262</v>
      </c>
      <c r="J13" s="369">
        <f>H13/'- 7 -'!F13</f>
        <v>131.59338622377103</v>
      </c>
    </row>
    <row r="14" spans="1:10" ht="13.5" customHeight="1">
      <c r="A14" s="23" t="s">
        <v>285</v>
      </c>
      <c r="B14" s="24">
        <v>231485</v>
      </c>
      <c r="C14" s="361">
        <f>B14/'- 3 -'!D14*100</f>
        <v>0.4373915024005563</v>
      </c>
      <c r="D14" s="24">
        <f>B14/'- 7 -'!F14</f>
        <v>48.79532040472176</v>
      </c>
      <c r="E14" s="24">
        <v>0</v>
      </c>
      <c r="F14" s="361">
        <f>E14/'- 3 -'!D14*100</f>
        <v>0</v>
      </c>
      <c r="G14" s="24">
        <f>E14/'- 7 -'!F14</f>
        <v>0</v>
      </c>
      <c r="H14" s="24">
        <v>707687</v>
      </c>
      <c r="I14" s="361">
        <f>H14/'- 3 -'!D14*100</f>
        <v>1.3371764052070003</v>
      </c>
      <c r="J14" s="24">
        <f>H14/'- 7 -'!F14</f>
        <v>149.17516863406408</v>
      </c>
    </row>
    <row r="15" spans="1:10" ht="13.5" customHeight="1">
      <c r="A15" s="368" t="s">
        <v>250</v>
      </c>
      <c r="B15" s="369">
        <v>186500</v>
      </c>
      <c r="C15" s="370">
        <f>B15/'- 3 -'!D15*100</f>
        <v>1.223098955001304</v>
      </c>
      <c r="D15" s="369">
        <f>B15/'- 7 -'!F15</f>
        <v>117.22187303582652</v>
      </c>
      <c r="E15" s="369">
        <v>0</v>
      </c>
      <c r="F15" s="370">
        <f>E15/'- 3 -'!D15*100</f>
        <v>0</v>
      </c>
      <c r="G15" s="369">
        <f>E15/'- 7 -'!F15</f>
        <v>0</v>
      </c>
      <c r="H15" s="369">
        <v>219210</v>
      </c>
      <c r="I15" s="370">
        <f>H15/'- 3 -'!D15*100</f>
        <v>1.4376167395487178</v>
      </c>
      <c r="J15" s="369">
        <f>H15/'- 7 -'!F15</f>
        <v>137.78126964173475</v>
      </c>
    </row>
    <row r="16" spans="1:10" ht="13.5" customHeight="1">
      <c r="A16" s="23" t="s">
        <v>251</v>
      </c>
      <c r="B16" s="24">
        <v>132599</v>
      </c>
      <c r="C16" s="361">
        <f>B16/'- 3 -'!D16*100</f>
        <v>1.218534845075359</v>
      </c>
      <c r="D16" s="24">
        <f>B16/'- 7 -'!F16</f>
        <v>115.6050566695728</v>
      </c>
      <c r="E16" s="24">
        <v>0</v>
      </c>
      <c r="F16" s="361">
        <f>E16/'- 3 -'!D16*100</f>
        <v>0</v>
      </c>
      <c r="G16" s="24">
        <f>E16/'- 7 -'!F16</f>
        <v>0</v>
      </c>
      <c r="H16" s="24">
        <v>81941</v>
      </c>
      <c r="I16" s="361">
        <f>H16/'- 3 -'!D16*100</f>
        <v>0.7530069136292129</v>
      </c>
      <c r="J16" s="24">
        <f>H16/'- 7 -'!F16</f>
        <v>71.43940714908457</v>
      </c>
    </row>
    <row r="17" spans="1:10" ht="13.5" customHeight="1">
      <c r="A17" s="368" t="s">
        <v>252</v>
      </c>
      <c r="B17" s="369">
        <v>107510</v>
      </c>
      <c r="C17" s="370">
        <f>B17/'- 3 -'!D17*100</f>
        <v>0.7716887904217852</v>
      </c>
      <c r="D17" s="369">
        <f>B17/'- 7 -'!F17</f>
        <v>76.957766642806</v>
      </c>
      <c r="E17" s="369">
        <v>0</v>
      </c>
      <c r="F17" s="370">
        <f>E17/'- 3 -'!D17*100</f>
        <v>0</v>
      </c>
      <c r="G17" s="369">
        <f>E17/'- 7 -'!F17</f>
        <v>0</v>
      </c>
      <c r="H17" s="369">
        <v>269086</v>
      </c>
      <c r="I17" s="370">
        <f>H17/'- 3 -'!D17*100</f>
        <v>1.9314542820150358</v>
      </c>
      <c r="J17" s="369">
        <f>H17/'- 7 -'!F17</f>
        <v>192.61703650680028</v>
      </c>
    </row>
    <row r="18" spans="1:10" ht="13.5" customHeight="1">
      <c r="A18" s="23" t="s">
        <v>253</v>
      </c>
      <c r="B18" s="24">
        <v>0</v>
      </c>
      <c r="C18" s="361">
        <f>B18/'- 3 -'!D18*100</f>
        <v>0</v>
      </c>
      <c r="D18" s="24">
        <f>B18/'- 7 -'!F18</f>
        <v>0</v>
      </c>
      <c r="E18" s="24">
        <v>0</v>
      </c>
      <c r="F18" s="361">
        <f>E18/'- 3 -'!D18*100</f>
        <v>0</v>
      </c>
      <c r="G18" s="24">
        <f>E18/'- 7 -'!F18</f>
        <v>0</v>
      </c>
      <c r="H18" s="24">
        <v>2661219</v>
      </c>
      <c r="I18" s="361">
        <f>H18/'- 3 -'!D18*100</f>
        <v>2.8636955022847523</v>
      </c>
      <c r="J18" s="24">
        <f>H18/'- 7 -'!F18</f>
        <v>450.3213415459591</v>
      </c>
    </row>
    <row r="19" spans="1:10" ht="13.5" customHeight="1">
      <c r="A19" s="368" t="s">
        <v>254</v>
      </c>
      <c r="B19" s="369">
        <v>119250</v>
      </c>
      <c r="C19" s="370">
        <f>B19/'- 3 -'!D19*100</f>
        <v>0.46525718773585956</v>
      </c>
      <c r="D19" s="369">
        <f>B19/'- 7 -'!F19</f>
        <v>33.72931692829869</v>
      </c>
      <c r="E19" s="369">
        <v>0</v>
      </c>
      <c r="F19" s="370">
        <f>E19/'- 3 -'!D19*100</f>
        <v>0</v>
      </c>
      <c r="G19" s="369">
        <f>E19/'- 7 -'!F19</f>
        <v>0</v>
      </c>
      <c r="H19" s="369">
        <v>368500</v>
      </c>
      <c r="I19" s="370">
        <f>H19/'- 3 -'!D19*100</f>
        <v>1.4377129868399519</v>
      </c>
      <c r="J19" s="369">
        <f>H19/'- 7 -'!F19</f>
        <v>104.22853910338</v>
      </c>
    </row>
    <row r="20" spans="1:10" ht="13.5" customHeight="1">
      <c r="A20" s="23" t="s">
        <v>255</v>
      </c>
      <c r="B20" s="24">
        <v>267526</v>
      </c>
      <c r="C20" s="361">
        <f>B20/'- 3 -'!D20*100</f>
        <v>0.5363291283736484</v>
      </c>
      <c r="D20" s="24">
        <f>B20/'- 7 -'!F20</f>
        <v>38.741003547896604</v>
      </c>
      <c r="E20" s="24">
        <v>6000</v>
      </c>
      <c r="F20" s="361">
        <f>E20/'- 3 -'!D20*100</f>
        <v>0.012028643086062255</v>
      </c>
      <c r="G20" s="24">
        <f>E20/'- 7 -'!F20</f>
        <v>0.8688726377525161</v>
      </c>
      <c r="H20" s="24">
        <v>594326</v>
      </c>
      <c r="I20" s="361">
        <f>H20/'- 3 -'!D20*100</f>
        <v>1.191489221794506</v>
      </c>
      <c r="J20" s="24">
        <f>H20/'- 7 -'!F20</f>
        <v>86.06559988415032</v>
      </c>
    </row>
    <row r="21" spans="1:10" ht="13.5" customHeight="1">
      <c r="A21" s="368" t="s">
        <v>256</v>
      </c>
      <c r="B21" s="369">
        <v>116000</v>
      </c>
      <c r="C21" s="370">
        <f>B21/'- 3 -'!D21*100</f>
        <v>0.41991102230234323</v>
      </c>
      <c r="D21" s="369">
        <f>B21/'- 7 -'!F21</f>
        <v>38.50622406639004</v>
      </c>
      <c r="E21" s="369">
        <v>0</v>
      </c>
      <c r="F21" s="370">
        <f>E21/'- 3 -'!D21*100</f>
        <v>0</v>
      </c>
      <c r="G21" s="369">
        <f>E21/'- 7 -'!F21</f>
        <v>0</v>
      </c>
      <c r="H21" s="369">
        <v>432000</v>
      </c>
      <c r="I21" s="370">
        <f>H21/'- 3 -'!D21*100</f>
        <v>1.5638065658156226</v>
      </c>
      <c r="J21" s="369">
        <f>H21/'- 7 -'!F21</f>
        <v>143.40248962655602</v>
      </c>
    </row>
    <row r="22" spans="1:10" ht="13.5" customHeight="1">
      <c r="A22" s="23" t="s">
        <v>257</v>
      </c>
      <c r="B22" s="24">
        <v>109250</v>
      </c>
      <c r="C22" s="361">
        <f>B22/'- 3 -'!D22*100</f>
        <v>0.7129377747910163</v>
      </c>
      <c r="D22" s="24">
        <f>B22/'- 7 -'!F22</f>
        <v>64.45427728613569</v>
      </c>
      <c r="E22" s="24">
        <v>0</v>
      </c>
      <c r="F22" s="361">
        <f>E22/'- 3 -'!D22*100</f>
        <v>0</v>
      </c>
      <c r="G22" s="24">
        <f>E22/'- 7 -'!F22</f>
        <v>0</v>
      </c>
      <c r="H22" s="24">
        <v>164500</v>
      </c>
      <c r="I22" s="361">
        <f>H22/'- 3 -'!D22*100</f>
        <v>1.073485253575489</v>
      </c>
      <c r="J22" s="24">
        <f>H22/'- 7 -'!F22</f>
        <v>97.05014749262537</v>
      </c>
    </row>
    <row r="23" spans="1:10" ht="13.5" customHeight="1">
      <c r="A23" s="368" t="s">
        <v>258</v>
      </c>
      <c r="B23" s="369">
        <v>97300</v>
      </c>
      <c r="C23" s="370">
        <f>B23/'- 3 -'!D23*100</f>
        <v>0.7615499458970811</v>
      </c>
      <c r="D23" s="369">
        <f>B23/'- 7 -'!F23</f>
        <v>75.01927525057826</v>
      </c>
      <c r="E23" s="369">
        <v>0</v>
      </c>
      <c r="F23" s="370">
        <f>E23/'- 3 -'!D23*100</f>
        <v>0</v>
      </c>
      <c r="G23" s="369">
        <f>E23/'- 7 -'!F23</f>
        <v>0</v>
      </c>
      <c r="H23" s="369">
        <v>179500</v>
      </c>
      <c r="I23" s="370">
        <f>H23/'- 3 -'!D23*100</f>
        <v>1.4049148539416862</v>
      </c>
      <c r="J23" s="369">
        <f>H23/'- 7 -'!F23</f>
        <v>138.39629915188897</v>
      </c>
    </row>
    <row r="24" spans="1:10" ht="13.5" customHeight="1">
      <c r="A24" s="23" t="s">
        <v>259</v>
      </c>
      <c r="B24" s="24">
        <v>166765</v>
      </c>
      <c r="C24" s="361">
        <f>B24/'- 3 -'!D24*100</f>
        <v>0.3944066227864219</v>
      </c>
      <c r="D24" s="24">
        <f>B24/'- 7 -'!F24</f>
        <v>37.22848532202255</v>
      </c>
      <c r="E24" s="24">
        <v>15000</v>
      </c>
      <c r="F24" s="361">
        <f>E24/'- 3 -'!D24*100</f>
        <v>0.03547566540818715</v>
      </c>
      <c r="G24" s="24">
        <f>E24/'- 7 -'!F24</f>
        <v>3.348588012054917</v>
      </c>
      <c r="H24" s="24">
        <v>931285</v>
      </c>
      <c r="I24" s="361">
        <f>H24/'- 3 -'!D24*100</f>
        <v>2.2025303373109044</v>
      </c>
      <c r="J24" s="24">
        <f>H24/'- 7 -'!F24</f>
        <v>207.89931912043755</v>
      </c>
    </row>
    <row r="25" spans="1:10" ht="13.5" customHeight="1">
      <c r="A25" s="368" t="s">
        <v>260</v>
      </c>
      <c r="B25" s="369">
        <v>1348703</v>
      </c>
      <c r="C25" s="370">
        <f>B25/'- 3 -'!D25*100</f>
        <v>1.0489684805855632</v>
      </c>
      <c r="D25" s="369">
        <f>B25/'- 7 -'!F25</f>
        <v>95.32817359344077</v>
      </c>
      <c r="E25" s="369">
        <v>0</v>
      </c>
      <c r="F25" s="370">
        <f>E25/'- 3 -'!D25*100</f>
        <v>0</v>
      </c>
      <c r="G25" s="369">
        <f>E25/'- 7 -'!F25</f>
        <v>0</v>
      </c>
      <c r="H25" s="369">
        <v>2287012</v>
      </c>
      <c r="I25" s="370">
        <f>H25/'- 3 -'!D25*100</f>
        <v>1.778748547842594</v>
      </c>
      <c r="J25" s="369">
        <f>H25/'- 7 -'!F25</f>
        <v>161.64913768730563</v>
      </c>
    </row>
    <row r="26" spans="1:10" ht="13.5" customHeight="1">
      <c r="A26" s="23" t="s">
        <v>261</v>
      </c>
      <c r="B26" s="24">
        <v>240350</v>
      </c>
      <c r="C26" s="361">
        <f>B26/'- 3 -'!D26*100</f>
        <v>0.775311226087205</v>
      </c>
      <c r="D26" s="24">
        <f>B26/'- 7 -'!F26</f>
        <v>74.58494957331264</v>
      </c>
      <c r="E26" s="24">
        <v>6600</v>
      </c>
      <c r="F26" s="361">
        <f>E26/'- 3 -'!D26*100</f>
        <v>0.02129001078500334</v>
      </c>
      <c r="G26" s="24">
        <f>E26/'- 7 -'!F26</f>
        <v>2.0480993017843288</v>
      </c>
      <c r="H26" s="24">
        <v>423728</v>
      </c>
      <c r="I26" s="361">
        <f>H26/'- 3 -'!D26*100</f>
        <v>1.3668444984708934</v>
      </c>
      <c r="J26" s="24">
        <f>H26/'- 7 -'!F26</f>
        <v>131.49045771916215</v>
      </c>
    </row>
    <row r="27" spans="1:10" ht="13.5" customHeight="1">
      <c r="A27" s="368" t="s">
        <v>262</v>
      </c>
      <c r="B27" s="369">
        <v>228761</v>
      </c>
      <c r="C27" s="370">
        <f>B27/'- 3 -'!D27*100</f>
        <v>0.6904103698484055</v>
      </c>
      <c r="D27" s="369">
        <f>B27/'- 7 -'!F27</f>
        <v>69.31017348676278</v>
      </c>
      <c r="E27" s="369">
        <v>62058</v>
      </c>
      <c r="F27" s="370">
        <f>E27/'- 3 -'!D27*100</f>
        <v>0.18729366776702475</v>
      </c>
      <c r="G27" s="369">
        <f>E27/'- 7 -'!F27</f>
        <v>18.802377792724826</v>
      </c>
      <c r="H27" s="369">
        <v>238781</v>
      </c>
      <c r="I27" s="370">
        <f>H27/'- 3 -'!D27*100</f>
        <v>0.720651153486705</v>
      </c>
      <c r="J27" s="369">
        <f>H27/'- 7 -'!F27</f>
        <v>72.34604034491326</v>
      </c>
    </row>
    <row r="28" spans="1:10" ht="13.5" customHeight="1">
      <c r="A28" s="23" t="s">
        <v>263</v>
      </c>
      <c r="B28" s="24">
        <v>115227</v>
      </c>
      <c r="C28" s="361">
        <f>B28/'- 3 -'!D28*100</f>
        <v>0.6471424460341147</v>
      </c>
      <c r="D28" s="24">
        <f>B28/'- 7 -'!F28</f>
        <v>64.39061190276614</v>
      </c>
      <c r="E28" s="24">
        <v>0</v>
      </c>
      <c r="F28" s="361">
        <f>E28/'- 3 -'!D28*100</f>
        <v>0</v>
      </c>
      <c r="G28" s="24">
        <f>E28/'- 7 -'!F28</f>
        <v>0</v>
      </c>
      <c r="H28" s="24">
        <v>232683</v>
      </c>
      <c r="I28" s="361">
        <f>H28/'- 3 -'!D28*100</f>
        <v>1.3068034902458272</v>
      </c>
      <c r="J28" s="24">
        <f>H28/'- 7 -'!F28</f>
        <v>130.0268231349539</v>
      </c>
    </row>
    <row r="29" spans="1:10" ht="13.5" customHeight="1">
      <c r="A29" s="368" t="s">
        <v>264</v>
      </c>
      <c r="B29" s="369">
        <v>471980</v>
      </c>
      <c r="C29" s="370">
        <f>B29/'- 3 -'!D29*100</f>
        <v>0.3975815270201916</v>
      </c>
      <c r="D29" s="369">
        <f>B29/'- 7 -'!F29</f>
        <v>38.42390198233402</v>
      </c>
      <c r="E29" s="369">
        <v>0</v>
      </c>
      <c r="F29" s="370">
        <f>E29/'- 3 -'!D29*100</f>
        <v>0</v>
      </c>
      <c r="G29" s="369">
        <f>E29/'- 7 -'!F29</f>
        <v>0</v>
      </c>
      <c r="H29" s="369">
        <v>2390053</v>
      </c>
      <c r="I29" s="370">
        <f>H29/'- 3 -'!D29*100</f>
        <v>2.013307600744078</v>
      </c>
      <c r="J29" s="369">
        <f>H29/'- 7 -'!F29</f>
        <v>194.57426629218057</v>
      </c>
    </row>
    <row r="30" spans="1:10" ht="13.5" customHeight="1">
      <c r="A30" s="23" t="s">
        <v>265</v>
      </c>
      <c r="B30" s="24">
        <v>117927</v>
      </c>
      <c r="C30" s="361">
        <f>B30/'- 3 -'!D30*100</f>
        <v>1.0756228724485686</v>
      </c>
      <c r="D30" s="24">
        <f>B30/'- 7 -'!F30</f>
        <v>100.74925245621529</v>
      </c>
      <c r="E30" s="24">
        <v>0</v>
      </c>
      <c r="F30" s="361">
        <f>E30/'- 3 -'!D30*100</f>
        <v>0</v>
      </c>
      <c r="G30" s="24">
        <f>E30/'- 7 -'!F30</f>
        <v>0</v>
      </c>
      <c r="H30" s="24">
        <v>88198</v>
      </c>
      <c r="I30" s="361">
        <f>H30/'- 3 -'!D30*100</f>
        <v>0.804461964640997</v>
      </c>
      <c r="J30" s="24">
        <f>H30/'- 7 -'!F30</f>
        <v>75.350704826997</v>
      </c>
    </row>
    <row r="31" spans="1:10" ht="13.5" customHeight="1">
      <c r="A31" s="368" t="s">
        <v>266</v>
      </c>
      <c r="B31" s="369">
        <v>112698</v>
      </c>
      <c r="C31" s="370">
        <f>B31/'- 3 -'!D31*100</f>
        <v>0.3968169574479322</v>
      </c>
      <c r="D31" s="369">
        <f>B31/'- 7 -'!F31</f>
        <v>34.4010989010989</v>
      </c>
      <c r="E31" s="369">
        <v>6000</v>
      </c>
      <c r="F31" s="370">
        <f>E31/'- 3 -'!D31*100</f>
        <v>0.02112638861991866</v>
      </c>
      <c r="G31" s="369">
        <f>E31/'- 7 -'!F31</f>
        <v>1.8315018315018314</v>
      </c>
      <c r="H31" s="369">
        <v>517602</v>
      </c>
      <c r="I31" s="370">
        <f>H31/'- 3 -'!D31*100</f>
        <v>1.8225101670745234</v>
      </c>
      <c r="J31" s="369">
        <f>H31/'- 7 -'!F31</f>
        <v>157.9981684981685</v>
      </c>
    </row>
    <row r="32" spans="1:10" ht="13.5" customHeight="1">
      <c r="A32" s="23" t="s">
        <v>267</v>
      </c>
      <c r="B32" s="24">
        <v>104575</v>
      </c>
      <c r="C32" s="361">
        <f>B32/'- 3 -'!D32*100</f>
        <v>0.4974377023196746</v>
      </c>
      <c r="D32" s="24">
        <f>B32/'- 7 -'!F32</f>
        <v>48.821195144724555</v>
      </c>
      <c r="E32" s="24">
        <v>0</v>
      </c>
      <c r="F32" s="361">
        <f>E32/'- 3 -'!D32*100</f>
        <v>0</v>
      </c>
      <c r="G32" s="24">
        <f>E32/'- 7 -'!F32</f>
        <v>0</v>
      </c>
      <c r="H32" s="24">
        <v>276015</v>
      </c>
      <c r="I32" s="361">
        <f>H32/'- 3 -'!D32*100</f>
        <v>1.3129358585299067</v>
      </c>
      <c r="J32" s="24">
        <f>H32/'- 7 -'!F32</f>
        <v>128.85854341736695</v>
      </c>
    </row>
    <row r="33" spans="1:10" ht="13.5" customHeight="1">
      <c r="A33" s="368" t="s">
        <v>268</v>
      </c>
      <c r="B33" s="369">
        <v>154500</v>
      </c>
      <c r="C33" s="370">
        <f>B33/'- 3 -'!D33*100</f>
        <v>0.6849163249473568</v>
      </c>
      <c r="D33" s="369">
        <f>B33/'- 7 -'!F33</f>
        <v>69.0348525469169</v>
      </c>
      <c r="E33" s="369">
        <v>0</v>
      </c>
      <c r="F33" s="370">
        <f>E33/'- 3 -'!D33*100</f>
        <v>0</v>
      </c>
      <c r="G33" s="369">
        <f>E33/'- 7 -'!F33</f>
        <v>0</v>
      </c>
      <c r="H33" s="369">
        <v>310100</v>
      </c>
      <c r="I33" s="370">
        <f>H33/'- 3 -'!D33*100</f>
        <v>1.3747090768037238</v>
      </c>
      <c r="J33" s="369">
        <f>H33/'- 7 -'!F33</f>
        <v>138.56121537086685</v>
      </c>
    </row>
    <row r="34" spans="1:10" ht="13.5" customHeight="1">
      <c r="A34" s="23" t="s">
        <v>269</v>
      </c>
      <c r="B34" s="24">
        <v>137118</v>
      </c>
      <c r="C34" s="361">
        <f>B34/'- 3 -'!D34*100</f>
        <v>0.6921720718831585</v>
      </c>
      <c r="D34" s="24">
        <f>B34/'- 7 -'!F34</f>
        <v>67.61242603550296</v>
      </c>
      <c r="E34" s="24">
        <v>0</v>
      </c>
      <c r="F34" s="361">
        <f>E34/'- 3 -'!D34*100</f>
        <v>0</v>
      </c>
      <c r="G34" s="24">
        <f>E34/'- 7 -'!F34</f>
        <v>0</v>
      </c>
      <c r="H34" s="24">
        <v>288058</v>
      </c>
      <c r="I34" s="361">
        <f>H34/'- 3 -'!D34*100</f>
        <v>1.4541176408824434</v>
      </c>
      <c r="J34" s="24">
        <f>H34/'- 7 -'!F34</f>
        <v>142.0404339250493</v>
      </c>
    </row>
    <row r="35" spans="1:10" ht="13.5" customHeight="1">
      <c r="A35" s="368" t="s">
        <v>270</v>
      </c>
      <c r="B35" s="369">
        <v>636100</v>
      </c>
      <c r="C35" s="370">
        <f>B35/'- 3 -'!D35*100</f>
        <v>0.43800123805412045</v>
      </c>
      <c r="D35" s="369">
        <f>B35/'- 7 -'!F35</f>
        <v>38.65107094030078</v>
      </c>
      <c r="E35" s="369">
        <v>0</v>
      </c>
      <c r="F35" s="370">
        <f>E35/'- 3 -'!D35*100</f>
        <v>0</v>
      </c>
      <c r="G35" s="369">
        <f>E35/'- 7 -'!F35</f>
        <v>0</v>
      </c>
      <c r="H35" s="369">
        <v>2416850</v>
      </c>
      <c r="I35" s="370">
        <f>H35/'- 3 -'!D35*100</f>
        <v>1.6641774755401684</v>
      </c>
      <c r="J35" s="369">
        <f>H35/'- 7 -'!F35</f>
        <v>146.8540179249582</v>
      </c>
    </row>
    <row r="36" spans="1:10" ht="13.5" customHeight="1">
      <c r="A36" s="23" t="s">
        <v>271</v>
      </c>
      <c r="B36" s="24">
        <v>141455</v>
      </c>
      <c r="C36" s="361">
        <f>B36/'- 3 -'!D36*100</f>
        <v>0.761398231917633</v>
      </c>
      <c r="D36" s="24">
        <f>B36/'- 7 -'!F36</f>
        <v>74.39127004996057</v>
      </c>
      <c r="E36" s="24">
        <v>0</v>
      </c>
      <c r="F36" s="361">
        <f>E36/'- 3 -'!D36*100</f>
        <v>0</v>
      </c>
      <c r="G36" s="24">
        <f>E36/'- 7 -'!F36</f>
        <v>0</v>
      </c>
      <c r="H36" s="24">
        <v>180050</v>
      </c>
      <c r="I36" s="361">
        <f>H36/'- 3 -'!D36*100</f>
        <v>0.9691403743718485</v>
      </c>
      <c r="J36" s="24">
        <f>H36/'- 7 -'!F36</f>
        <v>94.68840389166449</v>
      </c>
    </row>
    <row r="37" spans="1:10" ht="13.5" customHeight="1">
      <c r="A37" s="368" t="s">
        <v>272</v>
      </c>
      <c r="B37" s="369">
        <v>180858</v>
      </c>
      <c r="C37" s="370">
        <f>B37/'- 3 -'!D37*100</f>
        <v>0.5888863932917655</v>
      </c>
      <c r="D37" s="369">
        <f>B37/'- 7 -'!F37</f>
        <v>53.83319442790808</v>
      </c>
      <c r="E37" s="369">
        <v>0</v>
      </c>
      <c r="F37" s="370">
        <f>E37/'- 3 -'!D37*100</f>
        <v>0</v>
      </c>
      <c r="G37" s="369">
        <f>E37/'- 7 -'!F37</f>
        <v>0</v>
      </c>
      <c r="H37" s="369">
        <v>412216</v>
      </c>
      <c r="I37" s="370">
        <f>H37/'- 3 -'!D37*100</f>
        <v>1.3422043453823351</v>
      </c>
      <c r="J37" s="369">
        <f>H37/'- 7 -'!F37</f>
        <v>122.69794023097988</v>
      </c>
    </row>
    <row r="38" spans="1:10" ht="13.5" customHeight="1">
      <c r="A38" s="23" t="s">
        <v>273</v>
      </c>
      <c r="B38" s="24">
        <v>357166</v>
      </c>
      <c r="C38" s="361">
        <f>B38/'- 3 -'!D38*100</f>
        <v>0.4600557650455486</v>
      </c>
      <c r="D38" s="24">
        <f>B38/'- 7 -'!F38</f>
        <v>40.366862567811935</v>
      </c>
      <c r="E38" s="24">
        <v>0</v>
      </c>
      <c r="F38" s="361">
        <f>E38/'- 3 -'!D38*100</f>
        <v>0</v>
      </c>
      <c r="G38" s="24">
        <f>E38/'- 7 -'!F38</f>
        <v>0</v>
      </c>
      <c r="H38" s="24">
        <v>1204386</v>
      </c>
      <c r="I38" s="361">
        <f>H38/'- 3 -'!D38*100</f>
        <v>1.551336696774464</v>
      </c>
      <c r="J38" s="24">
        <f>H38/'- 7 -'!F38</f>
        <v>136.11957504520797</v>
      </c>
    </row>
    <row r="39" spans="1:10" ht="13.5" customHeight="1">
      <c r="A39" s="368" t="s">
        <v>274</v>
      </c>
      <c r="B39" s="369">
        <v>218800</v>
      </c>
      <c r="C39" s="370">
        <f>B39/'- 3 -'!D39*100</f>
        <v>1.301305051954069</v>
      </c>
      <c r="D39" s="369">
        <f>B39/'- 7 -'!F39</f>
        <v>136.451512316807</v>
      </c>
      <c r="E39" s="369">
        <v>7600</v>
      </c>
      <c r="F39" s="370">
        <f>E39/'- 3 -'!D39*100</f>
        <v>0.04520072392527844</v>
      </c>
      <c r="G39" s="369">
        <f>E39/'- 7 -'!F39</f>
        <v>4.73963205487995</v>
      </c>
      <c r="H39" s="369">
        <v>249200</v>
      </c>
      <c r="I39" s="370">
        <f>H39/'- 3 -'!D39*100</f>
        <v>1.4821079476551826</v>
      </c>
      <c r="J39" s="369">
        <f>H39/'- 7 -'!F39</f>
        <v>155.4100405363268</v>
      </c>
    </row>
    <row r="40" spans="1:10" ht="13.5" customHeight="1">
      <c r="A40" s="23" t="s">
        <v>275</v>
      </c>
      <c r="B40" s="24">
        <v>313762</v>
      </c>
      <c r="C40" s="361">
        <f>B40/'- 3 -'!D40*100</f>
        <v>0.39661442397930485</v>
      </c>
      <c r="D40" s="24">
        <f>B40/'- 7 -'!F40</f>
        <v>36.85724018841993</v>
      </c>
      <c r="E40" s="24">
        <v>193350</v>
      </c>
      <c r="F40" s="361">
        <f>E40/'- 3 -'!D40*100</f>
        <v>0.24440626613929858</v>
      </c>
      <c r="G40" s="24">
        <f>E40/'- 7 -'!F40</f>
        <v>22.712589129438854</v>
      </c>
      <c r="H40" s="24">
        <v>1565800</v>
      </c>
      <c r="I40" s="361">
        <f>H40/'- 3 -'!D40*100</f>
        <v>1.9792672951689356</v>
      </c>
      <c r="J40" s="24">
        <f>H40/'- 7 -'!F40</f>
        <v>183.93261990625993</v>
      </c>
    </row>
    <row r="41" spans="1:10" ht="13.5" customHeight="1">
      <c r="A41" s="368" t="s">
        <v>276</v>
      </c>
      <c r="B41" s="369">
        <v>250031</v>
      </c>
      <c r="C41" s="370">
        <f>B41/'- 3 -'!D41*100</f>
        <v>0.5116651953682277</v>
      </c>
      <c r="D41" s="369">
        <f>B41/'- 7 -'!F41</f>
        <v>53.511182450508294</v>
      </c>
      <c r="E41" s="369">
        <v>71852</v>
      </c>
      <c r="F41" s="370">
        <f>E41/'- 3 -'!D41*100</f>
        <v>0.14703843770411631</v>
      </c>
      <c r="G41" s="369">
        <f>E41/'- 7 -'!F41</f>
        <v>15.377635098983413</v>
      </c>
      <c r="H41" s="369">
        <v>935008</v>
      </c>
      <c r="I41" s="370">
        <f>H41/'- 3 -'!D41*100</f>
        <v>1.9134069415026773</v>
      </c>
      <c r="J41" s="369">
        <f>H41/'- 7 -'!F41</f>
        <v>200.10872124130552</v>
      </c>
    </row>
    <row r="42" spans="1:10" ht="13.5" customHeight="1">
      <c r="A42" s="23" t="s">
        <v>277</v>
      </c>
      <c r="B42" s="24">
        <v>125321</v>
      </c>
      <c r="C42" s="361">
        <f>B42/'- 3 -'!D42*100</f>
        <v>0.7299678658267793</v>
      </c>
      <c r="D42" s="24">
        <f>B42/'- 7 -'!F42</f>
        <v>74.99760622381807</v>
      </c>
      <c r="E42" s="24">
        <v>0</v>
      </c>
      <c r="F42" s="361">
        <f>E42/'- 3 -'!D42*100</f>
        <v>0</v>
      </c>
      <c r="G42" s="24">
        <f>E42/'- 7 -'!F42</f>
        <v>0</v>
      </c>
      <c r="H42" s="24">
        <v>221158</v>
      </c>
      <c r="I42" s="361">
        <f>H42/'- 3 -'!D42*100</f>
        <v>1.2881977742798003</v>
      </c>
      <c r="J42" s="24">
        <f>H42/'- 7 -'!F42</f>
        <v>132.3506882106523</v>
      </c>
    </row>
    <row r="43" spans="1:10" ht="13.5" customHeight="1">
      <c r="A43" s="368" t="s">
        <v>278</v>
      </c>
      <c r="B43" s="369">
        <v>117617</v>
      </c>
      <c r="C43" s="370">
        <f>B43/'- 3 -'!D43*100</f>
        <v>1.1548830795887128</v>
      </c>
      <c r="D43" s="369">
        <f>B43/'- 7 -'!F43</f>
        <v>109.97381954184198</v>
      </c>
      <c r="E43" s="369">
        <v>2000</v>
      </c>
      <c r="F43" s="370">
        <f>E43/'- 3 -'!D43*100</f>
        <v>0.019638029869639813</v>
      </c>
      <c r="G43" s="369">
        <f>E43/'- 7 -'!F43</f>
        <v>1.8700327255726976</v>
      </c>
      <c r="H43" s="369">
        <v>184518</v>
      </c>
      <c r="I43" s="370">
        <f>H43/'- 3 -'!D43*100</f>
        <v>1.8117849977430995</v>
      </c>
      <c r="J43" s="369">
        <f>H43/'- 7 -'!F43</f>
        <v>172.5273492286115</v>
      </c>
    </row>
    <row r="44" spans="1:10" ht="13.5" customHeight="1">
      <c r="A44" s="23" t="s">
        <v>279</v>
      </c>
      <c r="B44" s="24">
        <v>69090</v>
      </c>
      <c r="C44" s="361">
        <f>B44/'- 3 -'!D44*100</f>
        <v>0.8696999629537272</v>
      </c>
      <c r="D44" s="24">
        <f>B44/'- 7 -'!F44</f>
        <v>84.66911764705883</v>
      </c>
      <c r="E44" s="24">
        <v>0</v>
      </c>
      <c r="F44" s="361">
        <f>E44/'- 3 -'!D44*100</f>
        <v>0</v>
      </c>
      <c r="G44" s="24">
        <f>E44/'- 7 -'!F44</f>
        <v>0</v>
      </c>
      <c r="H44" s="24">
        <v>91025</v>
      </c>
      <c r="I44" s="361">
        <f>H44/'- 3 -'!D44*100</f>
        <v>1.1458161691686644</v>
      </c>
      <c r="J44" s="24">
        <f>H44/'- 7 -'!F44</f>
        <v>111.55024509803921</v>
      </c>
    </row>
    <row r="45" spans="1:10" ht="13.5" customHeight="1">
      <c r="A45" s="368" t="s">
        <v>280</v>
      </c>
      <c r="B45" s="369">
        <v>80780</v>
      </c>
      <c r="C45" s="370">
        <f>B45/'- 3 -'!D45*100</f>
        <v>0.6610748907503773</v>
      </c>
      <c r="D45" s="369">
        <f>B45/'- 7 -'!F45</f>
        <v>54.280338664158045</v>
      </c>
      <c r="E45" s="369">
        <v>0</v>
      </c>
      <c r="F45" s="370">
        <f>E45/'- 3 -'!D45*100</f>
        <v>0</v>
      </c>
      <c r="G45" s="369">
        <f>E45/'- 7 -'!F45</f>
        <v>0</v>
      </c>
      <c r="H45" s="369">
        <v>145188</v>
      </c>
      <c r="I45" s="370">
        <f>H45/'- 3 -'!D45*100</f>
        <v>1.1881671359032655</v>
      </c>
      <c r="J45" s="369">
        <f>H45/'- 7 -'!F45</f>
        <v>97.55946781346593</v>
      </c>
    </row>
    <row r="46" spans="1:10" ht="13.5" customHeight="1">
      <c r="A46" s="23" t="s">
        <v>281</v>
      </c>
      <c r="B46" s="24">
        <v>575700</v>
      </c>
      <c r="C46" s="361">
        <f>B46/'- 3 -'!D46*100</f>
        <v>0.19492801173428032</v>
      </c>
      <c r="D46" s="24">
        <f>B46/'- 7 -'!F46</f>
        <v>18.902989607788413</v>
      </c>
      <c r="E46" s="24">
        <v>105000</v>
      </c>
      <c r="F46" s="361">
        <f>E46/'- 3 -'!D46*100</f>
        <v>0.03555226894580412</v>
      </c>
      <c r="G46" s="24">
        <f>E46/'- 7 -'!F46</f>
        <v>3.4476531332600024</v>
      </c>
      <c r="H46" s="24">
        <v>8313900</v>
      </c>
      <c r="I46" s="361">
        <f>H46/'- 3 -'!D46*100</f>
        <v>2.81502865512877</v>
      </c>
      <c r="J46" s="24">
        <f>H46/'- 7 -'!F46</f>
        <v>272.98517509152697</v>
      </c>
    </row>
    <row r="47" spans="1:10" ht="4.5" customHeight="1">
      <c r="A47"/>
      <c r="B47"/>
      <c r="C47"/>
      <c r="D47"/>
      <c r="E47"/>
      <c r="F47"/>
      <c r="G47"/>
      <c r="H47"/>
      <c r="I47"/>
      <c r="J47"/>
    </row>
    <row r="48" spans="1:10" ht="13.5" customHeight="1">
      <c r="A48" s="371" t="s">
        <v>282</v>
      </c>
      <c r="B48" s="372">
        <f>SUM(B11:B46)</f>
        <v>8169897</v>
      </c>
      <c r="C48" s="373">
        <f>B48/'- 3 -'!D48*100</f>
        <v>0.49725915151729094</v>
      </c>
      <c r="D48" s="372">
        <f>B48/'- 7 -'!F48</f>
        <v>47.29828993395176</v>
      </c>
      <c r="E48" s="372">
        <f>SUM(E11:E46)</f>
        <v>475460</v>
      </c>
      <c r="F48" s="373">
        <f>E48/'- 3 -'!D48*100</f>
        <v>0.028938778075220675</v>
      </c>
      <c r="G48" s="372">
        <f>E48/'- 7 -'!F48</f>
        <v>2.752598341447475</v>
      </c>
      <c r="H48" s="372">
        <f>SUM(H11:H46)</f>
        <v>31078406</v>
      </c>
      <c r="I48" s="373">
        <f>H48/'- 3 -'!D48*100</f>
        <v>1.891580982975659</v>
      </c>
      <c r="J48" s="372">
        <f>H48/'- 7 -'!F48</f>
        <v>179.9233769621656</v>
      </c>
    </row>
    <row r="49" spans="1:10" ht="4.5" customHeight="1">
      <c r="A49" s="25" t="s">
        <v>5</v>
      </c>
      <c r="B49" s="26"/>
      <c r="C49" s="360"/>
      <c r="D49" s="26"/>
      <c r="E49" s="26"/>
      <c r="F49" s="360"/>
      <c r="H49" s="26"/>
      <c r="I49" s="360"/>
      <c r="J49" s="26"/>
    </row>
    <row r="50" spans="1:10" ht="13.5" customHeight="1">
      <c r="A50" s="23" t="s">
        <v>283</v>
      </c>
      <c r="B50" s="24">
        <v>50212</v>
      </c>
      <c r="C50" s="361">
        <f>B50/'- 3 -'!D50*100</f>
        <v>1.8306232365777566</v>
      </c>
      <c r="D50" s="24">
        <f>B50/'- 7 -'!F50</f>
        <v>219.74617067833697</v>
      </c>
      <c r="E50" s="24">
        <v>0</v>
      </c>
      <c r="F50" s="361">
        <f>E50/'- 3 -'!D50*100</f>
        <v>0</v>
      </c>
      <c r="G50" s="24">
        <f>E50/'- 7 -'!F50</f>
        <v>0</v>
      </c>
      <c r="H50" s="24">
        <v>5000</v>
      </c>
      <c r="I50" s="361">
        <f>H50/'- 3 -'!D50*100</f>
        <v>0.18228941653168135</v>
      </c>
      <c r="J50" s="24">
        <f>H50/'- 7 -'!F50</f>
        <v>21.88183807439825</v>
      </c>
    </row>
    <row r="51" spans="1:10" ht="13.5" customHeight="1">
      <c r="A51" s="368" t="s">
        <v>284</v>
      </c>
      <c r="B51" s="369">
        <v>0</v>
      </c>
      <c r="C51" s="370">
        <f>B51/'- 3 -'!D51*100</f>
        <v>0</v>
      </c>
      <c r="D51" s="369">
        <f>B51/'- 7 -'!F51</f>
        <v>0</v>
      </c>
      <c r="E51" s="369">
        <v>0</v>
      </c>
      <c r="F51" s="370">
        <f>E51/'- 3 -'!D51*100</f>
        <v>0</v>
      </c>
      <c r="G51" s="369">
        <f>E51/'- 7 -'!F51</f>
        <v>0</v>
      </c>
      <c r="H51" s="369">
        <v>0</v>
      </c>
      <c r="I51" s="370">
        <f>H51/'- 3 -'!D51*100</f>
        <v>0</v>
      </c>
      <c r="J51" s="369">
        <f>H51/'- 7 -'!F51</f>
        <v>0</v>
      </c>
    </row>
    <row r="52" spans="1:10" ht="49.5" customHeight="1">
      <c r="A52" s="27"/>
      <c r="B52" s="27"/>
      <c r="C52" s="27"/>
      <c r="D52" s="27"/>
      <c r="E52" s="27"/>
      <c r="F52" s="27"/>
      <c r="G52" s="27"/>
      <c r="H52" s="27"/>
      <c r="I52" s="27"/>
      <c r="J52" s="27"/>
    </row>
    <row r="53" spans="1:10" ht="15" customHeight="1">
      <c r="A53" s="128" t="s">
        <v>499</v>
      </c>
      <c r="B53" s="164"/>
      <c r="C53" s="118"/>
      <c r="D53" s="118"/>
      <c r="E53" s="118"/>
      <c r="F53" s="118"/>
      <c r="G53" s="118"/>
      <c r="H53" s="118"/>
      <c r="I53" s="118"/>
      <c r="J53" s="118"/>
    </row>
    <row r="54" spans="1:10" ht="12" customHeight="1">
      <c r="A54" s="1" t="s">
        <v>500</v>
      </c>
      <c r="C54" s="118"/>
      <c r="D54" s="118"/>
      <c r="E54" s="118"/>
      <c r="F54" s="118"/>
      <c r="G54" s="118"/>
      <c r="H54" s="118"/>
      <c r="I54" s="118"/>
      <c r="J54" s="118"/>
    </row>
    <row r="55" spans="1:10" ht="12" customHeight="1">
      <c r="A55" s="1" t="s">
        <v>501</v>
      </c>
      <c r="C55" s="118"/>
      <c r="D55" s="118"/>
      <c r="E55" s="218"/>
      <c r="F55" s="118"/>
      <c r="G55" s="118"/>
      <c r="H55" s="118"/>
      <c r="I55" s="118"/>
      <c r="J55" s="118"/>
    </row>
    <row r="56" spans="3:10" ht="14.25" customHeight="1">
      <c r="C56" s="118"/>
      <c r="D56" s="118"/>
      <c r="E56" s="218"/>
      <c r="F56" s="118"/>
      <c r="G56" s="118"/>
      <c r="H56" s="118"/>
      <c r="I56" s="118"/>
      <c r="J56" s="118"/>
    </row>
    <row r="57" spans="3:10" ht="14.25" customHeight="1">
      <c r="C57" s="118"/>
      <c r="D57" s="118"/>
      <c r="E57" s="218"/>
      <c r="F57" s="118"/>
      <c r="G57" s="118"/>
      <c r="H57" s="118"/>
      <c r="I57" s="118"/>
      <c r="J57" s="118"/>
    </row>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18.xml><?xml version="1.0" encoding="utf-8"?>
<worksheet xmlns="http://schemas.openxmlformats.org/spreadsheetml/2006/main" xmlns:r="http://schemas.openxmlformats.org/officeDocument/2006/relationships">
  <sheetPr codeName="Sheet17">
    <pageSetUpPr fitToPage="1"/>
  </sheetPr>
  <dimension ref="A1:J56"/>
  <sheetViews>
    <sheetView showGridLines="0" showZeros="0" workbookViewId="0" topLeftCell="A1">
      <selection activeCell="A1" sqref="A1"/>
    </sheetView>
  </sheetViews>
  <sheetFormatPr defaultColWidth="15.83203125" defaultRowHeight="12"/>
  <cols>
    <col min="1" max="1" width="30.83203125" style="1" customWidth="1"/>
    <col min="2" max="2" width="16.83203125" style="1" customWidth="1"/>
    <col min="3" max="3" width="7.83203125" style="1" customWidth="1"/>
    <col min="4" max="4" width="9.83203125" style="1" customWidth="1"/>
    <col min="5" max="5" width="16.83203125" style="1" customWidth="1"/>
    <col min="6" max="6" width="7.83203125" style="1" customWidth="1"/>
    <col min="7" max="7" width="9.83203125" style="1" customWidth="1"/>
    <col min="8" max="8" width="15.83203125" style="1" customWidth="1"/>
    <col min="9" max="9" width="7.83203125" style="1" customWidth="1"/>
    <col min="10" max="10" width="9.83203125" style="1" customWidth="1"/>
    <col min="11" max="16384" width="15.83203125" style="1" customWidth="1"/>
  </cols>
  <sheetData>
    <row r="1" spans="1:10" ht="6.75" customHeight="1">
      <c r="A1" s="3"/>
      <c r="B1" s="4"/>
      <c r="C1" s="4"/>
      <c r="D1" s="4"/>
      <c r="E1" s="4"/>
      <c r="F1" s="4"/>
      <c r="G1" s="4"/>
      <c r="H1" s="4"/>
      <c r="I1" s="4"/>
      <c r="J1" s="4"/>
    </row>
    <row r="2" spans="1:10" ht="15.75" customHeight="1">
      <c r="A2" s="168"/>
      <c r="B2" s="5" t="s">
        <v>2</v>
      </c>
      <c r="C2" s="6"/>
      <c r="D2" s="6"/>
      <c r="E2" s="6"/>
      <c r="F2" s="6"/>
      <c r="G2" s="6"/>
      <c r="H2" s="109"/>
      <c r="I2" s="109"/>
      <c r="J2" s="191" t="s">
        <v>483</v>
      </c>
    </row>
    <row r="3" spans="1:10" ht="15.75" customHeight="1">
      <c r="A3" s="171"/>
      <c r="B3" s="7" t="str">
        <f>OPYEAR</f>
        <v>OPERATING FUND 2007/2008 BUDGET</v>
      </c>
      <c r="C3" s="8"/>
      <c r="D3" s="8"/>
      <c r="E3" s="8"/>
      <c r="F3" s="8"/>
      <c r="G3" s="8"/>
      <c r="H3" s="111"/>
      <c r="I3" s="111"/>
      <c r="J3" s="104"/>
    </row>
    <row r="4" spans="2:10" ht="15.75" customHeight="1">
      <c r="B4" s="4"/>
      <c r="C4" s="4"/>
      <c r="D4" s="4"/>
      <c r="E4" s="4"/>
      <c r="F4" s="4"/>
      <c r="G4" s="4"/>
      <c r="H4" s="4"/>
      <c r="I4" s="4"/>
      <c r="J4" s="4"/>
    </row>
    <row r="5" spans="2:10" ht="15.75" customHeight="1">
      <c r="B5" s="173" t="s">
        <v>490</v>
      </c>
      <c r="C5" s="201"/>
      <c r="D5" s="202"/>
      <c r="E5" s="202"/>
      <c r="F5" s="202"/>
      <c r="G5" s="202"/>
      <c r="H5" s="202"/>
      <c r="I5" s="202"/>
      <c r="J5" s="203"/>
    </row>
    <row r="6" spans="2:10" ht="15.75" customHeight="1">
      <c r="B6" s="362" t="s">
        <v>125</v>
      </c>
      <c r="C6" s="363"/>
      <c r="D6" s="364"/>
      <c r="E6" s="362" t="s">
        <v>69</v>
      </c>
      <c r="F6" s="363"/>
      <c r="G6" s="364"/>
      <c r="H6" s="362" t="s">
        <v>197</v>
      </c>
      <c r="I6" s="363"/>
      <c r="J6" s="364"/>
    </row>
    <row r="7" spans="2:10" ht="15.75" customHeight="1">
      <c r="B7" s="365" t="s">
        <v>511</v>
      </c>
      <c r="C7" s="366"/>
      <c r="D7" s="367"/>
      <c r="E7" s="365" t="s">
        <v>548</v>
      </c>
      <c r="F7" s="366"/>
      <c r="G7" s="367"/>
      <c r="H7" s="365" t="s">
        <v>156</v>
      </c>
      <c r="I7" s="366"/>
      <c r="J7" s="367"/>
    </row>
    <row r="8" spans="1:10" ht="15.75" customHeight="1">
      <c r="A8" s="105"/>
      <c r="B8" s="177"/>
      <c r="C8" s="176"/>
      <c r="D8" s="176" t="s">
        <v>67</v>
      </c>
      <c r="E8" s="177"/>
      <c r="F8" s="176"/>
      <c r="G8" s="176" t="s">
        <v>67</v>
      </c>
      <c r="H8" s="177"/>
      <c r="I8" s="176"/>
      <c r="J8" s="176" t="s">
        <v>67</v>
      </c>
    </row>
    <row r="9" spans="1:10" ht="15.75" customHeight="1">
      <c r="A9" s="35" t="s">
        <v>88</v>
      </c>
      <c r="B9" s="116" t="s">
        <v>89</v>
      </c>
      <c r="C9" s="116" t="s">
        <v>90</v>
      </c>
      <c r="D9" s="116" t="s">
        <v>91</v>
      </c>
      <c r="E9" s="116" t="s">
        <v>89</v>
      </c>
      <c r="F9" s="116" t="s">
        <v>90</v>
      </c>
      <c r="G9" s="116" t="s">
        <v>91</v>
      </c>
      <c r="H9" s="116" t="s">
        <v>89</v>
      </c>
      <c r="I9" s="116" t="s">
        <v>90</v>
      </c>
      <c r="J9" s="116" t="s">
        <v>91</v>
      </c>
    </row>
    <row r="10" ht="4.5" customHeight="1">
      <c r="A10" s="37"/>
    </row>
    <row r="11" spans="1:10" ht="13.5" customHeight="1">
      <c r="A11" s="368" t="s">
        <v>247</v>
      </c>
      <c r="B11" s="369">
        <v>458408</v>
      </c>
      <c r="C11" s="370">
        <f>B11/'- 3 -'!D11*100</f>
        <v>3.6411042679208667</v>
      </c>
      <c r="D11" s="369">
        <f>IF(AND(B11&gt;0,'- 7 -'!D11=0),"N/A ",IF(B11&gt;0,B11/'- 7 -'!D11,0))</f>
        <v>14787.354838709678</v>
      </c>
      <c r="E11" s="369">
        <v>523979</v>
      </c>
      <c r="F11" s="370">
        <f>E11/'- 3 -'!D11*100</f>
        <v>4.161930361601255</v>
      </c>
      <c r="G11" s="369">
        <f>E11/'- 7 -'!F11</f>
        <v>366.16282320055905</v>
      </c>
      <c r="H11" s="369">
        <v>234312</v>
      </c>
      <c r="I11" s="370">
        <f>H11/'- 3 -'!D11*100</f>
        <v>1.8611246383681657</v>
      </c>
      <c r="J11" s="369">
        <f>H11/'- 7 -'!F11</f>
        <v>163.74004192872118</v>
      </c>
    </row>
    <row r="12" spans="1:10" ht="13.5" customHeight="1">
      <c r="A12" s="23" t="s">
        <v>248</v>
      </c>
      <c r="B12" s="24">
        <v>0</v>
      </c>
      <c r="C12" s="361">
        <f>B12/'- 3 -'!D12*100</f>
        <v>0</v>
      </c>
      <c r="D12" s="24">
        <f>IF(AND(B12&gt;0,'- 7 -'!D12=0),"N/A ",IF(B12&gt;0,B12/'- 7 -'!D12,0))</f>
        <v>0</v>
      </c>
      <c r="E12" s="24">
        <v>1834447</v>
      </c>
      <c r="F12" s="361">
        <f>E12/'- 3 -'!D12*100</f>
        <v>7.764372567241113</v>
      </c>
      <c r="G12" s="24">
        <f>E12/'- 7 -'!F12</f>
        <v>767.8723315194642</v>
      </c>
      <c r="H12" s="24">
        <v>918136</v>
      </c>
      <c r="I12" s="361">
        <f>H12/'- 3 -'!D12*100</f>
        <v>3.8860484774956627</v>
      </c>
      <c r="J12" s="24">
        <f>H12/'- 7 -'!F12</f>
        <v>384.31812473838426</v>
      </c>
    </row>
    <row r="13" spans="1:10" ht="13.5" customHeight="1">
      <c r="A13" s="368" t="s">
        <v>249</v>
      </c>
      <c r="B13" s="369">
        <v>2644200</v>
      </c>
      <c r="C13" s="370">
        <f>B13/'- 3 -'!D13*100</f>
        <v>4.759701839114806</v>
      </c>
      <c r="D13" s="369">
        <f>IF(AND(B13&gt;0,'- 7 -'!D13=0),"N/A ",IF(B13&gt;0,B13/'- 7 -'!D13,0))</f>
        <v>12073.972602739726</v>
      </c>
      <c r="E13" s="369">
        <v>3202200</v>
      </c>
      <c r="F13" s="370">
        <f>E13/'- 3 -'!D13*100</f>
        <v>5.76413177112678</v>
      </c>
      <c r="G13" s="369">
        <f>E13/'- 7 -'!F13</f>
        <v>474.8572699636687</v>
      </c>
      <c r="H13" s="369">
        <v>2624600</v>
      </c>
      <c r="I13" s="370">
        <f>H13/'- 3 -'!D13*100</f>
        <v>4.724420787739474</v>
      </c>
      <c r="J13" s="369">
        <f>H13/'- 7 -'!F13</f>
        <v>389.20441907021575</v>
      </c>
    </row>
    <row r="14" spans="1:10" ht="13.5" customHeight="1">
      <c r="A14" s="23" t="s">
        <v>285</v>
      </c>
      <c r="B14" s="24">
        <v>855024</v>
      </c>
      <c r="C14" s="361">
        <f>B14/'- 3 -'!D14*100</f>
        <v>1.6155700453529744</v>
      </c>
      <c r="D14" s="24">
        <f>IF(AND(B14&gt;0,'- 7 -'!D14=0),"N/A ",IF(B14&gt;0,B14/'- 7 -'!D14,0))</f>
        <v>8382.588235294117</v>
      </c>
      <c r="E14" s="24">
        <v>2864128</v>
      </c>
      <c r="F14" s="361">
        <f>E14/'- 3 -'!D14*100</f>
        <v>5.41177721661231</v>
      </c>
      <c r="G14" s="24">
        <f>E14/'- 7 -'!F14</f>
        <v>603.7369308600337</v>
      </c>
      <c r="H14" s="24">
        <v>1833927</v>
      </c>
      <c r="I14" s="361">
        <f>H14/'- 3 -'!D14*100</f>
        <v>3.4652097795664734</v>
      </c>
      <c r="J14" s="24">
        <f>H14/'- 7 -'!F14</f>
        <v>386.5782040472175</v>
      </c>
    </row>
    <row r="15" spans="1:10" ht="13.5" customHeight="1">
      <c r="A15" s="368" t="s">
        <v>250</v>
      </c>
      <c r="B15" s="369">
        <v>0</v>
      </c>
      <c r="C15" s="370">
        <f>B15/'- 3 -'!D15*100</f>
        <v>0</v>
      </c>
      <c r="D15" s="369">
        <f>IF(AND(B15&gt;0,'- 7 -'!D15=0),"N/A ",IF(B15&gt;0,B15/'- 7 -'!D15,0))</f>
        <v>0</v>
      </c>
      <c r="E15" s="369">
        <v>890900</v>
      </c>
      <c r="F15" s="370">
        <f>E15/'- 3 -'!D15*100</f>
        <v>5.842674847242154</v>
      </c>
      <c r="G15" s="369">
        <f>E15/'- 7 -'!F15</f>
        <v>559.9622878692646</v>
      </c>
      <c r="H15" s="369">
        <v>783920</v>
      </c>
      <c r="I15" s="370">
        <f>H15/'- 3 -'!D15*100</f>
        <v>5.141081677236581</v>
      </c>
      <c r="J15" s="369">
        <f>H15/'- 7 -'!F15</f>
        <v>492.7215587680704</v>
      </c>
    </row>
    <row r="16" spans="1:10" ht="13.5" customHeight="1">
      <c r="A16" s="23" t="s">
        <v>251</v>
      </c>
      <c r="B16" s="24">
        <v>141270</v>
      </c>
      <c r="C16" s="361">
        <f>B16/'- 3 -'!D16*100</f>
        <v>1.2982180677365287</v>
      </c>
      <c r="D16" s="24">
        <f>IF(AND(B16&gt;0,'- 7 -'!D16=0),"N/A ",IF(B16&gt;0,B16/'- 7 -'!D16,0))</f>
        <v>28254</v>
      </c>
      <c r="E16" s="24">
        <v>764193</v>
      </c>
      <c r="F16" s="361">
        <f>E16/'- 3 -'!D16*100</f>
        <v>7.02264571273293</v>
      </c>
      <c r="G16" s="24">
        <f>E16/'- 7 -'!F16</f>
        <v>666.2537053182215</v>
      </c>
      <c r="H16" s="24">
        <v>188483</v>
      </c>
      <c r="I16" s="361">
        <f>H16/'- 3 -'!D16*100</f>
        <v>1.732087747300801</v>
      </c>
      <c r="J16" s="24">
        <f>H16/'- 7 -'!F16</f>
        <v>164.32693984306889</v>
      </c>
    </row>
    <row r="17" spans="1:10" ht="13.5" customHeight="1">
      <c r="A17" s="368" t="s">
        <v>252</v>
      </c>
      <c r="B17" s="369">
        <v>0</v>
      </c>
      <c r="C17" s="370">
        <f>B17/'- 3 -'!D17*100</f>
        <v>0</v>
      </c>
      <c r="D17" s="369">
        <f>IF(AND(B17&gt;0,'- 7 -'!D17=0),"N/A ",IF(B17&gt;0,B17/'- 7 -'!D17,0))</f>
        <v>0</v>
      </c>
      <c r="E17" s="369">
        <v>681803</v>
      </c>
      <c r="F17" s="370">
        <f>E17/'- 3 -'!D17*100</f>
        <v>4.893867848348473</v>
      </c>
      <c r="G17" s="369">
        <f>E17/'- 7 -'!F17</f>
        <v>488.0479599141016</v>
      </c>
      <c r="H17" s="369">
        <v>613728</v>
      </c>
      <c r="I17" s="370">
        <f>H17/'- 3 -'!D17*100</f>
        <v>4.405236889293846</v>
      </c>
      <c r="J17" s="369">
        <f>H17/'- 7 -'!F17</f>
        <v>439.31853972798854</v>
      </c>
    </row>
    <row r="18" spans="1:10" ht="13.5" customHeight="1">
      <c r="A18" s="23" t="s">
        <v>253</v>
      </c>
      <c r="B18" s="24">
        <v>0</v>
      </c>
      <c r="C18" s="361">
        <f>B18/'- 3 -'!D18*100</f>
        <v>0</v>
      </c>
      <c r="D18" s="24">
        <f>IF(AND(B18&gt;0,'- 7 -'!D18=0),"N/A ",IF(B18&gt;0,B18/'- 7 -'!D18,0))</f>
        <v>0</v>
      </c>
      <c r="E18" s="24">
        <v>9675653</v>
      </c>
      <c r="F18" s="361">
        <f>E18/'- 3 -'!D18*100</f>
        <v>10.411816531359491</v>
      </c>
      <c r="G18" s="24">
        <f>E18/'- 7 -'!F18</f>
        <v>1637.2771422769729</v>
      </c>
      <c r="H18" s="24">
        <v>2754723</v>
      </c>
      <c r="I18" s="361">
        <f>H18/'- 3 -'!D18*100</f>
        <v>2.96431367171975</v>
      </c>
      <c r="J18" s="24">
        <f>H18/'- 7 -'!F18</f>
        <v>466.14373223229995</v>
      </c>
    </row>
    <row r="19" spans="1:10" ht="13.5" customHeight="1">
      <c r="A19" s="368" t="s">
        <v>254</v>
      </c>
      <c r="B19" s="369">
        <v>994500</v>
      </c>
      <c r="C19" s="370">
        <f>B19/'- 3 -'!D19*100</f>
        <v>3.8800693769669796</v>
      </c>
      <c r="D19" s="369">
        <f>IF(AND(B19&gt;0,'- 7 -'!D19=0),"N/A ",IF(B19&gt;0,B19/'- 7 -'!D19,0))</f>
        <v>10468.421052631578</v>
      </c>
      <c r="E19" s="369">
        <v>1548900</v>
      </c>
      <c r="F19" s="370">
        <f>E19/'- 3 -'!D19*100</f>
        <v>6.043076378063504</v>
      </c>
      <c r="G19" s="369">
        <f>E19/'- 7 -'!F19</f>
        <v>438.0992787441663</v>
      </c>
      <c r="H19" s="369">
        <v>963600</v>
      </c>
      <c r="I19" s="370">
        <f>H19/'- 3 -'!D19*100</f>
        <v>3.7595121685725306</v>
      </c>
      <c r="J19" s="369">
        <f>H19/'- 7 -'!F19</f>
        <v>272.54985150615187</v>
      </c>
    </row>
    <row r="20" spans="1:10" ht="13.5" customHeight="1">
      <c r="A20" s="23" t="s">
        <v>255</v>
      </c>
      <c r="B20" s="24">
        <v>322805</v>
      </c>
      <c r="C20" s="361">
        <f>B20/'- 3 -'!D20*100</f>
        <v>0.6471510218993877</v>
      </c>
      <c r="D20" s="24">
        <f>IF(AND(B20&gt;0,'- 7 -'!D20=0),"N/A ",IF(B20&gt;0,B20/'- 7 -'!D20,0))</f>
        <v>8277.051282051281</v>
      </c>
      <c r="E20" s="24">
        <v>2150724</v>
      </c>
      <c r="F20" s="361">
        <f>E20/'- 3 -'!D20*100</f>
        <v>4.31171522877136</v>
      </c>
      <c r="G20" s="24">
        <f>E20/'- 7 -'!F20</f>
        <v>311.4508724929404</v>
      </c>
      <c r="H20" s="24">
        <v>2983019</v>
      </c>
      <c r="I20" s="361">
        <f>H20/'- 3 -'!D20*100</f>
        <v>5.980278478323724</v>
      </c>
      <c r="J20" s="24">
        <f>H20/'- 7 -'!F20</f>
        <v>431.9772644993121</v>
      </c>
    </row>
    <row r="21" spans="1:10" ht="13.5" customHeight="1">
      <c r="A21" s="368" t="s">
        <v>256</v>
      </c>
      <c r="B21" s="369">
        <v>879000</v>
      </c>
      <c r="C21" s="370">
        <f>B21/'- 3 -'!D21*100</f>
        <v>3.1819119707220658</v>
      </c>
      <c r="D21" s="369">
        <f>IF(AND(B21&gt;0,'- 7 -'!D21=0),"N/A ",IF(B21&gt;0,B21/'- 7 -'!D21,0))</f>
        <v>19533.333333333332</v>
      </c>
      <c r="E21" s="369">
        <v>830000</v>
      </c>
      <c r="F21" s="370">
        <f>E21/'- 3 -'!D21*100</f>
        <v>3.0045357630253866</v>
      </c>
      <c r="G21" s="369">
        <f>E21/'- 7 -'!F21</f>
        <v>275.5186721991701</v>
      </c>
      <c r="H21" s="369">
        <v>1580000</v>
      </c>
      <c r="I21" s="370">
        <f>H21/'- 3 -'!D21*100</f>
        <v>5.719477717566399</v>
      </c>
      <c r="J21" s="369">
        <f>H21/'- 7 -'!F21</f>
        <v>524.4813278008298</v>
      </c>
    </row>
    <row r="22" spans="1:10" ht="13.5" customHeight="1">
      <c r="A22" s="23" t="s">
        <v>257</v>
      </c>
      <c r="B22" s="24">
        <v>913275</v>
      </c>
      <c r="C22" s="361">
        <f>B22/'- 3 -'!D22*100</f>
        <v>5.959800881210667</v>
      </c>
      <c r="D22" s="24">
        <f>IF(AND(B22&gt;0,'- 7 -'!D22=0),"N/A ",IF(B22&gt;0,B22/'- 7 -'!D22,0))</f>
        <v>9415.20618556701</v>
      </c>
      <c r="E22" s="24">
        <v>613321</v>
      </c>
      <c r="F22" s="361">
        <f>E22/'- 3 -'!D22*100</f>
        <v>4.002377198833875</v>
      </c>
      <c r="G22" s="24">
        <f>E22/'- 7 -'!F22</f>
        <v>361.8412979351032</v>
      </c>
      <c r="H22" s="24">
        <v>802375</v>
      </c>
      <c r="I22" s="361">
        <f>H22/'- 3 -'!D22*100</f>
        <v>5.236095625152784</v>
      </c>
      <c r="J22" s="24">
        <f>H22/'- 7 -'!F22</f>
        <v>473.37758112094394</v>
      </c>
    </row>
    <row r="23" spans="1:10" ht="13.5" customHeight="1">
      <c r="A23" s="368" t="s">
        <v>258</v>
      </c>
      <c r="B23" s="369">
        <v>0</v>
      </c>
      <c r="C23" s="370">
        <f>B23/'- 3 -'!D23*100</f>
        <v>0</v>
      </c>
      <c r="D23" s="369">
        <f>IF(AND(B23&gt;0,'- 7 -'!D23=0),"N/A ",IF(B23&gt;0,B23/'- 7 -'!D23,0))</f>
        <v>0</v>
      </c>
      <c r="E23" s="369">
        <v>1060000</v>
      </c>
      <c r="F23" s="370">
        <f>E23/'- 3 -'!D23*100</f>
        <v>8.296433120769846</v>
      </c>
      <c r="G23" s="369">
        <f>E23/'- 7 -'!F23</f>
        <v>817.2706245181188</v>
      </c>
      <c r="H23" s="369">
        <v>480000</v>
      </c>
      <c r="I23" s="370">
        <f>H23/'- 3 -'!D23*100</f>
        <v>3.7568753754429496</v>
      </c>
      <c r="J23" s="369">
        <f>H23/'- 7 -'!F23</f>
        <v>370.08481110254434</v>
      </c>
    </row>
    <row r="24" spans="1:10" ht="13.5" customHeight="1">
      <c r="A24" s="23" t="s">
        <v>259</v>
      </c>
      <c r="B24" s="24">
        <v>603020</v>
      </c>
      <c r="C24" s="361">
        <f>B24/'- 3 -'!D24*100</f>
        <v>1.4261690502963342</v>
      </c>
      <c r="D24" s="24">
        <f>IF(AND(B24&gt;0,'- 7 -'!D24=0),"N/A ",IF(B24&gt;0,B24/'- 7 -'!D24,0))</f>
        <v>24120.8</v>
      </c>
      <c r="E24" s="24">
        <v>2721080</v>
      </c>
      <c r="F24" s="361">
        <f>E24/'- 3 -'!D24*100</f>
        <v>6.435474908593992</v>
      </c>
      <c r="G24" s="24">
        <f>E24/'- 7 -'!F24</f>
        <v>607.4517245228262</v>
      </c>
      <c r="H24" s="24">
        <v>1800725</v>
      </c>
      <c r="I24" s="361">
        <f>H24/'- 3 -'!D24*100</f>
        <v>4.258794506143853</v>
      </c>
      <c r="J24" s="24">
        <f>H24/'- 7 -'!F24</f>
        <v>401.9924098671727</v>
      </c>
    </row>
    <row r="25" spans="1:10" ht="13.5" customHeight="1">
      <c r="A25" s="368" t="s">
        <v>260</v>
      </c>
      <c r="B25" s="369">
        <v>5298268</v>
      </c>
      <c r="C25" s="370">
        <f>B25/'- 3 -'!D25*100</f>
        <v>4.120785772475564</v>
      </c>
      <c r="D25" s="369">
        <f>IF(AND(B25&gt;0,'- 7 -'!D25=0),"N/A ",IF(B25&gt;0,B25/'- 7 -'!D25,0))</f>
        <v>29599.2625698324</v>
      </c>
      <c r="E25" s="369">
        <v>8096452</v>
      </c>
      <c r="F25" s="370">
        <f>E25/'- 3 -'!D25*100</f>
        <v>6.297103923231388</v>
      </c>
      <c r="G25" s="369">
        <f>E25/'- 7 -'!F25</f>
        <v>572.2683064744133</v>
      </c>
      <c r="H25" s="369">
        <v>5688824</v>
      </c>
      <c r="I25" s="370">
        <f>H25/'- 3 -'!D25*100</f>
        <v>4.424544964754053</v>
      </c>
      <c r="J25" s="369">
        <f>H25/'- 7 -'!F25</f>
        <v>402.09386485722365</v>
      </c>
    </row>
    <row r="26" spans="1:10" ht="13.5" customHeight="1">
      <c r="A26" s="23" t="s">
        <v>261</v>
      </c>
      <c r="B26" s="24">
        <v>209349</v>
      </c>
      <c r="C26" s="361">
        <f>B26/'- 3 -'!D26*100</f>
        <v>0.6753094648226765</v>
      </c>
      <c r="D26" s="24">
        <f>IF(AND(B26&gt;0,'- 7 -'!D26=0),"N/A ",IF(B26&gt;0,B26/'- 7 -'!D26,0))</f>
        <v>11018.368421052632</v>
      </c>
      <c r="E26" s="24">
        <v>1391725</v>
      </c>
      <c r="F26" s="361">
        <f>E26/'- 3 -'!D26*100</f>
        <v>4.489369736327087</v>
      </c>
      <c r="G26" s="24">
        <f>E26/'- 7 -'!F26</f>
        <v>431.877424359969</v>
      </c>
      <c r="H26" s="24">
        <v>1550944</v>
      </c>
      <c r="I26" s="361">
        <f>H26/'- 3 -'!D26*100</f>
        <v>5.002971891960034</v>
      </c>
      <c r="J26" s="24">
        <f>H26/'- 7 -'!F26</f>
        <v>481.28595810705974</v>
      </c>
    </row>
    <row r="27" spans="1:10" ht="13.5" customHeight="1">
      <c r="A27" s="368" t="s">
        <v>262</v>
      </c>
      <c r="B27" s="369">
        <v>1660475</v>
      </c>
      <c r="C27" s="370">
        <f>B27/'- 3 -'!D27*100</f>
        <v>5.011383753673184</v>
      </c>
      <c r="D27" s="369">
        <f>IF(AND(B27&gt;0,'- 7 -'!D27=0),"N/A ",IF(B27&gt;0,B27/'- 7 -'!D27,0))</f>
        <v>16199.756097560976</v>
      </c>
      <c r="E27" s="369">
        <v>1304312</v>
      </c>
      <c r="F27" s="370">
        <f>E27/'- 3 -'!D27*100</f>
        <v>3.9364687613610427</v>
      </c>
      <c r="G27" s="369">
        <f>E27/'- 7 -'!F27</f>
        <v>395.1813945596781</v>
      </c>
      <c r="H27" s="369">
        <v>1180991</v>
      </c>
      <c r="I27" s="370">
        <f>H27/'- 3 -'!D27*100</f>
        <v>3.564280769439014</v>
      </c>
      <c r="J27" s="369">
        <f>H27/'- 7 -'!F27</f>
        <v>357.8175086500997</v>
      </c>
    </row>
    <row r="28" spans="1:10" ht="13.5" customHeight="1">
      <c r="A28" s="23" t="s">
        <v>263</v>
      </c>
      <c r="B28" s="24">
        <v>0</v>
      </c>
      <c r="C28" s="361">
        <f>B28/'- 3 -'!D28*100</f>
        <v>0</v>
      </c>
      <c r="D28" s="24">
        <f>IF(AND(B28&gt;0,'- 7 -'!D28=0),"N/A ",IF(B28&gt;0,B28/'- 7 -'!D28,0))</f>
        <v>0</v>
      </c>
      <c r="E28" s="24">
        <v>1231285</v>
      </c>
      <c r="F28" s="361">
        <f>E28/'- 3 -'!D28*100</f>
        <v>6.915191636206054</v>
      </c>
      <c r="G28" s="24">
        <f>E28/'- 7 -'!F28</f>
        <v>688.0609108689578</v>
      </c>
      <c r="H28" s="24">
        <v>644624</v>
      </c>
      <c r="I28" s="361">
        <f>H28/'- 3 -'!D28*100</f>
        <v>3.620362867490217</v>
      </c>
      <c r="J28" s="24">
        <f>H28/'- 7 -'!F28</f>
        <v>360.225761385862</v>
      </c>
    </row>
    <row r="29" spans="1:10" ht="13.5" customHeight="1">
      <c r="A29" s="368" t="s">
        <v>264</v>
      </c>
      <c r="B29" s="369">
        <v>1842732</v>
      </c>
      <c r="C29" s="370">
        <f>B29/'- 3 -'!D29*100</f>
        <v>1.5522611179477346</v>
      </c>
      <c r="D29" s="369">
        <f>IF(AND(B29&gt;0,'- 7 -'!D29=0),"N/A ",IF(B29&gt;0,B29/'- 7 -'!D29,0))</f>
        <v>28792.6875</v>
      </c>
      <c r="E29" s="369">
        <v>10082789</v>
      </c>
      <c r="F29" s="370">
        <f>E29/'- 3 -'!D29*100</f>
        <v>8.493433296415931</v>
      </c>
      <c r="G29" s="369">
        <f>E29/'- 7 -'!F29</f>
        <v>820.8400700126185</v>
      </c>
      <c r="H29" s="369">
        <v>6430233</v>
      </c>
      <c r="I29" s="370">
        <f>H29/'- 3 -'!D29*100</f>
        <v>5.416631753963363</v>
      </c>
      <c r="J29" s="369">
        <f>H29/'- 7 -'!F29</f>
        <v>523.485407253633</v>
      </c>
    </row>
    <row r="30" spans="1:10" ht="13.5" customHeight="1">
      <c r="A30" s="23" t="s">
        <v>265</v>
      </c>
      <c r="B30" s="24">
        <v>0</v>
      </c>
      <c r="C30" s="361">
        <f>B30/'- 3 -'!D30*100</f>
        <v>0</v>
      </c>
      <c r="D30" s="24">
        <f>IF(AND(B30&gt;0,'- 7 -'!D30=0),"N/A ",IF(B30&gt;0,B30/'- 7 -'!D30,0))</f>
        <v>0</v>
      </c>
      <c r="E30" s="24">
        <v>480550</v>
      </c>
      <c r="F30" s="361">
        <f>E30/'- 3 -'!D30*100</f>
        <v>4.383140174473697</v>
      </c>
      <c r="G30" s="24">
        <f>E30/'- 7 -'!F30</f>
        <v>410.55104656129856</v>
      </c>
      <c r="H30" s="24">
        <v>498000</v>
      </c>
      <c r="I30" s="361">
        <f>H30/'- 3 -'!D30*100</f>
        <v>4.542303208589951</v>
      </c>
      <c r="J30" s="24">
        <f>H30/'- 7 -'!F30</f>
        <v>425.4592054677488</v>
      </c>
    </row>
    <row r="31" spans="1:10" ht="13.5" customHeight="1">
      <c r="A31" s="368" t="s">
        <v>266</v>
      </c>
      <c r="B31" s="369">
        <v>1196200</v>
      </c>
      <c r="C31" s="370">
        <f>B31/'- 3 -'!D31*100</f>
        <v>4.211897677857785</v>
      </c>
      <c r="D31" s="369">
        <f>IF(AND(B31&gt;0,'- 7 -'!D31=0),"N/A ",IF(B31&gt;0,B31/'- 7 -'!D31,0))</f>
        <v>9272.868217054263</v>
      </c>
      <c r="E31" s="369">
        <v>1821902</v>
      </c>
      <c r="F31" s="370">
        <f>E31/'- 3 -'!D31*100</f>
        <v>6.415034946567842</v>
      </c>
      <c r="G31" s="369">
        <f>E31/'- 7 -'!F31</f>
        <v>556.1361416361416</v>
      </c>
      <c r="H31" s="369">
        <v>944623</v>
      </c>
      <c r="I31" s="370">
        <f>H31/'- 3 -'!D31*100</f>
        <v>3.3260787662189046</v>
      </c>
      <c r="J31" s="369">
        <f>H31/'- 7 -'!F31</f>
        <v>288.3464590964591</v>
      </c>
    </row>
    <row r="32" spans="1:10" ht="13.5" customHeight="1">
      <c r="A32" s="23" t="s">
        <v>267</v>
      </c>
      <c r="B32" s="24">
        <v>0</v>
      </c>
      <c r="C32" s="361">
        <f>B32/'- 3 -'!D32*100</f>
        <v>0</v>
      </c>
      <c r="D32" s="24">
        <f>IF(AND(B32&gt;0,'- 7 -'!D32=0),"N/A ",IF(B32&gt;0,B32/'- 7 -'!D32,0))</f>
        <v>0</v>
      </c>
      <c r="E32" s="24">
        <v>883865</v>
      </c>
      <c r="F32" s="361">
        <f>E32/'- 3 -'!D32*100</f>
        <v>4.204329665415053</v>
      </c>
      <c r="G32" s="24">
        <f>E32/'- 7 -'!F32</f>
        <v>412.63538748832866</v>
      </c>
      <c r="H32" s="24">
        <v>1339355</v>
      </c>
      <c r="I32" s="361">
        <f>H32/'- 3 -'!D32*100</f>
        <v>6.37098421028322</v>
      </c>
      <c r="J32" s="24">
        <f>H32/'- 7 -'!F32</f>
        <v>625.282446311858</v>
      </c>
    </row>
    <row r="33" spans="1:10" ht="13.5" customHeight="1">
      <c r="A33" s="368" t="s">
        <v>268</v>
      </c>
      <c r="B33" s="369">
        <v>0</v>
      </c>
      <c r="C33" s="370">
        <f>B33/'- 3 -'!D33*100</f>
        <v>0</v>
      </c>
      <c r="D33" s="369">
        <f>IF(AND(B33&gt;0,'- 7 -'!D33=0),"N/A ",IF(B33&gt;0,B33/'- 7 -'!D33,0))</f>
        <v>0</v>
      </c>
      <c r="E33" s="369">
        <v>1267800</v>
      </c>
      <c r="F33" s="370">
        <f>E33/'- 3 -'!D33*100</f>
        <v>5.62030366840297</v>
      </c>
      <c r="G33" s="369">
        <f>E33/'- 7 -'!F33</f>
        <v>566.4879356568365</v>
      </c>
      <c r="H33" s="369">
        <v>1020500</v>
      </c>
      <c r="I33" s="370">
        <f>H33/'- 3 -'!D33*100</f>
        <v>4.523994236950016</v>
      </c>
      <c r="J33" s="369">
        <f>H33/'- 7 -'!F33</f>
        <v>455.98748882931187</v>
      </c>
    </row>
    <row r="34" spans="1:10" ht="13.5" customHeight="1">
      <c r="A34" s="23" t="s">
        <v>269</v>
      </c>
      <c r="B34" s="24">
        <v>211989</v>
      </c>
      <c r="C34" s="361">
        <f>B34/'- 3 -'!D34*100</f>
        <v>1.0701211026009634</v>
      </c>
      <c r="D34" s="24">
        <f>IF(AND(B34&gt;0,'- 7 -'!D34=0),"N/A ",IF(B34&gt;0,B34/'- 7 -'!D34,0))</f>
        <v>23554.333333333332</v>
      </c>
      <c r="E34" s="24">
        <v>627144</v>
      </c>
      <c r="F34" s="361">
        <f>E34/'- 3 -'!D34*100</f>
        <v>3.1658247775572246</v>
      </c>
      <c r="G34" s="24">
        <f>E34/'- 7 -'!F34</f>
        <v>309.2426035502959</v>
      </c>
      <c r="H34" s="24">
        <v>804955</v>
      </c>
      <c r="I34" s="361">
        <f>H34/'- 3 -'!D34*100</f>
        <v>4.063415234489329</v>
      </c>
      <c r="J34" s="24">
        <f>H34/'- 7 -'!F34</f>
        <v>396.9206114398422</v>
      </c>
    </row>
    <row r="35" spans="1:10" ht="13.5" customHeight="1">
      <c r="A35" s="368" t="s">
        <v>270</v>
      </c>
      <c r="B35" s="369">
        <v>4092500</v>
      </c>
      <c r="C35" s="370">
        <f>B35/'- 3 -'!D35*100</f>
        <v>2.8179846985324444</v>
      </c>
      <c r="D35" s="369">
        <f>IF(AND(B35&gt;0,'- 7 -'!D35=0),"N/A ",IF(B35&gt;0,B35/'- 7 -'!D35,0))</f>
        <v>23656.06936416185</v>
      </c>
      <c r="E35" s="369">
        <v>8718823</v>
      </c>
      <c r="F35" s="370">
        <f>E35/'- 3 -'!D35*100</f>
        <v>6.003545461994562</v>
      </c>
      <c r="G35" s="369">
        <f>E35/'- 7 -'!F35</f>
        <v>529.7780950934225</v>
      </c>
      <c r="H35" s="369">
        <v>7900699</v>
      </c>
      <c r="I35" s="370">
        <f>H35/'- 3 -'!D35*100</f>
        <v>5.440207425708145</v>
      </c>
      <c r="J35" s="369">
        <f>H35/'- 7 -'!F35</f>
        <v>480.06677806471214</v>
      </c>
    </row>
    <row r="36" spans="1:10" ht="13.5" customHeight="1">
      <c r="A36" s="23" t="s">
        <v>271</v>
      </c>
      <c r="B36" s="24">
        <v>155895</v>
      </c>
      <c r="C36" s="361">
        <f>B36/'- 3 -'!D36*100</f>
        <v>0.8391232361160751</v>
      </c>
      <c r="D36" s="24">
        <f>IF(AND(B36&gt;0,'- 7 -'!D36=0),"N/A ",IF(B36&gt;0,B36/'- 7 -'!D36,0))</f>
        <v>18782.530120481926</v>
      </c>
      <c r="E36" s="24">
        <v>1150200</v>
      </c>
      <c r="F36" s="361">
        <f>E36/'- 3 -'!D36*100</f>
        <v>6.1910872457789505</v>
      </c>
      <c r="G36" s="24">
        <f>E36/'- 7 -'!F36</f>
        <v>604.8908756245071</v>
      </c>
      <c r="H36" s="24">
        <v>633750</v>
      </c>
      <c r="I36" s="361">
        <f>H36/'- 3 -'!D36*100</f>
        <v>3.4112341697204056</v>
      </c>
      <c r="J36" s="24">
        <f>H36/'- 7 -'!F36</f>
        <v>333.28950828293455</v>
      </c>
    </row>
    <row r="37" spans="1:10" ht="13.5" customHeight="1">
      <c r="A37" s="368" t="s">
        <v>272</v>
      </c>
      <c r="B37" s="369">
        <v>0</v>
      </c>
      <c r="C37" s="370">
        <f>B37/'- 3 -'!D37*100</f>
        <v>0</v>
      </c>
      <c r="D37" s="369">
        <f>IF(AND(B37&gt;0,'- 7 -'!D37=0),"N/A ",IF(B37&gt;0,B37/'- 7 -'!D37,0))</f>
        <v>0</v>
      </c>
      <c r="E37" s="369">
        <v>3502654</v>
      </c>
      <c r="F37" s="370">
        <f>E37/'- 3 -'!D37*100</f>
        <v>11.404888260452816</v>
      </c>
      <c r="G37" s="369">
        <f>E37/'- 7 -'!F37</f>
        <v>1042.5806643648054</v>
      </c>
      <c r="H37" s="369">
        <v>1020202</v>
      </c>
      <c r="I37" s="370">
        <f>H37/'- 3 -'!D37*100</f>
        <v>3.3218496069239163</v>
      </c>
      <c r="J37" s="369">
        <f>H37/'- 7 -'!F37</f>
        <v>303.66769853553996</v>
      </c>
    </row>
    <row r="38" spans="1:10" ht="13.5" customHeight="1">
      <c r="A38" s="23" t="s">
        <v>273</v>
      </c>
      <c r="B38" s="24">
        <v>839826</v>
      </c>
      <c r="C38" s="361">
        <f>B38/'- 3 -'!D38*100</f>
        <v>1.0817569223698305</v>
      </c>
      <c r="D38" s="24">
        <f>IF(AND(B38&gt;0,'- 7 -'!D38=0),"N/A ",IF(B38&gt;0,B38/'- 7 -'!D38,0))</f>
        <v>49401.529411764706</v>
      </c>
      <c r="E38" s="24">
        <v>4961095</v>
      </c>
      <c r="F38" s="361">
        <f>E38/'- 3 -'!D38*100</f>
        <v>6.390250907669392</v>
      </c>
      <c r="G38" s="24">
        <f>E38/'- 7 -'!F38</f>
        <v>560.7024186256781</v>
      </c>
      <c r="H38" s="24">
        <v>1396071</v>
      </c>
      <c r="I38" s="361">
        <f>H38/'- 3 -'!D38*100</f>
        <v>1.7982409074853263</v>
      </c>
      <c r="J38" s="24">
        <f>H38/'- 7 -'!F38</f>
        <v>157.78379294755877</v>
      </c>
    </row>
    <row r="39" spans="1:10" ht="13.5" customHeight="1">
      <c r="A39" s="368" t="s">
        <v>274</v>
      </c>
      <c r="B39" s="369">
        <v>0</v>
      </c>
      <c r="C39" s="370">
        <f>B39/'- 3 -'!D39*100</f>
        <v>0</v>
      </c>
      <c r="D39" s="369">
        <f>IF(AND(B39&gt;0,'- 7 -'!D39=0),"N/A ",IF(B39&gt;0,B39/'- 7 -'!D39,0))</f>
        <v>0</v>
      </c>
      <c r="E39" s="369">
        <v>1191400</v>
      </c>
      <c r="F39" s="370">
        <f>E39/'- 3 -'!D39*100</f>
        <v>7.085808221654834</v>
      </c>
      <c r="G39" s="369">
        <f>E39/'- 7 -'!F39</f>
        <v>742.9996881821016</v>
      </c>
      <c r="H39" s="369">
        <v>557500</v>
      </c>
      <c r="I39" s="370">
        <f>H39/'- 3 -'!D39*100</f>
        <v>3.315710998466149</v>
      </c>
      <c r="J39" s="369">
        <f>H39/'- 7 -'!F39</f>
        <v>347.67695665731213</v>
      </c>
    </row>
    <row r="40" spans="1:10" ht="13.5" customHeight="1">
      <c r="A40" s="23" t="s">
        <v>275</v>
      </c>
      <c r="B40" s="24">
        <v>5166734</v>
      </c>
      <c r="C40" s="361">
        <f>B40/'- 3 -'!D40*100</f>
        <v>6.531068865140743</v>
      </c>
      <c r="D40" s="24">
        <f>IF(AND(B40&gt;0,'- 7 -'!D40=0),"N/A ",IF(B40&gt;0,B40/'- 7 -'!D40,0))</f>
        <v>38557.71641791045</v>
      </c>
      <c r="E40" s="24">
        <v>3416439</v>
      </c>
      <c r="F40" s="361">
        <f>E40/'- 3 -'!D40*100</f>
        <v>4.318588567275299</v>
      </c>
      <c r="G40" s="24">
        <f>E40/'- 7 -'!F40</f>
        <v>401.3249303997463</v>
      </c>
      <c r="H40" s="24">
        <v>190202</v>
      </c>
      <c r="I40" s="361">
        <f>H40/'- 3 -'!D40*100</f>
        <v>0.24042700094247155</v>
      </c>
      <c r="J40" s="24">
        <f>H40/'- 7 -'!F40</f>
        <v>22.342797401590527</v>
      </c>
    </row>
    <row r="41" spans="1:10" ht="13.5" customHeight="1">
      <c r="A41" s="368" t="s">
        <v>276</v>
      </c>
      <c r="B41" s="369">
        <v>343582</v>
      </c>
      <c r="C41" s="370">
        <f>B41/'- 3 -'!D41*100</f>
        <v>0.703108619151251</v>
      </c>
      <c r="D41" s="369">
        <f>IF(AND(B41&gt;0,'- 7 -'!D41=0),"N/A ",IF(B41&gt;0,B41/'- 7 -'!D41,0))</f>
        <v>12270.785714285714</v>
      </c>
      <c r="E41" s="369">
        <v>4966827</v>
      </c>
      <c r="F41" s="370">
        <f>E41/'- 3 -'!D41*100</f>
        <v>10.164149674701092</v>
      </c>
      <c r="G41" s="369">
        <f>E41/'- 7 -'!F41</f>
        <v>1062.9913322632424</v>
      </c>
      <c r="H41" s="369">
        <v>1909925</v>
      </c>
      <c r="I41" s="370">
        <f>H41/'- 3 -'!D41*100</f>
        <v>3.9084839410459606</v>
      </c>
      <c r="J41" s="369">
        <f>H41/'- 7 -'!F41</f>
        <v>408.75869448903154</v>
      </c>
    </row>
    <row r="42" spans="1:10" ht="13.5" customHeight="1">
      <c r="A42" s="23" t="s">
        <v>277</v>
      </c>
      <c r="B42" s="24">
        <v>0</v>
      </c>
      <c r="C42" s="361">
        <f>B42/'- 3 -'!D42*100</f>
        <v>0</v>
      </c>
      <c r="D42" s="24">
        <f>IF(AND(B42&gt;0,'- 7 -'!D42=0),"N/A ",IF(B42&gt;0,B42/'- 7 -'!D42,0))</f>
        <v>0</v>
      </c>
      <c r="E42" s="24">
        <v>1695645</v>
      </c>
      <c r="F42" s="361">
        <f>E42/'- 3 -'!D42*100</f>
        <v>9.876767356228001</v>
      </c>
      <c r="G42" s="24">
        <f>E42/'- 7 -'!F42</f>
        <v>1014.7486535008977</v>
      </c>
      <c r="H42" s="24">
        <v>727865</v>
      </c>
      <c r="I42" s="361">
        <f>H42/'- 3 -'!D42*100</f>
        <v>4.239657045985978</v>
      </c>
      <c r="J42" s="24">
        <f>H42/'- 7 -'!F42</f>
        <v>435.5864751645721</v>
      </c>
    </row>
    <row r="43" spans="1:10" ht="13.5" customHeight="1">
      <c r="A43" s="368" t="s">
        <v>278</v>
      </c>
      <c r="B43" s="369">
        <v>0</v>
      </c>
      <c r="C43" s="370">
        <f>B43/'- 3 -'!D43*100</f>
        <v>0</v>
      </c>
      <c r="D43" s="369">
        <f>IF(AND(B43&gt;0,'- 7 -'!D43=0),"N/A ",IF(B43&gt;0,B43/'- 7 -'!D43,0))</f>
        <v>0</v>
      </c>
      <c r="E43" s="369">
        <v>541853</v>
      </c>
      <c r="F43" s="370">
        <f>E43/'- 3 -'!D43*100</f>
        <v>5.320462699476971</v>
      </c>
      <c r="G43" s="369">
        <f>E43/'- 7 -'!F43</f>
        <v>506.6414212248714</v>
      </c>
      <c r="H43" s="369">
        <v>885831</v>
      </c>
      <c r="I43" s="370">
        <f>H43/'- 3 -'!D43*100</f>
        <v>8.697987818726451</v>
      </c>
      <c r="J43" s="369">
        <f>H43/'- 7 -'!F43</f>
        <v>828.2664796633941</v>
      </c>
    </row>
    <row r="44" spans="1:10" ht="13.5" customHeight="1">
      <c r="A44" s="23" t="s">
        <v>279</v>
      </c>
      <c r="B44" s="24">
        <v>0</v>
      </c>
      <c r="C44" s="361">
        <f>B44/'- 3 -'!D44*100</f>
        <v>0</v>
      </c>
      <c r="D44" s="24">
        <f>IF(AND(B44&gt;0,'- 7 -'!D44=0),"N/A ",IF(B44&gt;0,B44/'- 7 -'!D44,0))</f>
        <v>0</v>
      </c>
      <c r="E44" s="24">
        <v>688790</v>
      </c>
      <c r="F44" s="361">
        <f>E44/'- 3 -'!D44*100</f>
        <v>8.670439100924849</v>
      </c>
      <c r="G44" s="24">
        <f>E44/'- 7 -'!F44</f>
        <v>844.1053921568628</v>
      </c>
      <c r="H44" s="24">
        <v>386707</v>
      </c>
      <c r="I44" s="361">
        <f>H44/'- 3 -'!D44*100</f>
        <v>4.8678399706751625</v>
      </c>
      <c r="J44" s="24">
        <f>H44/'- 7 -'!F44</f>
        <v>473.90563725490193</v>
      </c>
    </row>
    <row r="45" spans="1:10" ht="13.5" customHeight="1">
      <c r="A45" s="368" t="s">
        <v>280</v>
      </c>
      <c r="B45" s="369">
        <v>107329</v>
      </c>
      <c r="C45" s="370">
        <f>B45/'- 3 -'!D45*100</f>
        <v>0.878342497516059</v>
      </c>
      <c r="D45" s="369">
        <f>IF(AND(B45&gt;0,'- 7 -'!D45=0),"N/A ",IF(B45&gt;0,B45/'- 7 -'!D45,0))</f>
        <v>17888.166666666668</v>
      </c>
      <c r="E45" s="369">
        <v>575270</v>
      </c>
      <c r="F45" s="370">
        <f>E45/'- 3 -'!D45*100</f>
        <v>4.707805798489348</v>
      </c>
      <c r="G45" s="369">
        <f>E45/'- 7 -'!F45</f>
        <v>386.55422658244856</v>
      </c>
      <c r="H45" s="369">
        <v>494796</v>
      </c>
      <c r="I45" s="370">
        <f>H45/'- 3 -'!D45*100</f>
        <v>4.049235103289474</v>
      </c>
      <c r="J45" s="369">
        <f>H45/'- 7 -'!F45</f>
        <v>332.4795054428168</v>
      </c>
    </row>
    <row r="46" spans="1:10" ht="13.5" customHeight="1">
      <c r="A46" s="23" t="s">
        <v>281</v>
      </c>
      <c r="B46" s="24">
        <v>24219300</v>
      </c>
      <c r="C46" s="361">
        <f>B46/'- 3 -'!D46*100</f>
        <v>8.200486355039178</v>
      </c>
      <c r="D46" s="24">
        <f>IF(AND(B46&gt;0,'- 7 -'!D46=0),"N/A ",IF(B46&gt;0,B46/'- 7 -'!D46,0))</f>
        <v>19500.24154589372</v>
      </c>
      <c r="E46" s="24">
        <v>12315500</v>
      </c>
      <c r="F46" s="361">
        <f>E46/'- 3 -'!D46*100</f>
        <v>4.169942554305244</v>
      </c>
      <c r="G46" s="24">
        <f>E46/'- 7 -'!F46</f>
        <v>404.3768777396529</v>
      </c>
      <c r="H46" s="24">
        <v>15693900</v>
      </c>
      <c r="I46" s="361">
        <f>H46/'- 3 -'!D46*100</f>
        <v>5.313845272462432</v>
      </c>
      <c r="J46" s="24">
        <f>H46/'- 7 -'!F46</f>
        <v>515.3059381720872</v>
      </c>
    </row>
    <row r="47" spans="1:10" ht="4.5" customHeight="1">
      <c r="A47"/>
      <c r="B47"/>
      <c r="C47"/>
      <c r="D47"/>
      <c r="E47"/>
      <c r="F47"/>
      <c r="G47"/>
      <c r="H47"/>
      <c r="I47"/>
      <c r="J47"/>
    </row>
    <row r="48" spans="1:10" ht="13.5" customHeight="1">
      <c r="A48" s="371" t="s">
        <v>282</v>
      </c>
      <c r="B48" s="372">
        <f>SUM(B11:B46)</f>
        <v>53155681</v>
      </c>
      <c r="C48" s="373">
        <f>B48/'- 3 -'!D48*100</f>
        <v>3.2353099228036517</v>
      </c>
      <c r="D48" s="372">
        <f>B48/'- 7 -'!D48</f>
        <v>19198.09339786189</v>
      </c>
      <c r="E48" s="372">
        <f>SUM(E11:E46)</f>
        <v>100273648</v>
      </c>
      <c r="F48" s="373">
        <f>E48/'- 3 -'!D48*100</f>
        <v>6.103135587146754</v>
      </c>
      <c r="G48" s="372">
        <f>E48/'- 7 -'!F48</f>
        <v>580.5179766451183</v>
      </c>
      <c r="H48" s="372">
        <f>SUM(H11:H46)</f>
        <v>70462045</v>
      </c>
      <c r="I48" s="373">
        <f>H48/'- 3 -'!D48*100</f>
        <v>4.288658316117471</v>
      </c>
      <c r="J48" s="372">
        <f>H48/'- 7 -'!F48</f>
        <v>407.9285496193105</v>
      </c>
    </row>
    <row r="49" spans="1:10" ht="4.5" customHeight="1">
      <c r="A49" s="25" t="s">
        <v>5</v>
      </c>
      <c r="B49" s="26"/>
      <c r="C49" s="360"/>
      <c r="D49" s="26"/>
      <c r="E49" s="26"/>
      <c r="F49" s="360"/>
      <c r="H49" s="26"/>
      <c r="I49" s="360"/>
      <c r="J49" s="26"/>
    </row>
    <row r="50" spans="1:10" ht="13.5" customHeight="1">
      <c r="A50" s="23" t="s">
        <v>283</v>
      </c>
      <c r="B50" s="24">
        <v>0</v>
      </c>
      <c r="C50" s="361">
        <f>B50/'- 3 -'!D50*100</f>
        <v>0</v>
      </c>
      <c r="D50" s="24">
        <f>IF(AND(B50&gt;0,'- 7 -'!D50=0),"N/A ",IF(B50&gt;0,B50/'- 7 -'!D50,0))</f>
        <v>0</v>
      </c>
      <c r="E50" s="24">
        <v>270847</v>
      </c>
      <c r="F50" s="361">
        <f>E50/'- 3 -'!D50*100</f>
        <v>9.87450831987126</v>
      </c>
      <c r="G50" s="24">
        <f>E50/'- 7 -'!F50</f>
        <v>1185.3260393873086</v>
      </c>
      <c r="H50" s="24">
        <v>32808</v>
      </c>
      <c r="I50" s="361">
        <f>H50/'- 3 -'!D50*100</f>
        <v>1.1961102355142803</v>
      </c>
      <c r="J50" s="24">
        <f>H50/'- 7 -'!F50</f>
        <v>143.57986870897156</v>
      </c>
    </row>
    <row r="51" spans="1:10" ht="13.5" customHeight="1">
      <c r="A51" s="368" t="s">
        <v>284</v>
      </c>
      <c r="B51" s="369">
        <v>0</v>
      </c>
      <c r="C51" s="370">
        <f>B51/'- 3 -'!D51*100</f>
        <v>0</v>
      </c>
      <c r="D51" s="369">
        <f>IF(AND(B51&gt;0,'- 7 -'!D51=0),"N/A ",IF(B51&gt;0,B51/'- 7 -'!D51,0))</f>
        <v>0</v>
      </c>
      <c r="E51" s="369">
        <v>112368</v>
      </c>
      <c r="F51" s="370">
        <f>E51/'- 3 -'!D51*100</f>
        <v>1.3173451499862308</v>
      </c>
      <c r="G51" s="369">
        <f>E51/'- 7 -'!F51</f>
        <v>162.26425992779784</v>
      </c>
      <c r="H51" s="369">
        <v>169261</v>
      </c>
      <c r="I51" s="370">
        <f>H51/'- 3 -'!D51*100</f>
        <v>1.9843296795512906</v>
      </c>
      <c r="J51" s="369">
        <f>H51/'- 7 -'!F51</f>
        <v>244.4202166064982</v>
      </c>
    </row>
    <row r="52" spans="1:10" ht="49.5" customHeight="1">
      <c r="A52" s="27"/>
      <c r="B52" s="27"/>
      <c r="C52" s="27"/>
      <c r="D52" s="27"/>
      <c r="E52" s="27"/>
      <c r="F52" s="27"/>
      <c r="G52" s="27"/>
      <c r="H52" s="27"/>
      <c r="I52" s="27"/>
      <c r="J52" s="27"/>
    </row>
    <row r="53" spans="1:10" ht="12" customHeight="1">
      <c r="A53" s="163" t="s">
        <v>529</v>
      </c>
      <c r="C53" s="118"/>
      <c r="D53" s="118"/>
      <c r="E53" s="118"/>
      <c r="F53" s="118"/>
      <c r="G53" s="118"/>
      <c r="H53" s="118"/>
      <c r="I53" s="118"/>
      <c r="J53" s="118"/>
    </row>
    <row r="54" spans="3:10" ht="12" customHeight="1">
      <c r="C54" s="118"/>
      <c r="D54" s="118"/>
      <c r="E54" s="218"/>
      <c r="F54" s="118"/>
      <c r="G54" s="118"/>
      <c r="H54" s="118"/>
      <c r="I54" s="118"/>
      <c r="J54" s="118"/>
    </row>
    <row r="55" ht="14.25" customHeight="1">
      <c r="B55" s="118"/>
    </row>
    <row r="56" ht="14.25" customHeight="1">
      <c r="B56" s="118"/>
    </row>
    <row r="57" ht="14.25" customHeight="1"/>
    <row r="58"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19.xml><?xml version="1.0" encoding="utf-8"?>
<worksheet xmlns="http://schemas.openxmlformats.org/spreadsheetml/2006/main" xmlns:r="http://schemas.openxmlformats.org/officeDocument/2006/relationships">
  <sheetPr codeName="Sheet23">
    <pageSetUpPr fitToPage="1"/>
  </sheetPr>
  <dimension ref="A1:E54"/>
  <sheetViews>
    <sheetView showGridLines="0" showZeros="0" workbookViewId="0" topLeftCell="A1">
      <selection activeCell="A1" sqref="A1"/>
    </sheetView>
  </sheetViews>
  <sheetFormatPr defaultColWidth="15.83203125" defaultRowHeight="12"/>
  <cols>
    <col min="1" max="1" width="36.83203125" style="1" customWidth="1"/>
    <col min="2" max="2" width="24.83203125" style="1" customWidth="1"/>
    <col min="3" max="4" width="15.83203125" style="1" customWidth="1"/>
    <col min="5" max="5" width="40.83203125" style="1" customWidth="1"/>
    <col min="6" max="16384" width="15.83203125" style="1" customWidth="1"/>
  </cols>
  <sheetData>
    <row r="1" spans="1:5" ht="6.75" customHeight="1">
      <c r="A1" s="3"/>
      <c r="B1" s="4"/>
      <c r="C1" s="4"/>
      <c r="D1" s="4"/>
      <c r="E1" s="4"/>
    </row>
    <row r="2" spans="1:5" ht="15.75" customHeight="1">
      <c r="A2" s="168"/>
      <c r="B2" s="5" t="s">
        <v>2</v>
      </c>
      <c r="C2" s="6"/>
      <c r="D2" s="6"/>
      <c r="E2" s="191" t="s">
        <v>482</v>
      </c>
    </row>
    <row r="3" spans="1:5" ht="15.75" customHeight="1">
      <c r="A3" s="171"/>
      <c r="B3" s="7" t="str">
        <f>OPYEAR</f>
        <v>OPERATING FUND 2007/2008 BUDGET</v>
      </c>
      <c r="C3" s="8"/>
      <c r="D3" s="8"/>
      <c r="E3" s="104"/>
    </row>
    <row r="4" spans="2:5" ht="15.75" customHeight="1">
      <c r="B4" s="4"/>
      <c r="C4" s="4"/>
      <c r="D4" s="4"/>
      <c r="E4" s="4"/>
    </row>
    <row r="5" spans="2:5" ht="15.75" customHeight="1">
      <c r="B5" s="173" t="s">
        <v>490</v>
      </c>
      <c r="C5" s="181"/>
      <c r="D5" s="175"/>
      <c r="E5" s="77"/>
    </row>
    <row r="6" spans="2:5" ht="15.75" customHeight="1">
      <c r="B6" s="362" t="s">
        <v>24</v>
      </c>
      <c r="C6" s="363"/>
      <c r="D6" s="364"/>
      <c r="E6" s="108"/>
    </row>
    <row r="7" spans="2:5" ht="15.75" customHeight="1">
      <c r="B7" s="365" t="s">
        <v>530</v>
      </c>
      <c r="C7" s="366"/>
      <c r="D7" s="367"/>
      <c r="E7" s="108"/>
    </row>
    <row r="8" spans="1:5" ht="15.75" customHeight="1">
      <c r="A8" s="105"/>
      <c r="B8" s="177"/>
      <c r="C8" s="176"/>
      <c r="D8" s="176" t="s">
        <v>67</v>
      </c>
      <c r="E8" s="108"/>
    </row>
    <row r="9" spans="1:4" ht="15.75" customHeight="1">
      <c r="A9" s="35" t="s">
        <v>88</v>
      </c>
      <c r="B9" s="116" t="s">
        <v>89</v>
      </c>
      <c r="C9" s="116" t="s">
        <v>90</v>
      </c>
      <c r="D9" s="116" t="s">
        <v>91</v>
      </c>
    </row>
    <row r="10" ht="4.5" customHeight="1">
      <c r="A10" s="37"/>
    </row>
    <row r="11" spans="1:4" ht="13.5" customHeight="1">
      <c r="A11" s="368" t="s">
        <v>247</v>
      </c>
      <c r="B11" s="369">
        <v>212220</v>
      </c>
      <c r="C11" s="370">
        <f>B11/'- 3 -'!D11*100</f>
        <v>1.6856493510980748</v>
      </c>
      <c r="D11" s="369">
        <f>B11/'- 7 -'!F11</f>
        <v>148.30188679245282</v>
      </c>
    </row>
    <row r="12" spans="1:4" ht="13.5" customHeight="1">
      <c r="A12" s="23" t="s">
        <v>248</v>
      </c>
      <c r="B12" s="24">
        <v>255050</v>
      </c>
      <c r="C12" s="361">
        <f>B12/'- 3 -'!D12*100</f>
        <v>1.0795096414749763</v>
      </c>
      <c r="D12" s="24">
        <f>B12/'- 7 -'!F12</f>
        <v>106.76015069066555</v>
      </c>
    </row>
    <row r="13" spans="1:4" ht="13.5" customHeight="1">
      <c r="A13" s="368" t="s">
        <v>249</v>
      </c>
      <c r="B13" s="369">
        <v>1356300</v>
      </c>
      <c r="C13" s="370">
        <f>B13/'- 3 -'!D13*100</f>
        <v>2.441412754100072</v>
      </c>
      <c r="D13" s="369">
        <f>B13/'- 7 -'!F13</f>
        <v>201.12701119596647</v>
      </c>
    </row>
    <row r="14" spans="1:4" ht="13.5" customHeight="1">
      <c r="A14" s="23" t="s">
        <v>285</v>
      </c>
      <c r="B14" s="24">
        <v>855189</v>
      </c>
      <c r="C14" s="361">
        <f>B14/'- 3 -'!D14*100</f>
        <v>1.615881813277013</v>
      </c>
      <c r="D14" s="24">
        <f>B14/'- 7 -'!F14</f>
        <v>180.2674957841484</v>
      </c>
    </row>
    <row r="15" spans="1:4" ht="13.5" customHeight="1">
      <c r="A15" s="368" t="s">
        <v>250</v>
      </c>
      <c r="B15" s="369">
        <v>311020</v>
      </c>
      <c r="C15" s="370">
        <f>B15/'- 3 -'!D15*100</f>
        <v>2.039722450319065</v>
      </c>
      <c r="D15" s="369">
        <f>B15/'- 7 -'!F15</f>
        <v>195.48711502199873</v>
      </c>
    </row>
    <row r="16" spans="1:4" ht="13.5" customHeight="1">
      <c r="A16" s="23" t="s">
        <v>251</v>
      </c>
      <c r="B16" s="24">
        <v>350812</v>
      </c>
      <c r="C16" s="361">
        <f>B16/'- 3 -'!D16*100</f>
        <v>3.2238300897486165</v>
      </c>
      <c r="D16" s="24">
        <f>B16/'- 7 -'!F16</f>
        <v>305.8517872711421</v>
      </c>
    </row>
    <row r="17" spans="1:4" ht="13.5" customHeight="1">
      <c r="A17" s="368" t="s">
        <v>252</v>
      </c>
      <c r="B17" s="369">
        <v>130388</v>
      </c>
      <c r="C17" s="370">
        <f>B17/'- 3 -'!D17*100</f>
        <v>0.9359032462609593</v>
      </c>
      <c r="D17" s="369">
        <f>B17/'- 7 -'!F17</f>
        <v>93.33428775948461</v>
      </c>
    </row>
    <row r="18" spans="1:4" ht="13.5" customHeight="1">
      <c r="A18" s="23" t="s">
        <v>253</v>
      </c>
      <c r="B18" s="24">
        <v>1326578</v>
      </c>
      <c r="C18" s="361">
        <f>B18/'- 3 -'!D18*100</f>
        <v>1.427509518017834</v>
      </c>
      <c r="D18" s="24">
        <f>B18/'- 7 -'!F18</f>
        <v>224.478475700555</v>
      </c>
    </row>
    <row r="19" spans="1:4" ht="13.5" customHeight="1">
      <c r="A19" s="368" t="s">
        <v>254</v>
      </c>
      <c r="B19" s="369">
        <v>368600</v>
      </c>
      <c r="C19" s="370">
        <f>B19/'- 3 -'!D19*100</f>
        <v>1.4381031396179274</v>
      </c>
      <c r="D19" s="369">
        <f>B19/'- 7 -'!F19</f>
        <v>104.25682364587753</v>
      </c>
    </row>
    <row r="20" spans="1:4" ht="13.5" customHeight="1">
      <c r="A20" s="23" t="s">
        <v>255</v>
      </c>
      <c r="B20" s="24">
        <v>562784</v>
      </c>
      <c r="C20" s="361">
        <f>B20/'- 3 -'!D20*100</f>
        <v>1.1282546450910766</v>
      </c>
      <c r="D20" s="24">
        <f>B20/'- 7 -'!F20</f>
        <v>81.49793642748534</v>
      </c>
    </row>
    <row r="21" spans="1:4" ht="13.5" customHeight="1">
      <c r="A21" s="368" t="s">
        <v>256</v>
      </c>
      <c r="B21" s="369">
        <v>531000</v>
      </c>
      <c r="C21" s="370">
        <f>B21/'- 3 -'!D21*100</f>
        <v>1.9221789038150365</v>
      </c>
      <c r="D21" s="369">
        <f>B21/'- 7 -'!F21</f>
        <v>176.2655601659751</v>
      </c>
    </row>
    <row r="22" spans="1:4" ht="13.5" customHeight="1">
      <c r="A22" s="23" t="s">
        <v>257</v>
      </c>
      <c r="B22" s="24">
        <v>334725</v>
      </c>
      <c r="C22" s="361">
        <f>B22/'- 3 -'!D22*100</f>
        <v>2.184330404273894</v>
      </c>
      <c r="D22" s="24">
        <f>B22/'- 7 -'!F22</f>
        <v>197.47787610619469</v>
      </c>
    </row>
    <row r="23" spans="1:4" ht="13.5" customHeight="1">
      <c r="A23" s="368" t="s">
        <v>258</v>
      </c>
      <c r="B23" s="369">
        <v>275825</v>
      </c>
      <c r="C23" s="370">
        <f>B23/'- 3 -'!D23*100</f>
        <v>2.1588336467323987</v>
      </c>
      <c r="D23" s="369">
        <f>B23/'- 7 -'!F23</f>
        <v>212.6638396299152</v>
      </c>
    </row>
    <row r="24" spans="1:4" ht="13.5" customHeight="1">
      <c r="A24" s="23" t="s">
        <v>259</v>
      </c>
      <c r="B24" s="24">
        <v>488925</v>
      </c>
      <c r="C24" s="361">
        <f>B24/'- 3 -'!D24*100</f>
        <v>1.15632931397986</v>
      </c>
      <c r="D24" s="24">
        <f>B24/'- 7 -'!F24</f>
        <v>109.14722625293001</v>
      </c>
    </row>
    <row r="25" spans="1:4" ht="13.5" customHeight="1">
      <c r="A25" s="368" t="s">
        <v>260</v>
      </c>
      <c r="B25" s="369">
        <v>2268311</v>
      </c>
      <c r="C25" s="370">
        <f>B25/'- 3 -'!D25*100</f>
        <v>1.764203640953953</v>
      </c>
      <c r="D25" s="369">
        <f>B25/'- 7 -'!F25</f>
        <v>160.32732541702006</v>
      </c>
    </row>
    <row r="26" spans="1:4" ht="13.5" customHeight="1">
      <c r="A26" s="23" t="s">
        <v>261</v>
      </c>
      <c r="B26" s="24">
        <v>753752</v>
      </c>
      <c r="C26" s="361">
        <f>B26/'- 3 -'!D26*100</f>
        <v>2.4314224559420965</v>
      </c>
      <c r="D26" s="24">
        <f>B26/'- 7 -'!F26</f>
        <v>233.90287044220327</v>
      </c>
    </row>
    <row r="27" spans="1:4" ht="13.5" customHeight="1">
      <c r="A27" s="368" t="s">
        <v>262</v>
      </c>
      <c r="B27" s="369">
        <v>900419</v>
      </c>
      <c r="C27" s="370">
        <f>B27/'- 3 -'!D27*100</f>
        <v>2.717502611059278</v>
      </c>
      <c r="D27" s="369">
        <f>B27/'- 7 -'!F27</f>
        <v>272.80960085319373</v>
      </c>
    </row>
    <row r="28" spans="1:4" ht="13.5" customHeight="1">
      <c r="A28" s="23" t="s">
        <v>263</v>
      </c>
      <c r="B28" s="24">
        <v>287358</v>
      </c>
      <c r="C28" s="361">
        <f>B28/'- 3 -'!D28*100</f>
        <v>1.6138713930543291</v>
      </c>
      <c r="D28" s="24">
        <f>B28/'- 7 -'!F28</f>
        <v>160.58005029337804</v>
      </c>
    </row>
    <row r="29" spans="1:4" ht="13.5" customHeight="1">
      <c r="A29" s="368" t="s">
        <v>264</v>
      </c>
      <c r="B29" s="369">
        <v>2239109</v>
      </c>
      <c r="C29" s="370">
        <f>B29/'- 3 -'!D29*100</f>
        <v>1.8861569883992</v>
      </c>
      <c r="D29" s="369">
        <f>B29/'- 7 -'!F29</f>
        <v>182.28591199576667</v>
      </c>
    </row>
    <row r="30" spans="1:4" ht="13.5" customHeight="1">
      <c r="A30" s="23" t="s">
        <v>265</v>
      </c>
      <c r="B30" s="24">
        <v>125065</v>
      </c>
      <c r="C30" s="361">
        <f>B30/'- 3 -'!D30*100</f>
        <v>1.140729218438358</v>
      </c>
      <c r="D30" s="24">
        <f>B30/'- 7 -'!F30</f>
        <v>106.8475010679197</v>
      </c>
    </row>
    <row r="31" spans="1:4" ht="13.5" customHeight="1">
      <c r="A31" s="368" t="s">
        <v>266</v>
      </c>
      <c r="B31" s="369">
        <v>494948</v>
      </c>
      <c r="C31" s="370">
        <f>B31/'- 3 -'!D31*100</f>
        <v>1.7427439657752504</v>
      </c>
      <c r="D31" s="369">
        <f>B31/'- 7 -'!F31</f>
        <v>151.0830280830281</v>
      </c>
    </row>
    <row r="32" spans="1:4" ht="13.5" customHeight="1">
      <c r="A32" s="23" t="s">
        <v>267</v>
      </c>
      <c r="B32" s="24">
        <v>222025</v>
      </c>
      <c r="C32" s="361">
        <f>B32/'- 3 -'!D32*100</f>
        <v>1.0561186311979514</v>
      </c>
      <c r="D32" s="24">
        <f>B32/'- 7 -'!F32</f>
        <v>103.6531279178338</v>
      </c>
    </row>
    <row r="33" spans="1:4" ht="13.5" customHeight="1">
      <c r="A33" s="368" t="s">
        <v>268</v>
      </c>
      <c r="B33" s="369">
        <v>199500</v>
      </c>
      <c r="C33" s="370">
        <f>B33/'- 3 -'!D33*100</f>
        <v>0.8844065166795966</v>
      </c>
      <c r="D33" s="369">
        <f>B33/'- 7 -'!F33</f>
        <v>89.14209115281501</v>
      </c>
    </row>
    <row r="34" spans="1:4" ht="13.5" customHeight="1">
      <c r="A34" s="23" t="s">
        <v>269</v>
      </c>
      <c r="B34" s="24">
        <v>411996</v>
      </c>
      <c r="C34" s="361">
        <f>B34/'- 3 -'!D34*100</f>
        <v>2.0797570335592246</v>
      </c>
      <c r="D34" s="24">
        <f>B34/'- 7 -'!F34</f>
        <v>203.15384615384616</v>
      </c>
    </row>
    <row r="35" spans="1:4" ht="13.5" customHeight="1">
      <c r="A35" s="368" t="s">
        <v>270</v>
      </c>
      <c r="B35" s="369">
        <v>1937000</v>
      </c>
      <c r="C35" s="370">
        <f>B35/'- 3 -'!D35*100</f>
        <v>1.333765757130689</v>
      </c>
      <c r="D35" s="369">
        <f>B35/'- 7 -'!F35</f>
        <v>117.69709858727025</v>
      </c>
    </row>
    <row r="36" spans="1:4" ht="13.5" customHeight="1">
      <c r="A36" s="23" t="s">
        <v>271</v>
      </c>
      <c r="B36" s="24">
        <v>355530</v>
      </c>
      <c r="C36" s="361">
        <f>B36/'- 3 -'!D36*100</f>
        <v>1.9136821843955751</v>
      </c>
      <c r="D36" s="24">
        <f>B36/'- 7 -'!F36</f>
        <v>186.97344201945833</v>
      </c>
    </row>
    <row r="37" spans="1:4" ht="13.5" customHeight="1">
      <c r="A37" s="368" t="s">
        <v>272</v>
      </c>
      <c r="B37" s="369">
        <v>531124</v>
      </c>
      <c r="C37" s="370">
        <f>B37/'- 3 -'!D37*100</f>
        <v>1.72937717297933</v>
      </c>
      <c r="D37" s="369">
        <f>B37/'- 7 -'!F37</f>
        <v>158.09143945707822</v>
      </c>
    </row>
    <row r="38" spans="1:4" ht="13.5" customHeight="1">
      <c r="A38" s="23" t="s">
        <v>273</v>
      </c>
      <c r="B38" s="24">
        <v>1291289</v>
      </c>
      <c r="C38" s="361">
        <f>B38/'- 3 -'!D38*100</f>
        <v>1.66327407645157</v>
      </c>
      <c r="D38" s="24">
        <f>B38/'- 7 -'!F38</f>
        <v>145.94134267631102</v>
      </c>
    </row>
    <row r="39" spans="1:4" ht="13.5" customHeight="1">
      <c r="A39" s="368" t="s">
        <v>274</v>
      </c>
      <c r="B39" s="369">
        <v>113090</v>
      </c>
      <c r="C39" s="370">
        <f>B39/'- 3 -'!D39*100</f>
        <v>0.672598666935492</v>
      </c>
      <c r="D39" s="369">
        <f>B39/'- 7 -'!F39</f>
        <v>70.52697224820704</v>
      </c>
    </row>
    <row r="40" spans="1:4" ht="13.5" customHeight="1">
      <c r="A40" s="23" t="s">
        <v>275</v>
      </c>
      <c r="B40" s="24">
        <v>1474086</v>
      </c>
      <c r="C40" s="361">
        <f>B40/'- 3 -'!D40*100</f>
        <v>1.8633351705622656</v>
      </c>
      <c r="D40" s="24">
        <f>B40/'- 7 -'!F40</f>
        <v>173.15908797237134</v>
      </c>
    </row>
    <row r="41" spans="1:4" ht="13.5" customHeight="1">
      <c r="A41" s="368" t="s">
        <v>276</v>
      </c>
      <c r="B41" s="369">
        <v>918392</v>
      </c>
      <c r="C41" s="370">
        <f>B41/'- 3 -'!D41*100</f>
        <v>1.8794038423420194</v>
      </c>
      <c r="D41" s="369">
        <f>B41/'- 7 -'!F41</f>
        <v>196.5525949705725</v>
      </c>
    </row>
    <row r="42" spans="1:4" ht="13.5" customHeight="1">
      <c r="A42" s="23" t="s">
        <v>277</v>
      </c>
      <c r="B42" s="24">
        <v>230845</v>
      </c>
      <c r="C42" s="361">
        <f>B42/'- 3 -'!D42*100</f>
        <v>1.3446224654031078</v>
      </c>
      <c r="D42" s="24">
        <f>B42/'- 7 -'!F42</f>
        <v>138.147815679234</v>
      </c>
    </row>
    <row r="43" spans="1:4" ht="13.5" customHeight="1">
      <c r="A43" s="368" t="s">
        <v>278</v>
      </c>
      <c r="B43" s="369">
        <v>173524</v>
      </c>
      <c r="C43" s="370">
        <f>B43/'- 3 -'!D43*100</f>
        <v>1.7038347475496893</v>
      </c>
      <c r="D43" s="369">
        <f>B43/'- 7 -'!F43</f>
        <v>162.2477793361384</v>
      </c>
    </row>
    <row r="44" spans="1:4" ht="13.5" customHeight="1">
      <c r="A44" s="23" t="s">
        <v>279</v>
      </c>
      <c r="B44" s="24">
        <v>79479</v>
      </c>
      <c r="C44" s="361">
        <f>B44/'- 3 -'!D44*100</f>
        <v>1.0004759495672206</v>
      </c>
      <c r="D44" s="24">
        <f>B44/'- 7 -'!F44</f>
        <v>97.40073529411765</v>
      </c>
    </row>
    <row r="45" spans="1:4" ht="13.5" customHeight="1">
      <c r="A45" s="368" t="s">
        <v>280</v>
      </c>
      <c r="B45" s="369">
        <v>269581</v>
      </c>
      <c r="C45" s="370">
        <f>B45/'- 3 -'!D45*100</f>
        <v>2.2061553617650094</v>
      </c>
      <c r="D45" s="369">
        <f>B45/'- 7 -'!F45</f>
        <v>181.14567934417417</v>
      </c>
    </row>
    <row r="46" spans="1:4" ht="13.5" customHeight="1">
      <c r="A46" s="23" t="s">
        <v>281</v>
      </c>
      <c r="B46" s="24">
        <v>4163200</v>
      </c>
      <c r="C46" s="361">
        <f>B46/'- 3 -'!D46*100</f>
        <v>1.4096305340492543</v>
      </c>
      <c r="D46" s="24">
        <f>B46/'- 7 -'!F46</f>
        <v>136.69780499417183</v>
      </c>
    </row>
    <row r="47" spans="1:4" ht="4.5" customHeight="1">
      <c r="A47"/>
      <c r="B47"/>
      <c r="C47"/>
      <c r="D47"/>
    </row>
    <row r="48" spans="1:5" ht="13.5" customHeight="1">
      <c r="A48" s="371" t="s">
        <v>282</v>
      </c>
      <c r="B48" s="372">
        <f>SUM(B11:B46)</f>
        <v>26799039</v>
      </c>
      <c r="C48" s="373">
        <f>B48/'- 3 -'!D48*100</f>
        <v>1.6311181639889452</v>
      </c>
      <c r="D48" s="372">
        <f>B48/'- 7 -'!F48</f>
        <v>155.1486777095575</v>
      </c>
      <c r="E48" s="37"/>
    </row>
    <row r="49" spans="1:4" ht="4.5" customHeight="1">
      <c r="A49" s="25" t="s">
        <v>5</v>
      </c>
      <c r="B49" s="26"/>
      <c r="C49" s="360"/>
      <c r="D49" s="26"/>
    </row>
    <row r="50" spans="1:4" ht="13.5" customHeight="1">
      <c r="A50" s="23" t="s">
        <v>283</v>
      </c>
      <c r="B50" s="24">
        <v>91350</v>
      </c>
      <c r="C50" s="361">
        <f>B50/'- 3 -'!D50*100</f>
        <v>3.330427640033818</v>
      </c>
      <c r="D50" s="24">
        <f>B50/'- 7 -'!F50</f>
        <v>399.781181619256</v>
      </c>
    </row>
    <row r="51" spans="1:4" ht="13.5" customHeight="1">
      <c r="A51" s="368" t="s">
        <v>284</v>
      </c>
      <c r="B51" s="369">
        <v>558642</v>
      </c>
      <c r="C51" s="370">
        <f>B51/'- 3 -'!D51*100</f>
        <v>6.549234028180691</v>
      </c>
      <c r="D51" s="369">
        <f>B51/'- 7 -'!F51</f>
        <v>806.703249097473</v>
      </c>
    </row>
    <row r="52" spans="1:5" ht="49.5" customHeight="1">
      <c r="A52"/>
      <c r="B52"/>
      <c r="C52"/>
      <c r="D52"/>
      <c r="E52"/>
    </row>
    <row r="53" spans="1:5" ht="15" customHeight="1">
      <c r="A53"/>
      <c r="B53"/>
      <c r="C53"/>
      <c r="D53"/>
      <c r="E53"/>
    </row>
    <row r="54" spans="1:5" ht="14.25" customHeight="1">
      <c r="A54"/>
      <c r="B54"/>
      <c r="C54"/>
      <c r="D54"/>
      <c r="E54"/>
    </row>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G58"/>
  <sheetViews>
    <sheetView showGridLines="0" showZeros="0" workbookViewId="0" topLeftCell="A1">
      <selection activeCell="A1" sqref="A1"/>
    </sheetView>
  </sheetViews>
  <sheetFormatPr defaultColWidth="15.83203125" defaultRowHeight="12"/>
  <cols>
    <col min="1" max="1" width="32.83203125" style="1" customWidth="1"/>
    <col min="2" max="2" width="18.83203125" style="1" customWidth="1"/>
    <col min="3" max="3" width="19.83203125" style="1" customWidth="1"/>
    <col min="4" max="4" width="21.83203125" style="1" customWidth="1"/>
    <col min="5" max="5" width="19.83203125" style="1" customWidth="1"/>
    <col min="6" max="6" width="20.83203125" style="1" customWidth="1"/>
    <col min="7" max="16384" width="15.83203125" style="1" customWidth="1"/>
  </cols>
  <sheetData>
    <row r="1" spans="1:6" ht="6.75" customHeight="1">
      <c r="A1" s="3"/>
      <c r="B1" s="4"/>
      <c r="C1" s="4"/>
      <c r="D1" s="4"/>
      <c r="E1" s="4"/>
      <c r="F1" s="4"/>
    </row>
    <row r="2" spans="1:6" ht="15.75" customHeight="1">
      <c r="A2" s="5" t="s">
        <v>13</v>
      </c>
      <c r="B2" s="6"/>
      <c r="C2" s="6"/>
      <c r="D2" s="6"/>
      <c r="E2" s="6"/>
      <c r="F2" s="6"/>
    </row>
    <row r="3" spans="1:6" ht="15.75" customHeight="1">
      <c r="A3" s="7" t="s">
        <v>553</v>
      </c>
      <c r="B3" s="8"/>
      <c r="C3" s="9"/>
      <c r="D3" s="8"/>
      <c r="E3" s="8"/>
      <c r="F3" s="8"/>
    </row>
    <row r="4" spans="2:6" ht="15.75" customHeight="1">
      <c r="B4" s="4"/>
      <c r="C4" s="4"/>
      <c r="D4" s="4"/>
      <c r="E4" s="4"/>
      <c r="F4" s="4"/>
    </row>
    <row r="5" spans="2:6" ht="15.75" customHeight="1">
      <c r="B5" s="4"/>
      <c r="C5" s="4"/>
      <c r="D5" s="4"/>
      <c r="E5" s="4"/>
      <c r="F5" s="4"/>
    </row>
    <row r="6" spans="2:6" ht="15.75" customHeight="1">
      <c r="B6" s="10"/>
      <c r="C6" s="11" t="s">
        <v>35</v>
      </c>
      <c r="D6" s="12"/>
      <c r="E6" s="13" t="s">
        <v>35</v>
      </c>
      <c r="F6" s="13" t="s">
        <v>36</v>
      </c>
    </row>
    <row r="7" spans="2:6" ht="15.75" customHeight="1">
      <c r="B7" s="10"/>
      <c r="C7" s="14" t="s">
        <v>118</v>
      </c>
      <c r="D7" s="15"/>
      <c r="E7" s="16" t="s">
        <v>518</v>
      </c>
      <c r="F7" s="16" t="s">
        <v>66</v>
      </c>
    </row>
    <row r="8" spans="1:6" ht="15.75" customHeight="1">
      <c r="A8" s="17"/>
      <c r="B8" s="18" t="s">
        <v>61</v>
      </c>
      <c r="C8" s="14" t="s">
        <v>134</v>
      </c>
      <c r="D8" s="16" t="s">
        <v>84</v>
      </c>
      <c r="E8" s="16" t="s">
        <v>85</v>
      </c>
      <c r="F8" s="16" t="s">
        <v>86</v>
      </c>
    </row>
    <row r="9" spans="1:6" ht="13.5">
      <c r="A9" s="19" t="s">
        <v>88</v>
      </c>
      <c r="B9" s="20" t="s">
        <v>365</v>
      </c>
      <c r="C9" s="20" t="s">
        <v>366</v>
      </c>
      <c r="D9" s="21" t="s">
        <v>367</v>
      </c>
      <c r="E9" s="21" t="s">
        <v>368</v>
      </c>
      <c r="F9" s="21" t="s">
        <v>369</v>
      </c>
    </row>
    <row r="10" ht="4.5" customHeight="1">
      <c r="A10" s="22"/>
    </row>
    <row r="11" spans="1:6" ht="13.5" customHeight="1">
      <c r="A11" s="368" t="s">
        <v>247</v>
      </c>
      <c r="B11" s="369">
        <v>12629233</v>
      </c>
      <c r="C11" s="369">
        <v>-39426</v>
      </c>
      <c r="D11" s="369">
        <f>B11+C11</f>
        <v>12589807</v>
      </c>
      <c r="E11" s="369">
        <f>-'- 15 -'!H11-'- 16 -'!B11</f>
        <v>-14240</v>
      </c>
      <c r="F11" s="369">
        <f>D11+E11</f>
        <v>12575567</v>
      </c>
    </row>
    <row r="12" spans="1:6" ht="13.5" customHeight="1">
      <c r="A12" s="23" t="s">
        <v>248</v>
      </c>
      <c r="B12" s="24">
        <v>23809068</v>
      </c>
      <c r="C12" s="24">
        <v>-182600</v>
      </c>
      <c r="D12" s="24">
        <f aca="true" t="shared" si="0" ref="D12:D46">B12+C12</f>
        <v>23626468</v>
      </c>
      <c r="E12" s="24">
        <f>-'- 15 -'!H12-'- 16 -'!B12</f>
        <v>-478815</v>
      </c>
      <c r="F12" s="24">
        <f aca="true" t="shared" si="1" ref="F12:F46">D12+E12</f>
        <v>23147653</v>
      </c>
    </row>
    <row r="13" spans="1:6" ht="13.5" customHeight="1">
      <c r="A13" s="368" t="s">
        <v>249</v>
      </c>
      <c r="B13" s="369">
        <v>55685400</v>
      </c>
      <c r="C13" s="369">
        <v>-131500</v>
      </c>
      <c r="D13" s="369">
        <f t="shared" si="0"/>
        <v>55553900</v>
      </c>
      <c r="E13" s="369">
        <f>-'- 15 -'!H13-'- 16 -'!B13</f>
        <v>-106500</v>
      </c>
      <c r="F13" s="369">
        <f t="shared" si="1"/>
        <v>55447400</v>
      </c>
    </row>
    <row r="14" spans="1:6" ht="13.5" customHeight="1">
      <c r="A14" s="23" t="s">
        <v>285</v>
      </c>
      <c r="B14" s="24">
        <v>53159082</v>
      </c>
      <c r="C14" s="24">
        <v>-235100</v>
      </c>
      <c r="D14" s="24">
        <f t="shared" si="0"/>
        <v>52923982</v>
      </c>
      <c r="E14" s="24">
        <f>-'- 15 -'!H14-'- 16 -'!B14</f>
        <v>-163544</v>
      </c>
      <c r="F14" s="24">
        <f t="shared" si="1"/>
        <v>52760438</v>
      </c>
    </row>
    <row r="15" spans="1:6" ht="13.5" customHeight="1">
      <c r="A15" s="368" t="s">
        <v>250</v>
      </c>
      <c r="B15" s="369">
        <v>15323653</v>
      </c>
      <c r="C15" s="369">
        <v>-75500</v>
      </c>
      <c r="D15" s="369">
        <f t="shared" si="0"/>
        <v>15248153</v>
      </c>
      <c r="E15" s="369">
        <f>-'- 15 -'!H15-'- 16 -'!B15</f>
        <v>-233375</v>
      </c>
      <c r="F15" s="369">
        <f t="shared" si="1"/>
        <v>15014778</v>
      </c>
    </row>
    <row r="16" spans="1:6" ht="13.5" customHeight="1">
      <c r="A16" s="23" t="s">
        <v>251</v>
      </c>
      <c r="B16" s="24">
        <v>10881839</v>
      </c>
      <c r="C16" s="24">
        <v>0</v>
      </c>
      <c r="D16" s="24">
        <f t="shared" si="0"/>
        <v>10881839</v>
      </c>
      <c r="E16" s="24">
        <f>-'- 15 -'!H16-'- 16 -'!B16</f>
        <v>-91738</v>
      </c>
      <c r="F16" s="24">
        <f t="shared" si="1"/>
        <v>10790101</v>
      </c>
    </row>
    <row r="17" spans="1:6" ht="13.5" customHeight="1">
      <c r="A17" s="368" t="s">
        <v>252</v>
      </c>
      <c r="B17" s="369">
        <v>14064782</v>
      </c>
      <c r="C17" s="369">
        <v>-133000</v>
      </c>
      <c r="D17" s="369">
        <f t="shared" si="0"/>
        <v>13931782</v>
      </c>
      <c r="E17" s="369">
        <f>-'- 15 -'!H17-'- 16 -'!B17</f>
        <v>-108586</v>
      </c>
      <c r="F17" s="369">
        <f t="shared" si="1"/>
        <v>13823196</v>
      </c>
    </row>
    <row r="18" spans="1:6" ht="13.5" customHeight="1">
      <c r="A18" s="23" t="s">
        <v>253</v>
      </c>
      <c r="B18" s="24">
        <v>97043381</v>
      </c>
      <c r="C18" s="24">
        <v>-4113843</v>
      </c>
      <c r="D18" s="24">
        <f t="shared" si="0"/>
        <v>92929538</v>
      </c>
      <c r="E18" s="24">
        <f>-'- 15 -'!H18-'- 16 -'!B18</f>
        <v>-3103485</v>
      </c>
      <c r="F18" s="24">
        <f t="shared" si="1"/>
        <v>89826053</v>
      </c>
    </row>
    <row r="19" spans="1:6" ht="13.5" customHeight="1">
      <c r="A19" s="368" t="s">
        <v>254</v>
      </c>
      <c r="B19" s="369">
        <v>25777985</v>
      </c>
      <c r="C19" s="369">
        <v>-147000</v>
      </c>
      <c r="D19" s="369">
        <f t="shared" si="0"/>
        <v>25630985</v>
      </c>
      <c r="E19" s="369">
        <f>-'- 15 -'!H19-'- 16 -'!B19</f>
        <v>-31400</v>
      </c>
      <c r="F19" s="369">
        <f t="shared" si="1"/>
        <v>25599585</v>
      </c>
    </row>
    <row r="20" spans="1:6" ht="13.5" customHeight="1">
      <c r="A20" s="23" t="s">
        <v>255</v>
      </c>
      <c r="B20" s="24">
        <v>50268938</v>
      </c>
      <c r="C20" s="24">
        <v>-388000</v>
      </c>
      <c r="D20" s="24">
        <f t="shared" si="0"/>
        <v>49880938</v>
      </c>
      <c r="E20" s="24">
        <f>-'- 15 -'!H20-'- 16 -'!B20</f>
        <v>-157300</v>
      </c>
      <c r="F20" s="24">
        <f t="shared" si="1"/>
        <v>49723638</v>
      </c>
    </row>
    <row r="21" spans="1:6" ht="13.5" customHeight="1">
      <c r="A21" s="368" t="s">
        <v>256</v>
      </c>
      <c r="B21" s="369">
        <v>28041000</v>
      </c>
      <c r="C21" s="369">
        <v>-416100</v>
      </c>
      <c r="D21" s="369">
        <f t="shared" si="0"/>
        <v>27624900</v>
      </c>
      <c r="E21" s="369">
        <f>-'- 15 -'!H21-'- 16 -'!B21</f>
        <v>-108000</v>
      </c>
      <c r="F21" s="369">
        <f t="shared" si="1"/>
        <v>27516900</v>
      </c>
    </row>
    <row r="22" spans="1:6" ht="13.5" customHeight="1">
      <c r="A22" s="23" t="s">
        <v>257</v>
      </c>
      <c r="B22" s="24">
        <v>15343918</v>
      </c>
      <c r="C22" s="24">
        <v>-20000</v>
      </c>
      <c r="D22" s="24">
        <f t="shared" si="0"/>
        <v>15323918</v>
      </c>
      <c r="E22" s="24">
        <f>-'- 15 -'!H22-'- 16 -'!B22</f>
        <v>-491880</v>
      </c>
      <c r="F22" s="24">
        <f t="shared" si="1"/>
        <v>14832038</v>
      </c>
    </row>
    <row r="23" spans="1:6" ht="13.5" customHeight="1">
      <c r="A23" s="368" t="s">
        <v>258</v>
      </c>
      <c r="B23" s="369">
        <v>12819675</v>
      </c>
      <c r="C23" s="369">
        <v>-43100</v>
      </c>
      <c r="D23" s="369">
        <f t="shared" si="0"/>
        <v>12776575</v>
      </c>
      <c r="E23" s="369">
        <f>-'- 15 -'!H23-'- 16 -'!B23</f>
        <v>-397000</v>
      </c>
      <c r="F23" s="369">
        <f t="shared" si="1"/>
        <v>12379575</v>
      </c>
    </row>
    <row r="24" spans="1:6" ht="13.5" customHeight="1">
      <c r="A24" s="23" t="s">
        <v>259</v>
      </c>
      <c r="B24" s="24">
        <v>42528305</v>
      </c>
      <c r="C24" s="24">
        <v>-245800</v>
      </c>
      <c r="D24" s="24">
        <f t="shared" si="0"/>
        <v>42282505</v>
      </c>
      <c r="E24" s="24">
        <f>-'- 15 -'!H24-'- 16 -'!B24</f>
        <v>-614920</v>
      </c>
      <c r="F24" s="24">
        <f t="shared" si="1"/>
        <v>41667585</v>
      </c>
    </row>
    <row r="25" spans="1:6" ht="13.5" customHeight="1">
      <c r="A25" s="368" t="s">
        <v>260</v>
      </c>
      <c r="B25" s="369">
        <v>129985216</v>
      </c>
      <c r="C25" s="369">
        <v>-1411000</v>
      </c>
      <c r="D25" s="369">
        <f t="shared" si="0"/>
        <v>128574216</v>
      </c>
      <c r="E25" s="369">
        <f>-'- 15 -'!H25-'- 16 -'!B25</f>
        <v>-842876</v>
      </c>
      <c r="F25" s="369">
        <f t="shared" si="1"/>
        <v>127731340</v>
      </c>
    </row>
    <row r="26" spans="1:6" ht="13.5" customHeight="1">
      <c r="A26" s="23" t="s">
        <v>261</v>
      </c>
      <c r="B26" s="24">
        <v>31005854</v>
      </c>
      <c r="C26" s="24">
        <v>-5400</v>
      </c>
      <c r="D26" s="24">
        <f t="shared" si="0"/>
        <v>31000454</v>
      </c>
      <c r="E26" s="24">
        <f>-'- 15 -'!H26-'- 16 -'!B26</f>
        <v>-236560</v>
      </c>
      <c r="F26" s="24">
        <f t="shared" si="1"/>
        <v>30763894</v>
      </c>
    </row>
    <row r="27" spans="1:6" ht="13.5" customHeight="1">
      <c r="A27" s="368" t="s">
        <v>262</v>
      </c>
      <c r="B27" s="369">
        <v>33135462</v>
      </c>
      <c r="C27" s="369">
        <v>-1400</v>
      </c>
      <c r="D27" s="369">
        <f t="shared" si="0"/>
        <v>33134062</v>
      </c>
      <c r="E27" s="369">
        <f>-'- 15 -'!H27-'- 16 -'!B27</f>
        <v>-340811</v>
      </c>
      <c r="F27" s="369">
        <f t="shared" si="1"/>
        <v>32793251</v>
      </c>
    </row>
    <row r="28" spans="1:6" ht="13.5" customHeight="1">
      <c r="A28" s="23" t="s">
        <v>263</v>
      </c>
      <c r="B28" s="24">
        <v>17895308</v>
      </c>
      <c r="C28" s="24">
        <v>-89800</v>
      </c>
      <c r="D28" s="24">
        <f t="shared" si="0"/>
        <v>17805508</v>
      </c>
      <c r="E28" s="24">
        <f>-'- 15 -'!H28-'- 16 -'!B28</f>
        <v>-13750</v>
      </c>
      <c r="F28" s="24">
        <f t="shared" si="1"/>
        <v>17791758</v>
      </c>
    </row>
    <row r="29" spans="1:6" ht="13.5" customHeight="1">
      <c r="A29" s="368" t="s">
        <v>264</v>
      </c>
      <c r="B29" s="369">
        <v>120468759</v>
      </c>
      <c r="C29" s="369">
        <v>-1756000</v>
      </c>
      <c r="D29" s="369">
        <f t="shared" si="0"/>
        <v>118712759</v>
      </c>
      <c r="E29" s="369">
        <f>-'- 15 -'!H29-'- 16 -'!B29</f>
        <v>-111584</v>
      </c>
      <c r="F29" s="369">
        <f t="shared" si="1"/>
        <v>118601175</v>
      </c>
    </row>
    <row r="30" spans="1:6" ht="13.5" customHeight="1">
      <c r="A30" s="23" t="s">
        <v>265</v>
      </c>
      <c r="B30" s="24">
        <v>10995601</v>
      </c>
      <c r="C30" s="24">
        <v>-32000</v>
      </c>
      <c r="D30" s="24">
        <f t="shared" si="0"/>
        <v>10963601</v>
      </c>
      <c r="E30" s="24">
        <f>-'- 15 -'!H30-'- 16 -'!B30</f>
        <v>-9075</v>
      </c>
      <c r="F30" s="24">
        <f t="shared" si="1"/>
        <v>10954526</v>
      </c>
    </row>
    <row r="31" spans="1:6" ht="13.5" customHeight="1">
      <c r="A31" s="368" t="s">
        <v>266</v>
      </c>
      <c r="B31" s="369">
        <v>28642500</v>
      </c>
      <c r="C31" s="369">
        <v>-242000</v>
      </c>
      <c r="D31" s="369">
        <f t="shared" si="0"/>
        <v>28400500</v>
      </c>
      <c r="E31" s="369">
        <f>-'- 15 -'!H31-'- 16 -'!B31</f>
        <v>-198241</v>
      </c>
      <c r="F31" s="369">
        <f t="shared" si="1"/>
        <v>28202259</v>
      </c>
    </row>
    <row r="32" spans="1:6" ht="13.5" customHeight="1">
      <c r="A32" s="23" t="s">
        <v>267</v>
      </c>
      <c r="B32" s="24">
        <v>21226433</v>
      </c>
      <c r="C32" s="24">
        <v>-203700</v>
      </c>
      <c r="D32" s="24">
        <f t="shared" si="0"/>
        <v>21022733</v>
      </c>
      <c r="E32" s="24">
        <f>-'- 15 -'!H32-'- 16 -'!B32</f>
        <v>-253325</v>
      </c>
      <c r="F32" s="24">
        <f t="shared" si="1"/>
        <v>20769408</v>
      </c>
    </row>
    <row r="33" spans="1:6" ht="13.5" customHeight="1">
      <c r="A33" s="368" t="s">
        <v>268</v>
      </c>
      <c r="B33" s="369">
        <v>22699500</v>
      </c>
      <c r="C33" s="369">
        <v>-142000</v>
      </c>
      <c r="D33" s="369">
        <f t="shared" si="0"/>
        <v>22557500</v>
      </c>
      <c r="E33" s="369">
        <f>-'- 15 -'!H33-'- 16 -'!B33</f>
        <v>-21200</v>
      </c>
      <c r="F33" s="369">
        <f t="shared" si="1"/>
        <v>22536300</v>
      </c>
    </row>
    <row r="34" spans="1:6" ht="13.5" customHeight="1">
      <c r="A34" s="23" t="s">
        <v>269</v>
      </c>
      <c r="B34" s="24">
        <v>20107014</v>
      </c>
      <c r="C34" s="24">
        <v>-297200</v>
      </c>
      <c r="D34" s="24">
        <f t="shared" si="0"/>
        <v>19809814</v>
      </c>
      <c r="E34" s="24">
        <f>-'- 15 -'!H34-'- 16 -'!B34</f>
        <v>-22248</v>
      </c>
      <c r="F34" s="24">
        <f t="shared" si="1"/>
        <v>19787566</v>
      </c>
    </row>
    <row r="35" spans="1:6" ht="13.5" customHeight="1">
      <c r="A35" s="368" t="s">
        <v>270</v>
      </c>
      <c r="B35" s="369">
        <v>145437300</v>
      </c>
      <c r="C35" s="369">
        <v>-209400</v>
      </c>
      <c r="D35" s="369">
        <f t="shared" si="0"/>
        <v>145227900</v>
      </c>
      <c r="E35" s="369">
        <f>-'- 15 -'!H35-'- 16 -'!B35</f>
        <v>-572493</v>
      </c>
      <c r="F35" s="369">
        <f t="shared" si="1"/>
        <v>144655407</v>
      </c>
    </row>
    <row r="36" spans="1:6" ht="13.5" customHeight="1">
      <c r="A36" s="23" t="s">
        <v>271</v>
      </c>
      <c r="B36" s="24">
        <v>18747320</v>
      </c>
      <c r="C36" s="24">
        <v>-169000</v>
      </c>
      <c r="D36" s="24">
        <f t="shared" si="0"/>
        <v>18578320</v>
      </c>
      <c r="E36" s="24">
        <f>-'- 15 -'!H36-'- 16 -'!B36</f>
        <v>-15900</v>
      </c>
      <c r="F36" s="24">
        <f t="shared" si="1"/>
        <v>18562420</v>
      </c>
    </row>
    <row r="37" spans="1:6" ht="13.5" customHeight="1">
      <c r="A37" s="368" t="s">
        <v>272</v>
      </c>
      <c r="B37" s="369">
        <v>31341216</v>
      </c>
      <c r="C37" s="369">
        <v>-629350</v>
      </c>
      <c r="D37" s="369">
        <f t="shared" si="0"/>
        <v>30711866</v>
      </c>
      <c r="E37" s="369">
        <f>-'- 15 -'!H37-'- 16 -'!B37</f>
        <v>-10000</v>
      </c>
      <c r="F37" s="369">
        <f t="shared" si="1"/>
        <v>30701866</v>
      </c>
    </row>
    <row r="38" spans="1:6" ht="13.5" customHeight="1">
      <c r="A38" s="23" t="s">
        <v>273</v>
      </c>
      <c r="B38" s="24">
        <v>78667876</v>
      </c>
      <c r="C38" s="24">
        <v>-1032505</v>
      </c>
      <c r="D38" s="24">
        <f t="shared" si="0"/>
        <v>77635371</v>
      </c>
      <c r="E38" s="24">
        <f>-'- 15 -'!H38-'- 16 -'!B38</f>
        <v>-1121189</v>
      </c>
      <c r="F38" s="24">
        <f t="shared" si="1"/>
        <v>76514182</v>
      </c>
    </row>
    <row r="39" spans="1:6" ht="13.5" customHeight="1">
      <c r="A39" s="368" t="s">
        <v>274</v>
      </c>
      <c r="B39" s="369">
        <v>16920890</v>
      </c>
      <c r="C39" s="369">
        <v>-107000</v>
      </c>
      <c r="D39" s="369">
        <f t="shared" si="0"/>
        <v>16813890</v>
      </c>
      <c r="E39" s="369">
        <f>-'- 15 -'!H39-'- 16 -'!B39</f>
        <v>-69363</v>
      </c>
      <c r="F39" s="369">
        <f t="shared" si="1"/>
        <v>16744527</v>
      </c>
    </row>
    <row r="40" spans="1:6" ht="13.5" customHeight="1">
      <c r="A40" s="23" t="s">
        <v>275</v>
      </c>
      <c r="B40" s="24">
        <v>79767012</v>
      </c>
      <c r="C40" s="24">
        <v>-656929</v>
      </c>
      <c r="D40" s="24">
        <f t="shared" si="0"/>
        <v>79110083</v>
      </c>
      <c r="E40" s="24">
        <f>-'- 15 -'!H40-'- 16 -'!B40</f>
        <v>-706125</v>
      </c>
      <c r="F40" s="24">
        <f t="shared" si="1"/>
        <v>78403958</v>
      </c>
    </row>
    <row r="41" spans="1:6" ht="13.5" customHeight="1">
      <c r="A41" s="368" t="s">
        <v>276</v>
      </c>
      <c r="B41" s="369">
        <v>49445802</v>
      </c>
      <c r="C41" s="369">
        <v>-579668</v>
      </c>
      <c r="D41" s="369">
        <f t="shared" si="0"/>
        <v>48866134</v>
      </c>
      <c r="E41" s="369">
        <f>-'- 15 -'!H41-'- 16 -'!B41</f>
        <v>-1085282</v>
      </c>
      <c r="F41" s="369">
        <f t="shared" si="1"/>
        <v>47780852</v>
      </c>
    </row>
    <row r="42" spans="1:6" ht="13.5" customHeight="1">
      <c r="A42" s="23" t="s">
        <v>277</v>
      </c>
      <c r="B42" s="24">
        <v>17170616</v>
      </c>
      <c r="C42" s="24">
        <v>-2600</v>
      </c>
      <c r="D42" s="24">
        <f t="shared" si="0"/>
        <v>17168016</v>
      </c>
      <c r="E42" s="24">
        <f>-'- 15 -'!H42-'- 16 -'!B42</f>
        <v>-59151</v>
      </c>
      <c r="F42" s="24">
        <f t="shared" si="1"/>
        <v>17108865</v>
      </c>
    </row>
    <row r="43" spans="1:6" ht="13.5" customHeight="1">
      <c r="A43" s="368" t="s">
        <v>278</v>
      </c>
      <c r="B43" s="369">
        <v>10211321</v>
      </c>
      <c r="C43" s="369">
        <v>-27000</v>
      </c>
      <c r="D43" s="369">
        <f t="shared" si="0"/>
        <v>10184321</v>
      </c>
      <c r="E43" s="369">
        <f>-'- 15 -'!H43-'- 16 -'!B43</f>
        <v>-145000</v>
      </c>
      <c r="F43" s="369">
        <f t="shared" si="1"/>
        <v>10039321</v>
      </c>
    </row>
    <row r="44" spans="1:6" ht="13.5" customHeight="1">
      <c r="A44" s="23" t="s">
        <v>279</v>
      </c>
      <c r="B44" s="24">
        <v>8120919</v>
      </c>
      <c r="C44" s="24">
        <v>-176800</v>
      </c>
      <c r="D44" s="24">
        <f t="shared" si="0"/>
        <v>7944119</v>
      </c>
      <c r="E44" s="24">
        <f>-'- 15 -'!H44-'- 16 -'!B44</f>
        <v>-9213</v>
      </c>
      <c r="F44" s="24">
        <f t="shared" si="1"/>
        <v>7934906</v>
      </c>
    </row>
    <row r="45" spans="1:6" ht="13.5" customHeight="1">
      <c r="A45" s="368" t="s">
        <v>280</v>
      </c>
      <c r="B45" s="369">
        <v>12374343</v>
      </c>
      <c r="C45" s="369">
        <v>-154850</v>
      </c>
      <c r="D45" s="369">
        <f t="shared" si="0"/>
        <v>12219493</v>
      </c>
      <c r="E45" s="369">
        <f>-'- 15 -'!H45-'- 16 -'!B45</f>
        <v>-430096</v>
      </c>
      <c r="F45" s="369">
        <f t="shared" si="1"/>
        <v>11789397</v>
      </c>
    </row>
    <row r="46" spans="1:6" ht="13.5" customHeight="1">
      <c r="A46" s="23" t="s">
        <v>281</v>
      </c>
      <c r="B46" s="24">
        <v>297510700</v>
      </c>
      <c r="C46" s="24">
        <v>-2170900</v>
      </c>
      <c r="D46" s="24">
        <f t="shared" si="0"/>
        <v>295339800</v>
      </c>
      <c r="E46" s="24">
        <f>-'- 15 -'!H46-'- 16 -'!B46</f>
        <v>-6809400</v>
      </c>
      <c r="F46" s="24">
        <f t="shared" si="1"/>
        <v>288530400</v>
      </c>
    </row>
    <row r="47" spans="1:7" ht="4.5" customHeight="1">
      <c r="A47"/>
      <c r="B47"/>
      <c r="C47"/>
      <c r="D47"/>
      <c r="E47"/>
      <c r="F47"/>
      <c r="G47"/>
    </row>
    <row r="48" spans="1:6" ht="13.5" customHeight="1">
      <c r="A48" s="371" t="s">
        <v>282</v>
      </c>
      <c r="B48" s="372">
        <f>SUM(B11:B46)</f>
        <v>1659253221</v>
      </c>
      <c r="C48" s="372">
        <f>SUM(C11:C46)</f>
        <v>-16267471</v>
      </c>
      <c r="D48" s="372">
        <f>SUM(D11:D46)</f>
        <v>1642985750</v>
      </c>
      <c r="E48" s="372">
        <f>SUM(E11:E46)</f>
        <v>-19183665</v>
      </c>
      <c r="F48" s="372">
        <f>SUM(F11:F46)</f>
        <v>1623802085</v>
      </c>
    </row>
    <row r="49" spans="1:6" ht="4.5" customHeight="1">
      <c r="A49" s="25" t="s">
        <v>5</v>
      </c>
      <c r="B49" s="26"/>
      <c r="C49" s="26"/>
      <c r="D49" s="26"/>
      <c r="E49" s="26"/>
      <c r="F49" s="26"/>
    </row>
    <row r="50" spans="1:6" ht="13.5" customHeight="1">
      <c r="A50" s="23" t="s">
        <v>283</v>
      </c>
      <c r="B50" s="24">
        <v>2745591</v>
      </c>
      <c r="C50" s="24">
        <v>-2700</v>
      </c>
      <c r="D50" s="24">
        <f>B50+C50</f>
        <v>2742891</v>
      </c>
      <c r="E50" s="24">
        <f>-'- 15 -'!H50-'- 16 -'!B50</f>
        <v>-5500</v>
      </c>
      <c r="F50" s="24">
        <f>D50+E50</f>
        <v>2737391</v>
      </c>
    </row>
    <row r="51" spans="1:6" ht="13.5" customHeight="1">
      <c r="A51" s="368" t="s">
        <v>284</v>
      </c>
      <c r="B51" s="369">
        <v>11157289</v>
      </c>
      <c r="C51" s="369">
        <v>-2627406</v>
      </c>
      <c r="D51" s="369">
        <f>B51+C51</f>
        <v>8529883</v>
      </c>
      <c r="E51" s="369">
        <f>-'- 15 -'!H51-'- 16 -'!B51</f>
        <v>-930709</v>
      </c>
      <c r="F51" s="369">
        <f>D51+E51</f>
        <v>7599174</v>
      </c>
    </row>
    <row r="52" spans="1:6" ht="49.5" customHeight="1">
      <c r="A52" s="27"/>
      <c r="B52" s="27"/>
      <c r="C52" s="27"/>
      <c r="D52" s="27"/>
      <c r="E52" s="27"/>
      <c r="F52" s="27"/>
    </row>
    <row r="53" spans="1:6" ht="15" customHeight="1">
      <c r="A53" s="40" t="s">
        <v>371</v>
      </c>
      <c r="B53" s="28"/>
      <c r="C53" s="28"/>
      <c r="D53" s="28"/>
      <c r="E53" s="28"/>
      <c r="F53" s="28"/>
    </row>
    <row r="54" spans="1:6" ht="12" customHeight="1">
      <c r="A54" s="41" t="s">
        <v>410</v>
      </c>
      <c r="B54" s="28"/>
      <c r="C54" s="28"/>
      <c r="D54" s="28"/>
      <c r="E54" s="28"/>
      <c r="F54" s="28"/>
    </row>
    <row r="55" spans="1:6" ht="12" customHeight="1">
      <c r="A55" s="29" t="s">
        <v>409</v>
      </c>
      <c r="B55" s="28"/>
      <c r="C55" s="28"/>
      <c r="D55" s="28"/>
      <c r="E55" s="28"/>
      <c r="F55" s="28"/>
    </row>
    <row r="56" spans="1:6" ht="12" customHeight="1">
      <c r="A56" s="41" t="s">
        <v>372</v>
      </c>
      <c r="B56" s="28"/>
      <c r="C56" s="28"/>
      <c r="D56" s="28"/>
      <c r="E56" s="28"/>
      <c r="F56" s="28"/>
    </row>
    <row r="57" ht="12" customHeight="1">
      <c r="A57" s="41" t="s">
        <v>373</v>
      </c>
    </row>
    <row r="58" ht="12" customHeight="1">
      <c r="A58" s="41" t="s">
        <v>374</v>
      </c>
    </row>
    <row r="59" ht="14.25" customHeight="1"/>
  </sheetData>
  <printOptions horizontalCentered="1"/>
  <pageMargins left="0.5" right="0.5" top="0.6" bottom="0" header="0.3" footer="0"/>
  <pageSetup fitToHeight="1" fitToWidth="1" horizontalDpi="1200" verticalDpi="1200" orientation="portrait" scale="89" r:id="rId1"/>
  <headerFooter alignWithMargins="0">
    <oddHeader>&amp;C&amp;"Arial,Bold"&amp;10&amp;A</oddHeader>
  </headerFooter>
</worksheet>
</file>

<file path=xl/worksheets/sheet20.xml><?xml version="1.0" encoding="utf-8"?>
<worksheet xmlns="http://schemas.openxmlformats.org/spreadsheetml/2006/main" xmlns:r="http://schemas.openxmlformats.org/officeDocument/2006/relationships">
  <sheetPr codeName="Sheet171">
    <pageSetUpPr fitToPage="1"/>
  </sheetPr>
  <dimension ref="A1:F58"/>
  <sheetViews>
    <sheetView showGridLines="0" showZeros="0" workbookViewId="0" topLeftCell="A1">
      <selection activeCell="A1" sqref="A1"/>
    </sheetView>
  </sheetViews>
  <sheetFormatPr defaultColWidth="15.83203125" defaultRowHeight="12"/>
  <cols>
    <col min="1" max="1" width="34.83203125" style="1" customWidth="1"/>
    <col min="2" max="2" width="23.83203125" style="1" customWidth="1"/>
    <col min="3" max="3" width="12.83203125" style="1" customWidth="1"/>
    <col min="4" max="4" width="22.83203125" style="1" customWidth="1"/>
    <col min="5" max="5" width="12.83203125" style="1" customWidth="1"/>
    <col min="6" max="6" width="25.83203125" style="1" customWidth="1"/>
    <col min="7" max="16384" width="15.83203125" style="1" customWidth="1"/>
  </cols>
  <sheetData>
    <row r="1" spans="1:5" ht="6.75" customHeight="1">
      <c r="A1" s="3"/>
      <c r="B1" s="4"/>
      <c r="C1" s="4"/>
      <c r="D1" s="4"/>
      <c r="E1" s="4"/>
    </row>
    <row r="2" spans="1:6" ht="15.75" customHeight="1">
      <c r="A2" s="168"/>
      <c r="B2" s="5" t="s">
        <v>2</v>
      </c>
      <c r="C2" s="6"/>
      <c r="D2" s="6"/>
      <c r="E2" s="191"/>
      <c r="F2" s="191" t="s">
        <v>481</v>
      </c>
    </row>
    <row r="3" spans="1:6" ht="15.75" customHeight="1">
      <c r="A3" s="171"/>
      <c r="B3" s="7" t="str">
        <f>OPYEAR</f>
        <v>OPERATING FUND 2007/2008 BUDGET</v>
      </c>
      <c r="C3" s="8"/>
      <c r="D3" s="8"/>
      <c r="E3" s="104"/>
      <c r="F3" s="104"/>
    </row>
    <row r="4" spans="2:5" ht="15.75" customHeight="1">
      <c r="B4" s="4"/>
      <c r="C4" s="4"/>
      <c r="D4" s="4"/>
      <c r="E4" s="4"/>
    </row>
    <row r="5" spans="2:5" ht="15.75" customHeight="1">
      <c r="B5" s="173" t="s">
        <v>310</v>
      </c>
      <c r="C5" s="202"/>
      <c r="D5" s="74"/>
      <c r="E5" s="216"/>
    </row>
    <row r="6" spans="2:5" ht="15.75" customHeight="1">
      <c r="B6" s="362" t="s">
        <v>37</v>
      </c>
      <c r="C6" s="363"/>
      <c r="D6" s="422"/>
      <c r="E6" s="424"/>
    </row>
    <row r="7" spans="2:5" ht="15.75" customHeight="1">
      <c r="B7" s="365" t="s">
        <v>231</v>
      </c>
      <c r="C7" s="366"/>
      <c r="D7" s="365" t="s">
        <v>182</v>
      </c>
      <c r="E7" s="367"/>
    </row>
    <row r="8" spans="1:5" ht="15.75" customHeight="1">
      <c r="A8" s="105"/>
      <c r="B8" s="177"/>
      <c r="C8" s="176"/>
      <c r="D8" s="176"/>
      <c r="E8" s="177"/>
    </row>
    <row r="9" spans="1:5" ht="15.75" customHeight="1">
      <c r="A9" s="35" t="s">
        <v>88</v>
      </c>
      <c r="B9" s="116" t="s">
        <v>89</v>
      </c>
      <c r="C9" s="116" t="s">
        <v>90</v>
      </c>
      <c r="D9" s="116" t="s">
        <v>89</v>
      </c>
      <c r="E9" s="116" t="s">
        <v>90</v>
      </c>
    </row>
    <row r="10" ht="4.5" customHeight="1">
      <c r="A10" s="37"/>
    </row>
    <row r="11" spans="1:5" ht="13.5" customHeight="1">
      <c r="A11" s="368" t="s">
        <v>247</v>
      </c>
      <c r="B11" s="369">
        <v>0</v>
      </c>
      <c r="C11" s="370">
        <f>B11/'- 3 -'!D11*100</f>
        <v>0</v>
      </c>
      <c r="D11" s="369">
        <v>0</v>
      </c>
      <c r="E11" s="370">
        <f>D11/'- 3 -'!D11*100</f>
        <v>0</v>
      </c>
    </row>
    <row r="12" spans="1:5" ht="13.5" customHeight="1">
      <c r="A12" s="23" t="s">
        <v>248</v>
      </c>
      <c r="B12" s="24">
        <v>118165</v>
      </c>
      <c r="C12" s="361">
        <f>B12/'- 3 -'!D12*100</f>
        <v>0.5001382347966696</v>
      </c>
      <c r="D12" s="24">
        <v>336450</v>
      </c>
      <c r="E12" s="361">
        <f>D12/'- 3 -'!D12*100</f>
        <v>1.4240384978406422</v>
      </c>
    </row>
    <row r="13" spans="1:5" ht="13.5" customHeight="1">
      <c r="A13" s="368" t="s">
        <v>249</v>
      </c>
      <c r="B13" s="369">
        <v>0</v>
      </c>
      <c r="C13" s="370">
        <f>B13/'- 3 -'!D13*100</f>
        <v>0</v>
      </c>
      <c r="D13" s="369">
        <v>0</v>
      </c>
      <c r="E13" s="370">
        <f>D13/'- 3 -'!D13*100</f>
        <v>0</v>
      </c>
    </row>
    <row r="14" spans="1:5" ht="13.5" customHeight="1">
      <c r="A14" s="23" t="s">
        <v>285</v>
      </c>
      <c r="B14" s="24">
        <v>0</v>
      </c>
      <c r="C14" s="361">
        <f>B14/'- 3 -'!D14*100</f>
        <v>0</v>
      </c>
      <c r="D14" s="24">
        <v>0</v>
      </c>
      <c r="E14" s="361">
        <f>D14/'- 3 -'!D14*100</f>
        <v>0</v>
      </c>
    </row>
    <row r="15" spans="1:5" ht="13.5" customHeight="1">
      <c r="A15" s="368" t="s">
        <v>250</v>
      </c>
      <c r="B15" s="369">
        <v>0</v>
      </c>
      <c r="C15" s="370">
        <f>B15/'- 3 -'!D15*100</f>
        <v>0</v>
      </c>
      <c r="D15" s="369">
        <v>0</v>
      </c>
      <c r="E15" s="370">
        <f>D15/'- 3 -'!D15*100</f>
        <v>0</v>
      </c>
    </row>
    <row r="16" spans="1:5" ht="13.5" customHeight="1">
      <c r="A16" s="23" t="s">
        <v>251</v>
      </c>
      <c r="B16" s="24">
        <v>30574</v>
      </c>
      <c r="C16" s="361">
        <f>B16/'- 3 -'!D16*100</f>
        <v>0.28096353934293644</v>
      </c>
      <c r="D16" s="24">
        <v>54426</v>
      </c>
      <c r="E16" s="361">
        <f>D16/'- 3 -'!D16*100</f>
        <v>0.5001544316176705</v>
      </c>
    </row>
    <row r="17" spans="1:5" ht="13.5" customHeight="1">
      <c r="A17" s="368" t="s">
        <v>252</v>
      </c>
      <c r="B17" s="369">
        <v>0</v>
      </c>
      <c r="C17" s="370">
        <f>B17/'- 3 -'!D17*100</f>
        <v>0</v>
      </c>
      <c r="D17" s="369">
        <v>0</v>
      </c>
      <c r="E17" s="370">
        <f>D17/'- 3 -'!D17*100</f>
        <v>0</v>
      </c>
    </row>
    <row r="18" spans="1:5" ht="13.5" customHeight="1">
      <c r="A18" s="23" t="s">
        <v>253</v>
      </c>
      <c r="B18" s="24">
        <v>231774</v>
      </c>
      <c r="C18" s="361">
        <f>B18/'- 3 -'!D18*100</f>
        <v>0.24940832052775297</v>
      </c>
      <c r="D18" s="24">
        <v>1407173</v>
      </c>
      <c r="E18" s="361">
        <f>D18/'- 3 -'!D18*100</f>
        <v>1.514236517564523</v>
      </c>
    </row>
    <row r="19" spans="1:5" ht="13.5" customHeight="1">
      <c r="A19" s="368" t="s">
        <v>254</v>
      </c>
      <c r="B19" s="369">
        <v>0</v>
      </c>
      <c r="C19" s="370">
        <f>B19/'- 3 -'!D19*100</f>
        <v>0</v>
      </c>
      <c r="D19" s="369">
        <v>0</v>
      </c>
      <c r="E19" s="370">
        <f>D19/'- 3 -'!D19*100</f>
        <v>0</v>
      </c>
    </row>
    <row r="20" spans="1:5" ht="13.5" customHeight="1">
      <c r="A20" s="23" t="s">
        <v>255</v>
      </c>
      <c r="B20" s="24">
        <v>0</v>
      </c>
      <c r="C20" s="361">
        <f>B20/'- 3 -'!D20*100</f>
        <v>0</v>
      </c>
      <c r="D20" s="24">
        <v>0</v>
      </c>
      <c r="E20" s="361">
        <f>D20/'- 3 -'!D20*100</f>
        <v>0</v>
      </c>
    </row>
    <row r="21" spans="1:5" ht="13.5" customHeight="1">
      <c r="A21" s="368" t="s">
        <v>256</v>
      </c>
      <c r="B21" s="369">
        <v>0</v>
      </c>
      <c r="C21" s="370">
        <f>B21/'- 3 -'!D21*100</f>
        <v>0</v>
      </c>
      <c r="D21" s="369">
        <v>0</v>
      </c>
      <c r="E21" s="370">
        <f>D21/'- 3 -'!D21*100</f>
        <v>0</v>
      </c>
    </row>
    <row r="22" spans="1:5" ht="13.5" customHeight="1">
      <c r="A22" s="23" t="s">
        <v>257</v>
      </c>
      <c r="B22" s="24">
        <v>108920</v>
      </c>
      <c r="C22" s="361">
        <f>B22/'- 3 -'!D22*100</f>
        <v>0.7107842785376429</v>
      </c>
      <c r="D22" s="24">
        <v>313580</v>
      </c>
      <c r="E22" s="361">
        <f>D22/'- 3 -'!D22*100</f>
        <v>2.046343500402443</v>
      </c>
    </row>
    <row r="23" spans="1:5" ht="13.5" customHeight="1">
      <c r="A23" s="368" t="s">
        <v>258</v>
      </c>
      <c r="B23" s="369">
        <v>8698</v>
      </c>
      <c r="C23" s="370">
        <f>B23/'- 3 -'!D23*100</f>
        <v>0.06807771253250577</v>
      </c>
      <c r="D23" s="369">
        <v>196302</v>
      </c>
      <c r="E23" s="370">
        <f>D23/'- 3 -'!D23*100</f>
        <v>1.5364211457295873</v>
      </c>
    </row>
    <row r="24" spans="1:5" ht="13.5" customHeight="1">
      <c r="A24" s="23" t="s">
        <v>259</v>
      </c>
      <c r="B24" s="24">
        <v>123520</v>
      </c>
      <c r="C24" s="361">
        <f>B24/'- 3 -'!D24*100</f>
        <v>0.2921302794146184</v>
      </c>
      <c r="D24" s="24">
        <v>186395</v>
      </c>
      <c r="E24" s="361">
        <f>D24/'- 3 -'!D24*100</f>
        <v>0.4408324435839362</v>
      </c>
    </row>
    <row r="25" spans="1:5" ht="13.5" customHeight="1">
      <c r="A25" s="368" t="s">
        <v>260</v>
      </c>
      <c r="B25" s="369">
        <v>0</v>
      </c>
      <c r="C25" s="370">
        <f>B25/'- 3 -'!D25*100</f>
        <v>0</v>
      </c>
      <c r="D25" s="369">
        <v>0</v>
      </c>
      <c r="E25" s="370">
        <f>D25/'- 3 -'!D25*100</f>
        <v>0</v>
      </c>
    </row>
    <row r="26" spans="1:5" ht="13.5" customHeight="1">
      <c r="A26" s="23" t="s">
        <v>261</v>
      </c>
      <c r="B26" s="24">
        <v>23334</v>
      </c>
      <c r="C26" s="361">
        <f>B26/'- 3 -'!D26*100</f>
        <v>0.07526986540261636</v>
      </c>
      <c r="D26" s="24">
        <v>127238</v>
      </c>
      <c r="E26" s="361">
        <f>D26/'- 3 -'!D26*100</f>
        <v>0.41043915034276596</v>
      </c>
    </row>
    <row r="27" spans="1:5" ht="13.5" customHeight="1">
      <c r="A27" s="368" t="s">
        <v>262</v>
      </c>
      <c r="B27" s="369">
        <v>0</v>
      </c>
      <c r="C27" s="370">
        <f>B27/'- 3 -'!D27*100</f>
        <v>0</v>
      </c>
      <c r="D27" s="369">
        <v>0</v>
      </c>
      <c r="E27" s="370">
        <f>D27/'- 3 -'!D27*100</f>
        <v>0</v>
      </c>
    </row>
    <row r="28" spans="1:5" ht="13.5" customHeight="1">
      <c r="A28" s="23" t="s">
        <v>263</v>
      </c>
      <c r="B28" s="24">
        <v>0</v>
      </c>
      <c r="C28" s="361">
        <f>B28/'- 3 -'!D28*100</f>
        <v>0</v>
      </c>
      <c r="D28" s="24">
        <v>0</v>
      </c>
      <c r="E28" s="361">
        <f>D28/'- 3 -'!D28*100</f>
        <v>0</v>
      </c>
    </row>
    <row r="29" spans="1:5" ht="13.5" customHeight="1">
      <c r="A29" s="368" t="s">
        <v>264</v>
      </c>
      <c r="B29" s="369">
        <v>0</v>
      </c>
      <c r="C29" s="370">
        <f>B29/'- 3 -'!D29*100</f>
        <v>0</v>
      </c>
      <c r="D29" s="369">
        <v>0</v>
      </c>
      <c r="E29" s="370">
        <f>D29/'- 3 -'!D29*100</f>
        <v>0</v>
      </c>
    </row>
    <row r="30" spans="1:5" ht="13.5" customHeight="1">
      <c r="A30" s="23" t="s">
        <v>265</v>
      </c>
      <c r="B30" s="24">
        <v>0</v>
      </c>
      <c r="C30" s="361">
        <f>B30/'- 3 -'!D30*100</f>
        <v>0</v>
      </c>
      <c r="D30" s="24">
        <v>0</v>
      </c>
      <c r="E30" s="361">
        <f>D30/'- 3 -'!D30*100</f>
        <v>0</v>
      </c>
    </row>
    <row r="31" spans="1:5" ht="13.5" customHeight="1">
      <c r="A31" s="368" t="s">
        <v>266</v>
      </c>
      <c r="B31" s="369">
        <v>26704</v>
      </c>
      <c r="C31" s="370">
        <f>B31/'- 3 -'!D31*100</f>
        <v>0.09402651361771801</v>
      </c>
      <c r="D31" s="369">
        <v>143048</v>
      </c>
      <c r="E31" s="370">
        <f>D31/'- 3 -'!D31*100</f>
        <v>0.5036812732170208</v>
      </c>
    </row>
    <row r="32" spans="1:5" ht="13.5" customHeight="1">
      <c r="A32" s="23" t="s">
        <v>267</v>
      </c>
      <c r="B32" s="24">
        <v>62925</v>
      </c>
      <c r="C32" s="361">
        <f>B32/'- 3 -'!D32*100</f>
        <v>0.29931883737475995</v>
      </c>
      <c r="D32" s="24">
        <v>165650</v>
      </c>
      <c r="E32" s="361">
        <f>D32/'- 3 -'!D32*100</f>
        <v>0.7879565420918394</v>
      </c>
    </row>
    <row r="33" spans="1:5" ht="13.5" customHeight="1">
      <c r="A33" s="368" t="s">
        <v>268</v>
      </c>
      <c r="B33" s="369">
        <v>0</v>
      </c>
      <c r="C33" s="370">
        <f>B33/'- 3 -'!D33*100</f>
        <v>0</v>
      </c>
      <c r="D33" s="369">
        <v>0</v>
      </c>
      <c r="E33" s="370">
        <f>D33/'- 3 -'!D33*100</f>
        <v>0</v>
      </c>
    </row>
    <row r="34" spans="1:5" ht="13.5" customHeight="1">
      <c r="A34" s="23" t="s">
        <v>269</v>
      </c>
      <c r="B34" s="24">
        <v>0</v>
      </c>
      <c r="C34" s="361">
        <f>B34/'- 3 -'!D34*100</f>
        <v>0</v>
      </c>
      <c r="D34" s="24">
        <v>0</v>
      </c>
      <c r="E34" s="361">
        <f>D34/'- 3 -'!D34*100</f>
        <v>0</v>
      </c>
    </row>
    <row r="35" spans="1:5" ht="13.5" customHeight="1">
      <c r="A35" s="368" t="s">
        <v>270</v>
      </c>
      <c r="B35" s="369">
        <v>0</v>
      </c>
      <c r="C35" s="370">
        <f>B35/'- 3 -'!D35*100</f>
        <v>0</v>
      </c>
      <c r="D35" s="369">
        <v>0</v>
      </c>
      <c r="E35" s="370">
        <f>D35/'- 3 -'!D35*100</f>
        <v>0</v>
      </c>
    </row>
    <row r="36" spans="1:5" ht="13.5" customHeight="1">
      <c r="A36" s="23" t="s">
        <v>271</v>
      </c>
      <c r="B36" s="24">
        <v>0</v>
      </c>
      <c r="C36" s="361">
        <f>B36/'- 3 -'!D36*100</f>
        <v>0</v>
      </c>
      <c r="D36" s="24">
        <v>0</v>
      </c>
      <c r="E36" s="361">
        <f>D36/'- 3 -'!D36*100</f>
        <v>0</v>
      </c>
    </row>
    <row r="37" spans="1:5" ht="13.5" customHeight="1">
      <c r="A37" s="368" t="s">
        <v>272</v>
      </c>
      <c r="B37" s="369">
        <v>0</v>
      </c>
      <c r="C37" s="370">
        <f>B37/'- 3 -'!D37*100</f>
        <v>0</v>
      </c>
      <c r="D37" s="369">
        <v>0</v>
      </c>
      <c r="E37" s="370">
        <f>D37/'- 3 -'!D37*100</f>
        <v>0</v>
      </c>
    </row>
    <row r="38" spans="1:5" ht="13.5" customHeight="1">
      <c r="A38" s="23" t="s">
        <v>273</v>
      </c>
      <c r="B38" s="24">
        <v>102403</v>
      </c>
      <c r="C38" s="361">
        <f>B38/'- 3 -'!D38*100</f>
        <v>0.13190250613988821</v>
      </c>
      <c r="D38" s="24">
        <v>203597</v>
      </c>
      <c r="E38" s="361">
        <f>D38/'- 3 -'!D38*100</f>
        <v>0.26224773241567945</v>
      </c>
    </row>
    <row r="39" spans="1:5" ht="13.5" customHeight="1">
      <c r="A39" s="368" t="s">
        <v>274</v>
      </c>
      <c r="B39" s="369">
        <v>0</v>
      </c>
      <c r="C39" s="370">
        <f>B39/'- 3 -'!D39*100</f>
        <v>0</v>
      </c>
      <c r="D39" s="369">
        <v>0</v>
      </c>
      <c r="E39" s="370">
        <f>D39/'- 3 -'!D39*100</f>
        <v>0</v>
      </c>
    </row>
    <row r="40" spans="1:5" ht="13.5" customHeight="1">
      <c r="A40" s="23" t="s">
        <v>275</v>
      </c>
      <c r="B40" s="24">
        <v>0</v>
      </c>
      <c r="C40" s="361">
        <f>B40/'- 3 -'!D40*100</f>
        <v>0</v>
      </c>
      <c r="D40" s="24">
        <v>0</v>
      </c>
      <c r="E40" s="361">
        <f>D40/'- 3 -'!D40*100</f>
        <v>0</v>
      </c>
    </row>
    <row r="41" spans="1:5" ht="13.5" customHeight="1">
      <c r="A41" s="368" t="s">
        <v>276</v>
      </c>
      <c r="B41" s="369">
        <v>382716</v>
      </c>
      <c r="C41" s="370">
        <f>B41/'- 3 -'!D41*100</f>
        <v>0.7831927117459302</v>
      </c>
      <c r="D41" s="369">
        <v>587416</v>
      </c>
      <c r="E41" s="370">
        <f>D41/'- 3 -'!D41*100</f>
        <v>1.2020922301731503</v>
      </c>
    </row>
    <row r="42" spans="1:5" ht="13.5" customHeight="1">
      <c r="A42" s="23" t="s">
        <v>277</v>
      </c>
      <c r="B42" s="24">
        <v>0</v>
      </c>
      <c r="C42" s="361">
        <f>B42/'- 3 -'!D42*100</f>
        <v>0</v>
      </c>
      <c r="D42" s="24">
        <v>0</v>
      </c>
      <c r="E42" s="361">
        <f>D42/'- 3 -'!D42*100</f>
        <v>0</v>
      </c>
    </row>
    <row r="43" spans="1:5" ht="13.5" customHeight="1">
      <c r="A43" s="368" t="s">
        <v>278</v>
      </c>
      <c r="B43" s="369">
        <v>2000</v>
      </c>
      <c r="C43" s="370">
        <f>B43/'- 3 -'!D43*100</f>
        <v>0.019638029869639813</v>
      </c>
      <c r="D43" s="369">
        <v>138000</v>
      </c>
      <c r="E43" s="370">
        <f>D43/'- 3 -'!D43*100</f>
        <v>1.3550240610051472</v>
      </c>
    </row>
    <row r="44" spans="1:5" ht="13.5" customHeight="1">
      <c r="A44" s="23" t="s">
        <v>279</v>
      </c>
      <c r="B44" s="24">
        <v>0</v>
      </c>
      <c r="C44" s="361">
        <f>B44/'- 3 -'!D44*100</f>
        <v>0</v>
      </c>
      <c r="D44" s="24">
        <v>0</v>
      </c>
      <c r="E44" s="361">
        <f>D44/'- 3 -'!D44*100</f>
        <v>0</v>
      </c>
    </row>
    <row r="45" spans="1:5" ht="13.5" customHeight="1">
      <c r="A45" s="368" t="s">
        <v>280</v>
      </c>
      <c r="B45" s="369">
        <v>181660</v>
      </c>
      <c r="C45" s="370">
        <f>B45/'- 3 -'!D45*100</f>
        <v>1.4866410578573104</v>
      </c>
      <c r="D45" s="369">
        <v>204275</v>
      </c>
      <c r="E45" s="370">
        <f>D45/'- 3 -'!D45*100</f>
        <v>1.6717142028724103</v>
      </c>
    </row>
    <row r="46" spans="1:5" ht="13.5" customHeight="1">
      <c r="A46" s="23" t="s">
        <v>281</v>
      </c>
      <c r="B46" s="24">
        <v>64700</v>
      </c>
      <c r="C46" s="361">
        <f>B46/'- 3 -'!D46*100</f>
        <v>0.02190696953136692</v>
      </c>
      <c r="D46" s="24">
        <v>210300</v>
      </c>
      <c r="E46" s="361">
        <f>D46/'- 3 -'!D46*100</f>
        <v>0.07120611580288197</v>
      </c>
    </row>
    <row r="47" spans="1:5" ht="4.5" customHeight="1">
      <c r="A47"/>
      <c r="B47"/>
      <c r="C47"/>
      <c r="D47"/>
      <c r="E47"/>
    </row>
    <row r="48" spans="1:5" ht="13.5" customHeight="1">
      <c r="A48" s="371" t="s">
        <v>282</v>
      </c>
      <c r="B48" s="372">
        <f>SUM(B11:B46)</f>
        <v>1468093</v>
      </c>
      <c r="C48" s="373">
        <f>B48/'- 3 -'!D48*100</f>
        <v>0.08935518765150581</v>
      </c>
      <c r="D48" s="372">
        <f>SUM(D11:D46)</f>
        <v>4273850</v>
      </c>
      <c r="E48" s="373">
        <f>D48/'- 3 -'!D48*100</f>
        <v>0.260127027882013</v>
      </c>
    </row>
    <row r="49" spans="1:5" ht="4.5" customHeight="1">
      <c r="A49" s="25" t="s">
        <v>5</v>
      </c>
      <c r="B49" s="26"/>
      <c r="C49" s="360"/>
      <c r="D49" s="26"/>
      <c r="E49" s="360"/>
    </row>
    <row r="50" spans="1:5" ht="13.5" customHeight="1">
      <c r="A50" s="23" t="s">
        <v>283</v>
      </c>
      <c r="B50" s="24">
        <v>0</v>
      </c>
      <c r="C50" s="361">
        <f>B50/'- 3 -'!D50*100</f>
        <v>0</v>
      </c>
      <c r="D50" s="24">
        <v>0</v>
      </c>
      <c r="E50" s="361">
        <f>D50/'- 3 -'!D50*100</f>
        <v>0</v>
      </c>
    </row>
    <row r="51" spans="1:5" ht="13.5" customHeight="1">
      <c r="A51" s="368" t="s">
        <v>284</v>
      </c>
      <c r="B51" s="369">
        <v>29737</v>
      </c>
      <c r="C51" s="370">
        <f>B51/'- 3 -'!D51*100</f>
        <v>0.3486214289222959</v>
      </c>
      <c r="D51" s="369">
        <v>0</v>
      </c>
      <c r="E51" s="370">
        <f>D51/'- 3 -'!D51*100</f>
        <v>0</v>
      </c>
    </row>
    <row r="52" ht="49.5" customHeight="1"/>
    <row r="53" ht="15" customHeight="1">
      <c r="A53" s="167"/>
    </row>
    <row r="54" ht="14.25" customHeight="1"/>
    <row r="55" ht="14.25" customHeight="1"/>
    <row r="56" ht="14.25" customHeight="1"/>
    <row r="57" ht="14.25" customHeight="1"/>
    <row r="58" ht="14.25" customHeight="1">
      <c r="A58" s="28"/>
    </row>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21.xml><?xml version="1.0" encoding="utf-8"?>
<worksheet xmlns="http://schemas.openxmlformats.org/spreadsheetml/2006/main" xmlns:r="http://schemas.openxmlformats.org/officeDocument/2006/relationships">
  <sheetPr codeName="Sheet20">
    <pageSetUpPr fitToPage="1"/>
  </sheetPr>
  <dimension ref="A1:I51"/>
  <sheetViews>
    <sheetView showGridLines="0" showZeros="0" workbookViewId="0" topLeftCell="A1">
      <selection activeCell="A1" sqref="A1"/>
    </sheetView>
  </sheetViews>
  <sheetFormatPr defaultColWidth="15.83203125" defaultRowHeight="12"/>
  <cols>
    <col min="1" max="1" width="29.83203125" style="1" customWidth="1"/>
    <col min="2" max="2" width="14.83203125" style="1" customWidth="1"/>
    <col min="3" max="3" width="8.83203125" style="1" customWidth="1"/>
    <col min="4" max="4" width="17.83203125" style="1" customWidth="1"/>
    <col min="5" max="5" width="8.83203125" style="1" customWidth="1"/>
    <col min="6" max="6" width="18.83203125" style="1" customWidth="1"/>
    <col min="7" max="7" width="8.83203125" style="1" customWidth="1"/>
    <col min="8" max="8" width="16.83203125" style="1" customWidth="1"/>
    <col min="9" max="9" width="8.83203125" style="1" customWidth="1"/>
    <col min="10" max="16384" width="15.83203125" style="1" customWidth="1"/>
  </cols>
  <sheetData>
    <row r="1" spans="1:9" ht="6.75" customHeight="1">
      <c r="A1" s="3"/>
      <c r="B1" s="4"/>
      <c r="C1" s="4"/>
      <c r="D1" s="4"/>
      <c r="E1" s="4"/>
      <c r="F1" s="4"/>
      <c r="G1" s="4"/>
      <c r="H1" s="4"/>
      <c r="I1" s="4"/>
    </row>
    <row r="2" spans="1:9" ht="15.75" customHeight="1">
      <c r="A2" s="168"/>
      <c r="B2" s="5" t="s">
        <v>2</v>
      </c>
      <c r="C2" s="6"/>
      <c r="D2" s="6"/>
      <c r="E2" s="6"/>
      <c r="F2" s="6"/>
      <c r="G2" s="109"/>
      <c r="H2" s="109"/>
      <c r="I2" s="191" t="s">
        <v>480</v>
      </c>
    </row>
    <row r="3" spans="1:9" ht="15.75" customHeight="1">
      <c r="A3" s="171"/>
      <c r="B3" s="7" t="str">
        <f>OPYEAR</f>
        <v>OPERATING FUND 2007/2008 BUDGET</v>
      </c>
      <c r="C3" s="8"/>
      <c r="D3" s="8"/>
      <c r="E3" s="8"/>
      <c r="F3" s="8"/>
      <c r="G3" s="111"/>
      <c r="H3" s="111"/>
      <c r="I3" s="104"/>
    </row>
    <row r="4" spans="2:9" ht="15.75" customHeight="1">
      <c r="B4" s="4"/>
      <c r="C4" s="4"/>
      <c r="D4" s="4"/>
      <c r="E4" s="4"/>
      <c r="F4" s="4"/>
      <c r="G4" s="4"/>
      <c r="H4" s="4"/>
      <c r="I4" s="4"/>
    </row>
    <row r="5" spans="2:9" ht="15.75" customHeight="1">
      <c r="B5" s="4"/>
      <c r="C5" s="4"/>
      <c r="D5" s="4"/>
      <c r="E5" s="4"/>
      <c r="F5" s="4"/>
      <c r="G5" s="4"/>
      <c r="H5" s="4"/>
      <c r="I5" s="4"/>
    </row>
    <row r="6" spans="2:9" ht="15.75" customHeight="1">
      <c r="B6" s="192" t="s">
        <v>19</v>
      </c>
      <c r="C6" s="193"/>
      <c r="D6" s="194"/>
      <c r="E6" s="194"/>
      <c r="F6" s="194"/>
      <c r="G6" s="194"/>
      <c r="H6" s="194"/>
      <c r="I6" s="195"/>
    </row>
    <row r="7" spans="2:9" ht="15.75" customHeight="1">
      <c r="B7" s="362" t="s">
        <v>243</v>
      </c>
      <c r="C7" s="364"/>
      <c r="D7" s="362" t="s">
        <v>461</v>
      </c>
      <c r="E7" s="364"/>
      <c r="F7" s="362" t="s">
        <v>44</v>
      </c>
      <c r="G7" s="364"/>
      <c r="H7" s="425"/>
      <c r="I7" s="376"/>
    </row>
    <row r="8" spans="1:9" ht="15.75" customHeight="1">
      <c r="A8" s="105"/>
      <c r="B8" s="366" t="s">
        <v>85</v>
      </c>
      <c r="C8" s="367"/>
      <c r="D8" s="365" t="s">
        <v>462</v>
      </c>
      <c r="E8" s="367"/>
      <c r="F8" s="365" t="s">
        <v>68</v>
      </c>
      <c r="G8" s="367"/>
      <c r="H8" s="365" t="s">
        <v>201</v>
      </c>
      <c r="I8" s="367"/>
    </row>
    <row r="9" spans="1:9" ht="15.75" customHeight="1">
      <c r="A9" s="35" t="s">
        <v>88</v>
      </c>
      <c r="B9" s="196" t="s">
        <v>89</v>
      </c>
      <c r="C9" s="196" t="s">
        <v>90</v>
      </c>
      <c r="D9" s="196" t="s">
        <v>89</v>
      </c>
      <c r="E9" s="196" t="s">
        <v>90</v>
      </c>
      <c r="F9" s="196" t="s">
        <v>89</v>
      </c>
      <c r="G9" s="196" t="s">
        <v>90</v>
      </c>
      <c r="H9" s="196" t="s">
        <v>89</v>
      </c>
      <c r="I9" s="196" t="s">
        <v>90</v>
      </c>
    </row>
    <row r="10" ht="4.5" customHeight="1">
      <c r="A10" s="37"/>
    </row>
    <row r="11" spans="1:9" ht="13.5" customHeight="1">
      <c r="A11" s="368" t="s">
        <v>247</v>
      </c>
      <c r="B11" s="369">
        <v>0</v>
      </c>
      <c r="C11" s="370">
        <f>B11/'- 3 -'!D11*100</f>
        <v>0</v>
      </c>
      <c r="D11" s="369">
        <v>0</v>
      </c>
      <c r="E11" s="370">
        <f>D11/'- 3 -'!D11*100</f>
        <v>0</v>
      </c>
      <c r="F11" s="369">
        <v>0</v>
      </c>
      <c r="G11" s="370">
        <f>F11/'- 3 -'!D11*100</f>
        <v>0</v>
      </c>
      <c r="H11" s="369">
        <v>14240</v>
      </c>
      <c r="I11" s="370">
        <f>H11/'- 3 -'!D11*100</f>
        <v>0.11310737329015448</v>
      </c>
    </row>
    <row r="12" spans="1:9" ht="13.5" customHeight="1">
      <c r="A12" s="23" t="s">
        <v>248</v>
      </c>
      <c r="B12" s="24">
        <v>0</v>
      </c>
      <c r="C12" s="361">
        <f>B12/'- 3 -'!D12*100</f>
        <v>0</v>
      </c>
      <c r="D12" s="24">
        <v>0</v>
      </c>
      <c r="E12" s="361">
        <f>D12/'- 3 -'!D12*100</f>
        <v>0</v>
      </c>
      <c r="F12" s="24">
        <v>0</v>
      </c>
      <c r="G12" s="361">
        <f>F12/'- 3 -'!D12*100</f>
        <v>0</v>
      </c>
      <c r="H12" s="24">
        <v>24200</v>
      </c>
      <c r="I12" s="361">
        <f>H12/'- 3 -'!D12*100</f>
        <v>0.10242749783844118</v>
      </c>
    </row>
    <row r="13" spans="1:9" ht="13.5" customHeight="1">
      <c r="A13" s="368" t="s">
        <v>249</v>
      </c>
      <c r="B13" s="369">
        <v>0</v>
      </c>
      <c r="C13" s="370">
        <f>B13/'- 3 -'!D13*100</f>
        <v>0</v>
      </c>
      <c r="D13" s="369">
        <v>0</v>
      </c>
      <c r="E13" s="370">
        <f>D13/'- 3 -'!D13*100</f>
        <v>0</v>
      </c>
      <c r="F13" s="369">
        <v>43700</v>
      </c>
      <c r="G13" s="370">
        <f>F13/'- 3 -'!D13*100</f>
        <v>0.0786623441378553</v>
      </c>
      <c r="H13" s="369">
        <v>62800</v>
      </c>
      <c r="I13" s="370">
        <f>H13/'- 3 -'!D13*100</f>
        <v>0.11304336869238704</v>
      </c>
    </row>
    <row r="14" spans="1:9" ht="13.5" customHeight="1">
      <c r="A14" s="23" t="s">
        <v>285</v>
      </c>
      <c r="B14" s="24">
        <v>0</v>
      </c>
      <c r="C14" s="361">
        <f>B14/'- 3 -'!D14*100</f>
        <v>0</v>
      </c>
      <c r="D14" s="24">
        <v>0</v>
      </c>
      <c r="E14" s="361">
        <f>D14/'- 3 -'!D14*100</f>
        <v>0</v>
      </c>
      <c r="F14" s="24">
        <v>0</v>
      </c>
      <c r="G14" s="361">
        <f>F14/'- 3 -'!D14*100</f>
        <v>0</v>
      </c>
      <c r="H14" s="24">
        <v>163544</v>
      </c>
      <c r="I14" s="361">
        <f>H14/'- 3 -'!D14*100</f>
        <v>0.30901680829685113</v>
      </c>
    </row>
    <row r="15" spans="1:9" ht="13.5" customHeight="1">
      <c r="A15" s="368" t="s">
        <v>250</v>
      </c>
      <c r="B15" s="369">
        <v>218800</v>
      </c>
      <c r="C15" s="370">
        <f>B15/'- 3 -'!D15*100</f>
        <v>1.434927889299117</v>
      </c>
      <c r="D15" s="369">
        <v>0</v>
      </c>
      <c r="E15" s="370">
        <f>D15/'- 3 -'!D15*100</f>
        <v>0</v>
      </c>
      <c r="F15" s="369">
        <v>0</v>
      </c>
      <c r="G15" s="370">
        <f>F15/'- 3 -'!D15*100</f>
        <v>0</v>
      </c>
      <c r="H15" s="369">
        <v>14575</v>
      </c>
      <c r="I15" s="370">
        <f>H15/'- 3 -'!D15*100</f>
        <v>0.09558534728763543</v>
      </c>
    </row>
    <row r="16" spans="1:9" ht="13.5" customHeight="1">
      <c r="A16" s="23" t="s">
        <v>251</v>
      </c>
      <c r="B16" s="24">
        <v>0</v>
      </c>
      <c r="C16" s="361">
        <f>B16/'- 3 -'!D16*100</f>
        <v>0</v>
      </c>
      <c r="D16" s="24">
        <v>0</v>
      </c>
      <c r="E16" s="361">
        <f>D16/'- 3 -'!D16*100</f>
        <v>0</v>
      </c>
      <c r="F16" s="24">
        <v>0</v>
      </c>
      <c r="G16" s="361">
        <f>F16/'- 3 -'!D16*100</f>
        <v>0</v>
      </c>
      <c r="H16" s="24">
        <v>6738</v>
      </c>
      <c r="I16" s="361">
        <f>H16/'- 3 -'!D16*100</f>
        <v>0.0619196810392067</v>
      </c>
    </row>
    <row r="17" spans="1:9" ht="13.5" customHeight="1">
      <c r="A17" s="368" t="s">
        <v>252</v>
      </c>
      <c r="B17" s="369">
        <v>0</v>
      </c>
      <c r="C17" s="370">
        <f>B17/'- 3 -'!D17*100</f>
        <v>0</v>
      </c>
      <c r="D17" s="369">
        <v>0</v>
      </c>
      <c r="E17" s="370">
        <f>D17/'- 3 -'!D17*100</f>
        <v>0</v>
      </c>
      <c r="F17" s="369">
        <v>0</v>
      </c>
      <c r="G17" s="370">
        <f>F17/'- 3 -'!D17*100</f>
        <v>0</v>
      </c>
      <c r="H17" s="369">
        <v>108586</v>
      </c>
      <c r="I17" s="370">
        <f>H17/'- 3 -'!D17*100</f>
        <v>0.7794121383754067</v>
      </c>
    </row>
    <row r="18" spans="1:9" ht="13.5" customHeight="1">
      <c r="A18" s="23" t="s">
        <v>253</v>
      </c>
      <c r="B18" s="24">
        <v>0</v>
      </c>
      <c r="C18" s="361">
        <f>B18/'- 3 -'!D18*100</f>
        <v>0</v>
      </c>
      <c r="D18" s="24">
        <v>0</v>
      </c>
      <c r="E18" s="361">
        <f>D18/'- 3 -'!D18*100</f>
        <v>0</v>
      </c>
      <c r="F18" s="24">
        <v>360249</v>
      </c>
      <c r="G18" s="361">
        <f>F18/'- 3 -'!D18*100</f>
        <v>0.3876582276778348</v>
      </c>
      <c r="H18" s="24">
        <v>1104289</v>
      </c>
      <c r="I18" s="361">
        <f>H18/'- 3 -'!D18*100</f>
        <v>1.188307855355958</v>
      </c>
    </row>
    <row r="19" spans="1:9" ht="13.5" customHeight="1">
      <c r="A19" s="368" t="s">
        <v>254</v>
      </c>
      <c r="B19" s="369">
        <v>0</v>
      </c>
      <c r="C19" s="370">
        <f>B19/'- 3 -'!D19*100</f>
        <v>0</v>
      </c>
      <c r="D19" s="369">
        <v>0</v>
      </c>
      <c r="E19" s="370">
        <f>D19/'- 3 -'!D19*100</f>
        <v>0</v>
      </c>
      <c r="F19" s="369">
        <v>0</v>
      </c>
      <c r="G19" s="370">
        <f>F19/'- 3 -'!D19*100</f>
        <v>0</v>
      </c>
      <c r="H19" s="369">
        <v>31400</v>
      </c>
      <c r="I19" s="370">
        <f>H19/'- 3 -'!D19*100</f>
        <v>0.12250797228432696</v>
      </c>
    </row>
    <row r="20" spans="1:9" ht="13.5" customHeight="1">
      <c r="A20" s="23" t="s">
        <v>255</v>
      </c>
      <c r="B20" s="24">
        <v>0</v>
      </c>
      <c r="C20" s="361">
        <f>B20/'- 3 -'!D20*100</f>
        <v>0</v>
      </c>
      <c r="D20" s="24">
        <v>0</v>
      </c>
      <c r="E20" s="361">
        <f>D20/'- 3 -'!D20*100</f>
        <v>0</v>
      </c>
      <c r="F20" s="24">
        <v>0</v>
      </c>
      <c r="G20" s="361">
        <f>F20/'- 3 -'!D20*100</f>
        <v>0</v>
      </c>
      <c r="H20" s="24">
        <v>157300</v>
      </c>
      <c r="I20" s="361">
        <f>H20/'- 3 -'!D20*100</f>
        <v>0.31535092623959876</v>
      </c>
    </row>
    <row r="21" spans="1:9" ht="13.5" customHeight="1">
      <c r="A21" s="368" t="s">
        <v>256</v>
      </c>
      <c r="B21" s="369">
        <v>80087</v>
      </c>
      <c r="C21" s="370">
        <f>B21/'- 3 -'!D21*100</f>
        <v>0.2899087417511014</v>
      </c>
      <c r="D21" s="369">
        <v>0</v>
      </c>
      <c r="E21" s="370">
        <f>D21/'- 3 -'!D21*100</f>
        <v>0</v>
      </c>
      <c r="F21" s="369">
        <v>0</v>
      </c>
      <c r="G21" s="370">
        <f>F21/'- 3 -'!D21*100</f>
        <v>0</v>
      </c>
      <c r="H21" s="369">
        <v>27913</v>
      </c>
      <c r="I21" s="370">
        <f>H21/'- 3 -'!D21*100</f>
        <v>0.10104289970280435</v>
      </c>
    </row>
    <row r="22" spans="1:9" ht="13.5" customHeight="1">
      <c r="A22" s="23" t="s">
        <v>257</v>
      </c>
      <c r="B22" s="24">
        <v>0</v>
      </c>
      <c r="C22" s="361">
        <f>B22/'- 3 -'!D22*100</f>
        <v>0</v>
      </c>
      <c r="D22" s="24">
        <v>0</v>
      </c>
      <c r="E22" s="361">
        <f>D22/'- 3 -'!D22*100</f>
        <v>0</v>
      </c>
      <c r="F22" s="24">
        <v>69380</v>
      </c>
      <c r="G22" s="361">
        <f>F22/'- 3 -'!D22*100</f>
        <v>0.452756272906185</v>
      </c>
      <c r="H22" s="24">
        <v>0</v>
      </c>
      <c r="I22" s="361">
        <f>H22/'- 3 -'!D22*100</f>
        <v>0</v>
      </c>
    </row>
    <row r="23" spans="1:9" ht="13.5" customHeight="1">
      <c r="A23" s="368" t="s">
        <v>258</v>
      </c>
      <c r="B23" s="369">
        <v>102000</v>
      </c>
      <c r="C23" s="370">
        <f>B23/'- 3 -'!D23*100</f>
        <v>0.7983360172816266</v>
      </c>
      <c r="D23" s="369">
        <v>0</v>
      </c>
      <c r="E23" s="370">
        <f>D23/'- 3 -'!D23*100</f>
        <v>0</v>
      </c>
      <c r="F23" s="369">
        <v>80000</v>
      </c>
      <c r="G23" s="370">
        <f>F23/'- 3 -'!D23*100</f>
        <v>0.6261458959071582</v>
      </c>
      <c r="H23" s="369">
        <v>10000</v>
      </c>
      <c r="I23" s="370">
        <f>H23/'- 3 -'!D23*100</f>
        <v>0.07826823698839477</v>
      </c>
    </row>
    <row r="24" spans="1:9" ht="13.5" customHeight="1">
      <c r="A24" s="23" t="s">
        <v>259</v>
      </c>
      <c r="B24" s="24">
        <v>158095</v>
      </c>
      <c r="C24" s="361">
        <f>B24/'- 3 -'!D24*100</f>
        <v>0.37390168818048974</v>
      </c>
      <c r="D24" s="24">
        <v>0</v>
      </c>
      <c r="E24" s="361">
        <f>D24/'- 3 -'!D24*100</f>
        <v>0</v>
      </c>
      <c r="F24" s="24">
        <v>146910</v>
      </c>
      <c r="G24" s="361">
        <f>F24/'- 3 -'!D24*100</f>
        <v>0.3474486670077849</v>
      </c>
      <c r="H24" s="24">
        <v>0</v>
      </c>
      <c r="I24" s="361">
        <f>H24/'- 3 -'!D24*100</f>
        <v>0</v>
      </c>
    </row>
    <row r="25" spans="1:9" ht="13.5" customHeight="1">
      <c r="A25" s="368" t="s">
        <v>260</v>
      </c>
      <c r="B25" s="369">
        <v>309068</v>
      </c>
      <c r="C25" s="370">
        <f>B25/'- 3 -'!D25*100</f>
        <v>0.2403810107619089</v>
      </c>
      <c r="D25" s="369">
        <v>600</v>
      </c>
      <c r="E25" s="370">
        <f>D25/'- 3 -'!D25*100</f>
        <v>0.00046665654955267233</v>
      </c>
      <c r="F25" s="369">
        <v>160000</v>
      </c>
      <c r="G25" s="370">
        <f>F25/'- 3 -'!D25*100</f>
        <v>0.1244417465473793</v>
      </c>
      <c r="H25" s="369">
        <v>373208</v>
      </c>
      <c r="I25" s="370">
        <f>H25/'- 3 -'!D25*100</f>
        <v>0.29026659590908954</v>
      </c>
    </row>
    <row r="26" spans="1:9" ht="13.5" customHeight="1">
      <c r="A26" s="23" t="s">
        <v>261</v>
      </c>
      <c r="B26" s="24">
        <v>0</v>
      </c>
      <c r="C26" s="361">
        <f>B26/'- 3 -'!D26*100</f>
        <v>0</v>
      </c>
      <c r="D26" s="24">
        <v>0</v>
      </c>
      <c r="E26" s="361">
        <f>D26/'- 3 -'!D26*100</f>
        <v>0</v>
      </c>
      <c r="F26" s="24">
        <v>0</v>
      </c>
      <c r="G26" s="361">
        <f>F26/'- 3 -'!D26*100</f>
        <v>0</v>
      </c>
      <c r="H26" s="24">
        <v>85988</v>
      </c>
      <c r="I26" s="361">
        <f>H26/'- 3 -'!D26*100</f>
        <v>0.27737658293649503</v>
      </c>
    </row>
    <row r="27" spans="1:9" ht="13.5" customHeight="1">
      <c r="A27" s="368" t="s">
        <v>262</v>
      </c>
      <c r="B27" s="369">
        <v>64920</v>
      </c>
      <c r="C27" s="370">
        <f>B27/'- 3 -'!D27*100</f>
        <v>0.19593130477029952</v>
      </c>
      <c r="D27" s="369">
        <v>0</v>
      </c>
      <c r="E27" s="370">
        <f>D27/'- 3 -'!D27*100</f>
        <v>0</v>
      </c>
      <c r="F27" s="369">
        <v>221782</v>
      </c>
      <c r="G27" s="370">
        <f>F27/'- 3 -'!D27*100</f>
        <v>0.6693474527813704</v>
      </c>
      <c r="H27" s="369">
        <v>54109</v>
      </c>
      <c r="I27" s="370">
        <f>H27/'- 3 -'!D27*100</f>
        <v>0.16330324968909637</v>
      </c>
    </row>
    <row r="28" spans="1:9" ht="13.5" customHeight="1">
      <c r="A28" s="23" t="s">
        <v>263</v>
      </c>
      <c r="B28" s="24">
        <v>0</v>
      </c>
      <c r="C28" s="361">
        <f>B28/'- 3 -'!D28*100</f>
        <v>0</v>
      </c>
      <c r="D28" s="24">
        <v>0</v>
      </c>
      <c r="E28" s="361">
        <f>D28/'- 3 -'!D28*100</f>
        <v>0</v>
      </c>
      <c r="F28" s="24">
        <v>0</v>
      </c>
      <c r="G28" s="361">
        <f>F28/'- 3 -'!D28*100</f>
        <v>0</v>
      </c>
      <c r="H28" s="24">
        <v>13750</v>
      </c>
      <c r="I28" s="361">
        <f>H28/'- 3 -'!D28*100</f>
        <v>0.07722329517360584</v>
      </c>
    </row>
    <row r="29" spans="1:9" ht="13.5" customHeight="1">
      <c r="A29" s="368" t="s">
        <v>264</v>
      </c>
      <c r="B29" s="369">
        <v>0</v>
      </c>
      <c r="C29" s="370">
        <f>B29/'- 3 -'!D29*100</f>
        <v>0</v>
      </c>
      <c r="D29" s="369">
        <v>0</v>
      </c>
      <c r="E29" s="370">
        <f>D29/'- 3 -'!D29*100</f>
        <v>0</v>
      </c>
      <c r="F29" s="369">
        <v>0</v>
      </c>
      <c r="G29" s="370">
        <f>F29/'- 3 -'!D29*100</f>
        <v>0</v>
      </c>
      <c r="H29" s="369">
        <v>111584</v>
      </c>
      <c r="I29" s="370">
        <f>H29/'- 3 -'!D29*100</f>
        <v>0.09399495129247228</v>
      </c>
    </row>
    <row r="30" spans="1:9" ht="13.5" customHeight="1">
      <c r="A30" s="23" t="s">
        <v>265</v>
      </c>
      <c r="B30" s="24">
        <v>0</v>
      </c>
      <c r="C30" s="361">
        <f>B30/'- 3 -'!D30*100</f>
        <v>0</v>
      </c>
      <c r="D30" s="24">
        <v>0</v>
      </c>
      <c r="E30" s="361">
        <f>D30/'- 3 -'!D30*100</f>
        <v>0</v>
      </c>
      <c r="F30" s="24">
        <v>0</v>
      </c>
      <c r="G30" s="361">
        <f>F30/'- 3 -'!D30*100</f>
        <v>0</v>
      </c>
      <c r="H30" s="24">
        <v>9075</v>
      </c>
      <c r="I30" s="361">
        <f>H30/'- 3 -'!D30*100</f>
        <v>0.08277389883123255</v>
      </c>
    </row>
    <row r="31" spans="1:9" ht="13.5" customHeight="1">
      <c r="A31" s="368" t="s">
        <v>266</v>
      </c>
      <c r="B31" s="369">
        <v>0</v>
      </c>
      <c r="C31" s="370">
        <f>B31/'- 3 -'!D31*100</f>
        <v>0</v>
      </c>
      <c r="D31" s="369">
        <v>0</v>
      </c>
      <c r="E31" s="370">
        <f>D31/'- 3 -'!D31*100</f>
        <v>0</v>
      </c>
      <c r="F31" s="369">
        <v>0</v>
      </c>
      <c r="G31" s="370">
        <f>F31/'- 3 -'!D31*100</f>
        <v>0</v>
      </c>
      <c r="H31" s="369">
        <v>28489</v>
      </c>
      <c r="I31" s="370">
        <f>H31/'- 3 -'!D31*100</f>
        <v>0.1003116142321438</v>
      </c>
    </row>
    <row r="32" spans="1:9" ht="13.5" customHeight="1">
      <c r="A32" s="23" t="s">
        <v>267</v>
      </c>
      <c r="B32" s="24">
        <v>0</v>
      </c>
      <c r="C32" s="361">
        <f>B32/'- 3 -'!D32*100</f>
        <v>0</v>
      </c>
      <c r="D32" s="24">
        <v>0</v>
      </c>
      <c r="E32" s="361">
        <f>D32/'- 3 -'!D32*100</f>
        <v>0</v>
      </c>
      <c r="F32" s="24">
        <v>0</v>
      </c>
      <c r="G32" s="361">
        <f>F32/'- 3 -'!D32*100</f>
        <v>0</v>
      </c>
      <c r="H32" s="24">
        <v>24750</v>
      </c>
      <c r="I32" s="361">
        <f>H32/'- 3 -'!D32*100</f>
        <v>0.11772969765634182</v>
      </c>
    </row>
    <row r="33" spans="1:9" ht="13.5" customHeight="1">
      <c r="A33" s="368" t="s">
        <v>268</v>
      </c>
      <c r="B33" s="369">
        <v>0</v>
      </c>
      <c r="C33" s="370">
        <f>B33/'- 3 -'!D33*100</f>
        <v>0</v>
      </c>
      <c r="D33" s="369">
        <v>0</v>
      </c>
      <c r="E33" s="370">
        <f>D33/'- 3 -'!D33*100</f>
        <v>0</v>
      </c>
      <c r="F33" s="369">
        <v>0</v>
      </c>
      <c r="G33" s="370">
        <f>F33/'- 3 -'!D33*100</f>
        <v>0</v>
      </c>
      <c r="H33" s="369">
        <v>21200</v>
      </c>
      <c r="I33" s="370">
        <f>H33/'- 3 -'!D33*100</f>
        <v>0.0939820458827441</v>
      </c>
    </row>
    <row r="34" spans="1:9" ht="13.5" customHeight="1">
      <c r="A34" s="23" t="s">
        <v>269</v>
      </c>
      <c r="B34" s="24">
        <v>0</v>
      </c>
      <c r="C34" s="361">
        <f>B34/'- 3 -'!D34*100</f>
        <v>0</v>
      </c>
      <c r="D34" s="24">
        <v>0</v>
      </c>
      <c r="E34" s="361">
        <f>D34/'- 3 -'!D34*100</f>
        <v>0</v>
      </c>
      <c r="F34" s="24">
        <v>0</v>
      </c>
      <c r="G34" s="361">
        <f>F34/'- 3 -'!D34*100</f>
        <v>0</v>
      </c>
      <c r="H34" s="24">
        <v>22248</v>
      </c>
      <c r="I34" s="361">
        <f>H34/'- 3 -'!D34*100</f>
        <v>0.11230797018084067</v>
      </c>
    </row>
    <row r="35" spans="1:9" ht="13.5" customHeight="1">
      <c r="A35" s="368" t="s">
        <v>270</v>
      </c>
      <c r="B35" s="369">
        <v>465443</v>
      </c>
      <c r="C35" s="370">
        <f>B35/'- 3 -'!D35*100</f>
        <v>0.3204914482685489</v>
      </c>
      <c r="D35" s="369">
        <v>0</v>
      </c>
      <c r="E35" s="370">
        <f>D35/'- 3 -'!D35*100</f>
        <v>0</v>
      </c>
      <c r="F35" s="369">
        <v>15500</v>
      </c>
      <c r="G35" s="370">
        <f>F35/'- 3 -'!D35*100</f>
        <v>0.010672880348748416</v>
      </c>
      <c r="H35" s="369">
        <v>91550</v>
      </c>
      <c r="I35" s="370">
        <f>H35/'- 3 -'!D35*100</f>
        <v>0.06303885135018822</v>
      </c>
    </row>
    <row r="36" spans="1:9" ht="13.5" customHeight="1">
      <c r="A36" s="23" t="s">
        <v>271</v>
      </c>
      <c r="B36" s="24">
        <v>0</v>
      </c>
      <c r="C36" s="361">
        <f>B36/'- 3 -'!D36*100</f>
        <v>0</v>
      </c>
      <c r="D36" s="24">
        <v>0</v>
      </c>
      <c r="E36" s="361">
        <f>D36/'- 3 -'!D36*100</f>
        <v>0</v>
      </c>
      <c r="F36" s="24">
        <v>0</v>
      </c>
      <c r="G36" s="361">
        <f>F36/'- 3 -'!D36*100</f>
        <v>0</v>
      </c>
      <c r="H36" s="24">
        <v>15900</v>
      </c>
      <c r="I36" s="361">
        <f>H36/'- 3 -'!D36*100</f>
        <v>0.08558362650659478</v>
      </c>
    </row>
    <row r="37" spans="1:9" ht="13.5" customHeight="1">
      <c r="A37" s="368" t="s">
        <v>272</v>
      </c>
      <c r="B37" s="369">
        <v>0</v>
      </c>
      <c r="C37" s="370">
        <f>B37/'- 3 -'!D37*100</f>
        <v>0</v>
      </c>
      <c r="D37" s="369">
        <v>0</v>
      </c>
      <c r="E37" s="370">
        <f>D37/'- 3 -'!D37*100</f>
        <v>0</v>
      </c>
      <c r="F37" s="369">
        <v>5000</v>
      </c>
      <c r="G37" s="370">
        <f>F37/'- 3 -'!D37*100</f>
        <v>0.016280352356317262</v>
      </c>
      <c r="H37" s="369">
        <v>5000</v>
      </c>
      <c r="I37" s="370">
        <f>H37/'- 3 -'!D37*100</f>
        <v>0.016280352356317262</v>
      </c>
    </row>
    <row r="38" spans="1:9" ht="13.5" customHeight="1">
      <c r="A38" s="23" t="s">
        <v>273</v>
      </c>
      <c r="B38" s="24">
        <v>71953</v>
      </c>
      <c r="C38" s="361">
        <f>B38/'- 3 -'!D38*100</f>
        <v>0.09268069318558418</v>
      </c>
      <c r="D38" s="24">
        <v>0</v>
      </c>
      <c r="E38" s="361">
        <f>D38/'- 3 -'!D38*100</f>
        <v>0</v>
      </c>
      <c r="F38" s="24">
        <v>87942</v>
      </c>
      <c r="G38" s="361">
        <f>F38/'- 3 -'!D38*100</f>
        <v>0.11327568718645012</v>
      </c>
      <c r="H38" s="24">
        <v>655294</v>
      </c>
      <c r="I38" s="361">
        <f>H38/'- 3 -'!D38*100</f>
        <v>0.8440662955033731</v>
      </c>
    </row>
    <row r="39" spans="1:9" ht="13.5" customHeight="1">
      <c r="A39" s="368" t="s">
        <v>274</v>
      </c>
      <c r="B39" s="369">
        <v>0</v>
      </c>
      <c r="C39" s="370">
        <f>B39/'- 3 -'!D39*100</f>
        <v>0</v>
      </c>
      <c r="D39" s="369">
        <v>0</v>
      </c>
      <c r="E39" s="370">
        <f>D39/'- 3 -'!D39*100</f>
        <v>0</v>
      </c>
      <c r="F39" s="369">
        <v>0</v>
      </c>
      <c r="G39" s="370">
        <f>F39/'- 3 -'!D39*100</f>
        <v>0</v>
      </c>
      <c r="H39" s="369">
        <v>69363</v>
      </c>
      <c r="I39" s="370">
        <f>H39/'- 3 -'!D39*100</f>
        <v>0.41253392284593277</v>
      </c>
    </row>
    <row r="40" spans="1:9" ht="13.5" customHeight="1">
      <c r="A40" s="23" t="s">
        <v>275</v>
      </c>
      <c r="B40" s="24">
        <v>428439</v>
      </c>
      <c r="C40" s="361">
        <f>B40/'- 3 -'!D40*100</f>
        <v>0.5415731898549518</v>
      </c>
      <c r="D40" s="24">
        <v>24772</v>
      </c>
      <c r="E40" s="361">
        <f>D40/'- 3 -'!D40*100</f>
        <v>0.03131332828964419</v>
      </c>
      <c r="F40" s="24">
        <v>148381</v>
      </c>
      <c r="G40" s="361">
        <f>F40/'- 3 -'!D40*100</f>
        <v>0.18756269033367087</v>
      </c>
      <c r="H40" s="24">
        <v>104533</v>
      </c>
      <c r="I40" s="361">
        <f>H40/'- 3 -'!D40*100</f>
        <v>0.13213612732526145</v>
      </c>
    </row>
    <row r="41" spans="1:9" ht="13.5" customHeight="1">
      <c r="A41" s="368" t="s">
        <v>276</v>
      </c>
      <c r="B41" s="369">
        <v>0</v>
      </c>
      <c r="C41" s="370">
        <f>B41/'- 3 -'!D41*100</f>
        <v>0</v>
      </c>
      <c r="D41" s="369">
        <v>0</v>
      </c>
      <c r="E41" s="370">
        <f>D41/'- 3 -'!D41*100</f>
        <v>0</v>
      </c>
      <c r="F41" s="369">
        <v>0</v>
      </c>
      <c r="G41" s="370">
        <f>F41/'- 3 -'!D41*100</f>
        <v>0</v>
      </c>
      <c r="H41" s="369">
        <v>115150</v>
      </c>
      <c r="I41" s="370">
        <f>H41/'- 3 -'!D41*100</f>
        <v>0.23564376915922997</v>
      </c>
    </row>
    <row r="42" spans="1:9" ht="13.5" customHeight="1">
      <c r="A42" s="23" t="s">
        <v>277</v>
      </c>
      <c r="B42" s="24">
        <v>4000</v>
      </c>
      <c r="C42" s="361">
        <f>B42/'- 3 -'!D42*100</f>
        <v>0.023299139516179387</v>
      </c>
      <c r="D42" s="24">
        <v>0</v>
      </c>
      <c r="E42" s="361">
        <f>D42/'- 3 -'!D42*100</f>
        <v>0</v>
      </c>
      <c r="F42" s="24">
        <v>0</v>
      </c>
      <c r="G42" s="361">
        <f>F42/'- 3 -'!D42*100</f>
        <v>0</v>
      </c>
      <c r="H42" s="24">
        <v>55151</v>
      </c>
      <c r="I42" s="361">
        <f>H42/'- 3 -'!D42*100</f>
        <v>0.32124271086420236</v>
      </c>
    </row>
    <row r="43" spans="1:9" ht="13.5" customHeight="1">
      <c r="A43" s="368" t="s">
        <v>278</v>
      </c>
      <c r="B43" s="369">
        <v>0</v>
      </c>
      <c r="C43" s="370">
        <f>B43/'- 3 -'!D43*100</f>
        <v>0</v>
      </c>
      <c r="D43" s="369">
        <v>0</v>
      </c>
      <c r="E43" s="370">
        <f>D43/'- 3 -'!D43*100</f>
        <v>0</v>
      </c>
      <c r="F43" s="369">
        <v>0</v>
      </c>
      <c r="G43" s="370">
        <f>F43/'- 3 -'!D43*100</f>
        <v>0</v>
      </c>
      <c r="H43" s="369">
        <v>5000</v>
      </c>
      <c r="I43" s="370">
        <f>H43/'- 3 -'!D43*100</f>
        <v>0.04909507467409953</v>
      </c>
    </row>
    <row r="44" spans="1:9" ht="13.5" customHeight="1">
      <c r="A44" s="23" t="s">
        <v>279</v>
      </c>
      <c r="B44" s="24">
        <v>0</v>
      </c>
      <c r="C44" s="361">
        <f>B44/'- 3 -'!D44*100</f>
        <v>0</v>
      </c>
      <c r="D44" s="24">
        <v>0</v>
      </c>
      <c r="E44" s="361">
        <f>D44/'- 3 -'!D44*100</f>
        <v>0</v>
      </c>
      <c r="F44" s="24">
        <v>0</v>
      </c>
      <c r="G44" s="361">
        <f>F44/'- 3 -'!D44*100</f>
        <v>0</v>
      </c>
      <c r="H44" s="24">
        <v>9213</v>
      </c>
      <c r="I44" s="361">
        <f>H44/'- 3 -'!D44*100</f>
        <v>0.11597258298874928</v>
      </c>
    </row>
    <row r="45" spans="1:9" ht="13.5" customHeight="1">
      <c r="A45" s="368" t="s">
        <v>280</v>
      </c>
      <c r="B45" s="369">
        <v>0</v>
      </c>
      <c r="C45" s="370">
        <f>B45/'- 3 -'!D45*100</f>
        <v>0</v>
      </c>
      <c r="D45" s="369">
        <v>0</v>
      </c>
      <c r="E45" s="370">
        <f>D45/'- 3 -'!D45*100</f>
        <v>0</v>
      </c>
      <c r="F45" s="369">
        <v>21976</v>
      </c>
      <c r="G45" s="370">
        <f>F45/'- 3 -'!D45*100</f>
        <v>0.17984379548316776</v>
      </c>
      <c r="H45" s="369">
        <v>22185</v>
      </c>
      <c r="I45" s="370">
        <f>H45/'- 3 -'!D45*100</f>
        <v>0.18155417741145236</v>
      </c>
    </row>
    <row r="46" spans="1:9" ht="13.5" customHeight="1">
      <c r="A46" s="23" t="s">
        <v>281</v>
      </c>
      <c r="B46" s="24">
        <v>0</v>
      </c>
      <c r="C46" s="361">
        <f>B46/'- 3 -'!D46*100</f>
        <v>0</v>
      </c>
      <c r="D46" s="24">
        <v>2050000</v>
      </c>
      <c r="E46" s="361">
        <f>D46/'- 3 -'!D46*100</f>
        <v>0.6941157270371281</v>
      </c>
      <c r="F46" s="24">
        <v>165000</v>
      </c>
      <c r="G46" s="361">
        <f>F46/'- 3 -'!D46*100</f>
        <v>0.05586785120054933</v>
      </c>
      <c r="H46" s="24">
        <v>4319400</v>
      </c>
      <c r="I46" s="361">
        <f>H46/'- 3 -'!D46*100</f>
        <v>1.462518766519108</v>
      </c>
    </row>
    <row r="47" spans="1:9" ht="4.5" customHeight="1">
      <c r="A47"/>
      <c r="B47"/>
      <c r="C47"/>
      <c r="D47"/>
      <c r="E47"/>
      <c r="F47"/>
      <c r="G47"/>
      <c r="H47"/>
      <c r="I47"/>
    </row>
    <row r="48" spans="1:9" ht="13.5" customHeight="1">
      <c r="A48" s="371" t="s">
        <v>282</v>
      </c>
      <c r="B48" s="372">
        <f>SUM(B11:B46)</f>
        <v>1902805</v>
      </c>
      <c r="C48" s="373">
        <f>B48/'- 3 -'!D48*100</f>
        <v>0.11581384683342506</v>
      </c>
      <c r="D48" s="372">
        <f>SUM(D11:D46)</f>
        <v>2075372</v>
      </c>
      <c r="E48" s="373">
        <f>D48/'- 3 -'!D48*100</f>
        <v>0.12631710287201214</v>
      </c>
      <c r="F48" s="372">
        <f>SUM(F11:F46)</f>
        <v>1525820</v>
      </c>
      <c r="G48" s="373">
        <f>F48/'- 3 -'!D48*100</f>
        <v>0.09286872999354985</v>
      </c>
      <c r="H48" s="372">
        <f>SUM(H11:H46)</f>
        <v>7937725</v>
      </c>
      <c r="I48" s="373">
        <f>H48/'- 3 -'!D48*100</f>
        <v>0.4831280490412044</v>
      </c>
    </row>
    <row r="49" spans="1:9" ht="4.5" customHeight="1">
      <c r="A49" s="25" t="s">
        <v>5</v>
      </c>
      <c r="B49" s="26"/>
      <c r="C49" s="360"/>
      <c r="D49" s="26"/>
      <c r="E49" s="360"/>
      <c r="F49" s="26"/>
      <c r="G49" s="360"/>
      <c r="H49" s="26"/>
      <c r="I49" s="360"/>
    </row>
    <row r="50" spans="1:9" ht="13.5" customHeight="1">
      <c r="A50" s="23" t="s">
        <v>283</v>
      </c>
      <c r="B50" s="24">
        <v>0</v>
      </c>
      <c r="C50" s="361">
        <f>B50/'- 3 -'!D50*100</f>
        <v>0</v>
      </c>
      <c r="D50" s="24">
        <v>0</v>
      </c>
      <c r="E50" s="361">
        <f>D50/'- 3 -'!D50*100</f>
        <v>0</v>
      </c>
      <c r="F50" s="24">
        <v>0</v>
      </c>
      <c r="G50" s="361">
        <f>F50/'- 3 -'!D50*100</f>
        <v>0</v>
      </c>
      <c r="H50" s="24">
        <v>5500</v>
      </c>
      <c r="I50" s="361">
        <f>H50/'- 3 -'!D50*100</f>
        <v>0.2005183581848495</v>
      </c>
    </row>
    <row r="51" spans="1:9" ht="13.5" customHeight="1">
      <c r="A51" s="368" t="s">
        <v>284</v>
      </c>
      <c r="B51" s="369">
        <v>282098</v>
      </c>
      <c r="C51" s="370">
        <f>B51/'- 3 -'!D51*100</f>
        <v>3.3071731464546463</v>
      </c>
      <c r="D51" s="369">
        <v>0</v>
      </c>
      <c r="E51" s="370">
        <f>D51/'- 3 -'!D51*100</f>
        <v>0</v>
      </c>
      <c r="F51" s="369">
        <v>618874</v>
      </c>
      <c r="G51" s="370">
        <f>F51/'- 3 -'!D51*100</f>
        <v>7.255363291618419</v>
      </c>
      <c r="H51" s="369">
        <v>0</v>
      </c>
      <c r="I51" s="370">
        <f>H51/'- 3 -'!D51*100</f>
        <v>0</v>
      </c>
    </row>
    <row r="52" ht="49.5" customHeight="1"/>
    <row r="53" ht="15" customHeight="1"/>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22.xml><?xml version="1.0" encoding="utf-8"?>
<worksheet xmlns="http://schemas.openxmlformats.org/spreadsheetml/2006/main" xmlns:r="http://schemas.openxmlformats.org/officeDocument/2006/relationships">
  <sheetPr codeName="Sheet21">
    <pageSetUpPr fitToPage="1"/>
  </sheetPr>
  <dimension ref="A1:J52"/>
  <sheetViews>
    <sheetView showGridLines="0" showZeros="0" workbookViewId="0" topLeftCell="A1">
      <selection activeCell="A1" sqref="A1"/>
    </sheetView>
  </sheetViews>
  <sheetFormatPr defaultColWidth="15.83203125" defaultRowHeight="12"/>
  <cols>
    <col min="1" max="1" width="30.83203125" style="1" customWidth="1"/>
    <col min="2" max="2" width="16.83203125" style="1" customWidth="1"/>
    <col min="3" max="3" width="7.83203125" style="1" customWidth="1"/>
    <col min="4" max="4" width="9.83203125" style="1" customWidth="1"/>
    <col min="5" max="5" width="16.83203125" style="1" customWidth="1"/>
    <col min="6" max="6" width="7.83203125" style="1" customWidth="1"/>
    <col min="7" max="7" width="9.83203125" style="1" customWidth="1"/>
    <col min="8" max="8" width="15.83203125" style="1" customWidth="1"/>
    <col min="9" max="9" width="7.83203125" style="1" customWidth="1"/>
    <col min="10" max="10" width="9.83203125" style="1" customWidth="1"/>
    <col min="11" max="16384" width="15.83203125" style="1" customWidth="1"/>
  </cols>
  <sheetData>
    <row r="1" spans="1:10" ht="6.75" customHeight="1">
      <c r="A1" s="3"/>
      <c r="B1" s="4"/>
      <c r="C1" s="4"/>
      <c r="D1" s="4"/>
      <c r="E1" s="4"/>
      <c r="F1" s="4"/>
      <c r="G1" s="4"/>
      <c r="H1" s="4"/>
      <c r="I1" s="4"/>
      <c r="J1" s="4"/>
    </row>
    <row r="2" spans="1:10" ht="15.75" customHeight="1">
      <c r="A2" s="168"/>
      <c r="B2" s="5" t="s">
        <v>2</v>
      </c>
      <c r="C2" s="6"/>
      <c r="D2" s="6"/>
      <c r="E2" s="6"/>
      <c r="F2" s="6"/>
      <c r="G2" s="109"/>
      <c r="H2" s="109"/>
      <c r="I2" s="180"/>
      <c r="J2" s="191" t="s">
        <v>479</v>
      </c>
    </row>
    <row r="3" spans="1:10" ht="15.75" customHeight="1">
      <c r="A3" s="171"/>
      <c r="B3" s="7" t="str">
        <f>OPYEAR</f>
        <v>OPERATING FUND 2007/2008 BUDGET</v>
      </c>
      <c r="C3" s="8"/>
      <c r="D3" s="8"/>
      <c r="E3" s="8"/>
      <c r="F3" s="8"/>
      <c r="G3" s="111"/>
      <c r="H3" s="111"/>
      <c r="I3" s="111"/>
      <c r="J3" s="104"/>
    </row>
    <row r="4" spans="2:10" ht="15.75" customHeight="1">
      <c r="B4" s="4"/>
      <c r="C4" s="4"/>
      <c r="D4" s="4"/>
      <c r="E4" s="4"/>
      <c r="F4" s="4"/>
      <c r="G4" s="4"/>
      <c r="H4" s="4"/>
      <c r="I4" s="4"/>
      <c r="J4" s="4"/>
    </row>
    <row r="5" spans="2:10" ht="15.75" customHeight="1">
      <c r="B5" s="192" t="s">
        <v>200</v>
      </c>
      <c r="C5" s="193"/>
      <c r="D5" s="194"/>
      <c r="E5" s="194"/>
      <c r="F5" s="194"/>
      <c r="G5" s="194"/>
      <c r="H5" s="194"/>
      <c r="I5" s="194"/>
      <c r="J5" s="195"/>
    </row>
    <row r="6" spans="2:10" ht="15.75" customHeight="1">
      <c r="B6" s="362"/>
      <c r="C6" s="363"/>
      <c r="D6" s="364"/>
      <c r="E6" s="362" t="s">
        <v>20</v>
      </c>
      <c r="F6" s="363"/>
      <c r="G6" s="364"/>
      <c r="H6" s="362" t="s">
        <v>18</v>
      </c>
      <c r="I6" s="363"/>
      <c r="J6" s="364"/>
    </row>
    <row r="7" spans="2:10" ht="15.75" customHeight="1">
      <c r="B7" s="365" t="s">
        <v>45</v>
      </c>
      <c r="C7" s="366"/>
      <c r="D7" s="367"/>
      <c r="E7" s="365" t="s">
        <v>46</v>
      </c>
      <c r="F7" s="366"/>
      <c r="G7" s="367"/>
      <c r="H7" s="365" t="s">
        <v>47</v>
      </c>
      <c r="I7" s="366"/>
      <c r="J7" s="367"/>
    </row>
    <row r="8" spans="1:10" ht="15.75" customHeight="1">
      <c r="A8" s="105"/>
      <c r="B8" s="177"/>
      <c r="C8" s="176"/>
      <c r="D8" s="176" t="s">
        <v>67</v>
      </c>
      <c r="E8" s="177"/>
      <c r="F8" s="176"/>
      <c r="G8" s="176" t="s">
        <v>67</v>
      </c>
      <c r="H8" s="177"/>
      <c r="I8" s="176"/>
      <c r="J8" s="176" t="s">
        <v>67</v>
      </c>
    </row>
    <row r="9" spans="1:10" ht="15.75" customHeight="1">
      <c r="A9" s="35" t="s">
        <v>88</v>
      </c>
      <c r="B9" s="116" t="s">
        <v>89</v>
      </c>
      <c r="C9" s="116" t="s">
        <v>90</v>
      </c>
      <c r="D9" s="116" t="s">
        <v>91</v>
      </c>
      <c r="E9" s="116" t="s">
        <v>89</v>
      </c>
      <c r="F9" s="116" t="s">
        <v>90</v>
      </c>
      <c r="G9" s="116" t="s">
        <v>91</v>
      </c>
      <c r="H9" s="116" t="s">
        <v>89</v>
      </c>
      <c r="I9" s="116" t="s">
        <v>90</v>
      </c>
      <c r="J9" s="116" t="s">
        <v>91</v>
      </c>
    </row>
    <row r="10" ht="4.5" customHeight="1">
      <c r="A10" s="37"/>
    </row>
    <row r="11" spans="1:10" ht="13.5" customHeight="1">
      <c r="A11" s="368" t="s">
        <v>247</v>
      </c>
      <c r="B11" s="369">
        <v>101792</v>
      </c>
      <c r="C11" s="370">
        <f>B11/'- 3 -'!D11*100</f>
        <v>0.808527088620183</v>
      </c>
      <c r="D11" s="369">
        <f>B11/'- 7 -'!F11</f>
        <v>71.13347309573724</v>
      </c>
      <c r="E11" s="369">
        <v>117503</v>
      </c>
      <c r="F11" s="370">
        <f>E11/'- 3 -'!D11*100</f>
        <v>0.9333185171146785</v>
      </c>
      <c r="G11" s="369">
        <f>E11/'- 7 -'!F11</f>
        <v>82.11250873515024</v>
      </c>
      <c r="H11" s="369">
        <v>273323</v>
      </c>
      <c r="I11" s="370">
        <f>H11/'- 3 -'!D11*100</f>
        <v>2.170986417821973</v>
      </c>
      <c r="J11" s="369">
        <f>H11/'- 7 -'!F11</f>
        <v>191.00139762403913</v>
      </c>
    </row>
    <row r="12" spans="1:10" ht="13.5" customHeight="1">
      <c r="A12" s="23" t="s">
        <v>248</v>
      </c>
      <c r="B12" s="24">
        <v>167550</v>
      </c>
      <c r="C12" s="361">
        <f>B12/'- 3 -'!D12*100</f>
        <v>0.7091622835880506</v>
      </c>
      <c r="D12" s="24">
        <f>B12/'- 7 -'!F12</f>
        <v>70.13394725826706</v>
      </c>
      <c r="E12" s="24">
        <v>118441</v>
      </c>
      <c r="F12" s="361">
        <f>E12/'- 3 -'!D12*100</f>
        <v>0.5013064161769758</v>
      </c>
      <c r="G12" s="24">
        <f>E12/'- 7 -'!F12</f>
        <v>49.577647551276684</v>
      </c>
      <c r="H12" s="24">
        <v>474488</v>
      </c>
      <c r="I12" s="361">
        <f>H12/'- 3 -'!D12*100</f>
        <v>2.00829002456059</v>
      </c>
      <c r="J12" s="24">
        <f>H12/'- 7 -'!F12</f>
        <v>198.61364587693595</v>
      </c>
    </row>
    <row r="13" spans="1:10" ht="13.5" customHeight="1">
      <c r="A13" s="368" t="s">
        <v>249</v>
      </c>
      <c r="B13" s="369">
        <v>245400</v>
      </c>
      <c r="C13" s="370">
        <f>B13/'- 3 -'!D13*100</f>
        <v>0.44173316364827675</v>
      </c>
      <c r="D13" s="369">
        <f>B13/'- 7 -'!F13</f>
        <v>36.39059835397049</v>
      </c>
      <c r="E13" s="369">
        <v>545200</v>
      </c>
      <c r="F13" s="370">
        <f>E13/'- 3 -'!D13*100</f>
        <v>0.9813892453995129</v>
      </c>
      <c r="G13" s="369">
        <f>E13/'- 7 -'!F13</f>
        <v>80.84822421591161</v>
      </c>
      <c r="H13" s="369">
        <v>994900</v>
      </c>
      <c r="I13" s="370">
        <f>H13/'- 3 -'!D13*100</f>
        <v>1.790873368026367</v>
      </c>
      <c r="J13" s="369">
        <f>H13/'- 7 -'!F13</f>
        <v>147.53466300882332</v>
      </c>
    </row>
    <row r="14" spans="1:10" ht="13.5" customHeight="1">
      <c r="A14" s="23" t="s">
        <v>285</v>
      </c>
      <c r="B14" s="24">
        <v>647837</v>
      </c>
      <c r="C14" s="361">
        <f>B14/'- 3 -'!D14*100</f>
        <v>1.2240896763966098</v>
      </c>
      <c r="D14" s="24">
        <f>B14/'- 7 -'!F14</f>
        <v>136.55923271500842</v>
      </c>
      <c r="E14" s="24">
        <v>564429</v>
      </c>
      <c r="F14" s="361">
        <f>E14/'- 3 -'!D14*100</f>
        <v>1.0664900460437765</v>
      </c>
      <c r="G14" s="24">
        <f>E14/'- 7 -'!F14</f>
        <v>118.97744519392917</v>
      </c>
      <c r="H14" s="24">
        <v>769688</v>
      </c>
      <c r="I14" s="361">
        <f>H14/'- 3 -'!D14*100</f>
        <v>1.4543274540453135</v>
      </c>
      <c r="J14" s="24">
        <f>H14/'- 7 -'!F14</f>
        <v>162.24451939291737</v>
      </c>
    </row>
    <row r="15" spans="1:10" ht="13.5" customHeight="1">
      <c r="A15" s="368" t="s">
        <v>250</v>
      </c>
      <c r="B15" s="369">
        <v>122500</v>
      </c>
      <c r="C15" s="370">
        <f>B15/'- 3 -'!D15*100</f>
        <v>0.8033759892099719</v>
      </c>
      <c r="D15" s="369">
        <f>B15/'- 7 -'!F15</f>
        <v>76.9956002514142</v>
      </c>
      <c r="E15" s="369">
        <v>123600</v>
      </c>
      <c r="F15" s="370">
        <f>E15/'- 3 -'!D15*100</f>
        <v>0.8105899776845104</v>
      </c>
      <c r="G15" s="369">
        <f>E15/'- 7 -'!F15</f>
        <v>77.6869893148963</v>
      </c>
      <c r="H15" s="369">
        <v>337150</v>
      </c>
      <c r="I15" s="370">
        <f>H15/'- 3 -'!D15*100</f>
        <v>2.2110874674460574</v>
      </c>
      <c r="J15" s="369">
        <f>H15/'- 7 -'!F15</f>
        <v>211.9107479572596</v>
      </c>
    </row>
    <row r="16" spans="1:10" ht="13.5" customHeight="1">
      <c r="A16" s="23" t="s">
        <v>251</v>
      </c>
      <c r="B16" s="24">
        <v>106550</v>
      </c>
      <c r="C16" s="361">
        <f>B16/'- 3 -'!D16*100</f>
        <v>0.9791543506570903</v>
      </c>
      <c r="D16" s="24">
        <f>B16/'- 7 -'!F16</f>
        <v>92.89450741063644</v>
      </c>
      <c r="E16" s="24">
        <v>161424</v>
      </c>
      <c r="F16" s="361">
        <f>E16/'- 3 -'!D16*100</f>
        <v>1.4834257334628824</v>
      </c>
      <c r="G16" s="24">
        <f>E16/'- 7 -'!F16</f>
        <v>140.73583260680036</v>
      </c>
      <c r="H16" s="24">
        <v>261996</v>
      </c>
      <c r="I16" s="361">
        <f>H16/'- 3 -'!D16*100</f>
        <v>2.4076445167034723</v>
      </c>
      <c r="J16" s="24">
        <f>H16/'- 7 -'!F16</f>
        <v>228.41848299912817</v>
      </c>
    </row>
    <row r="17" spans="1:10" ht="13.5" customHeight="1">
      <c r="A17" s="368" t="s">
        <v>252</v>
      </c>
      <c r="B17" s="369">
        <v>158300</v>
      </c>
      <c r="C17" s="370">
        <f>B17/'- 3 -'!D17*100</f>
        <v>1.136250911764195</v>
      </c>
      <c r="D17" s="369">
        <f>B17/'- 7 -'!F17</f>
        <v>113.3142448103078</v>
      </c>
      <c r="E17" s="369">
        <v>118540</v>
      </c>
      <c r="F17" s="370">
        <f>E17/'- 3 -'!D17*100</f>
        <v>0.8508602847790756</v>
      </c>
      <c r="G17" s="369">
        <f>E17/'- 7 -'!F17</f>
        <v>84.85325697924124</v>
      </c>
      <c r="H17" s="369">
        <v>235090</v>
      </c>
      <c r="I17" s="370">
        <f>H17/'- 3 -'!D17*100</f>
        <v>1.687436682543554</v>
      </c>
      <c r="J17" s="369">
        <f>H17/'- 7 -'!F17</f>
        <v>168.28203292770223</v>
      </c>
    </row>
    <row r="18" spans="1:10" ht="13.5" customHeight="1">
      <c r="A18" s="23" t="s">
        <v>253</v>
      </c>
      <c r="B18" s="24">
        <v>806429</v>
      </c>
      <c r="C18" s="361">
        <f>B18/'- 3 -'!D18*100</f>
        <v>0.8677854397597458</v>
      </c>
      <c r="D18" s="24">
        <f>B18/'- 7 -'!F18</f>
        <v>136.46084337349396</v>
      </c>
      <c r="E18" s="24">
        <v>1635357</v>
      </c>
      <c r="F18" s="361">
        <f>E18/'- 3 -'!D18*100</f>
        <v>1.7597816961061403</v>
      </c>
      <c r="G18" s="24">
        <f>E18/'- 7 -'!F18</f>
        <v>276.72888181941244</v>
      </c>
      <c r="H18" s="24">
        <v>2775423</v>
      </c>
      <c r="I18" s="361">
        <f>H18/'- 3 -'!D18*100</f>
        <v>2.9865886129768553</v>
      </c>
      <c r="J18" s="24">
        <f>H18/'- 7 -'!F18</f>
        <v>469.64650737782586</v>
      </c>
    </row>
    <row r="19" spans="1:10" ht="13.5" customHeight="1">
      <c r="A19" s="368" t="s">
        <v>254</v>
      </c>
      <c r="B19" s="369">
        <v>136835</v>
      </c>
      <c r="C19" s="370">
        <f>B19/'- 3 -'!D19*100</f>
        <v>0.5338655537428624</v>
      </c>
      <c r="D19" s="369">
        <f>B19/'- 7 -'!F19</f>
        <v>38.70315372648847</v>
      </c>
      <c r="E19" s="369">
        <v>284150</v>
      </c>
      <c r="F19" s="370">
        <f>E19/'- 3 -'!D19*100</f>
        <v>1.1086191186175638</v>
      </c>
      <c r="G19" s="369">
        <f>E19/'- 7 -'!F19</f>
        <v>80.37052750671758</v>
      </c>
      <c r="H19" s="369">
        <v>340925</v>
      </c>
      <c r="I19" s="370">
        <f>H19/'- 3 -'!D19*100</f>
        <v>1.33012835831319</v>
      </c>
      <c r="J19" s="369">
        <f>H19/'- 7 -'!F19</f>
        <v>96.42907650968746</v>
      </c>
    </row>
    <row r="20" spans="1:10" ht="13.5" customHeight="1">
      <c r="A20" s="23" t="s">
        <v>255</v>
      </c>
      <c r="B20" s="24">
        <v>206638</v>
      </c>
      <c r="C20" s="361">
        <f>B20/'- 3 -'!D20*100</f>
        <v>0.41426245833628866</v>
      </c>
      <c r="D20" s="24">
        <f>B20/'- 7 -'!F20</f>
        <v>29.92368401998407</v>
      </c>
      <c r="E20" s="24">
        <v>425433</v>
      </c>
      <c r="F20" s="361">
        <f>E20/'- 3 -'!D20*100</f>
        <v>0.8528969523387873</v>
      </c>
      <c r="G20" s="24">
        <f>E20/'- 7 -'!F20</f>
        <v>61.60784881616103</v>
      </c>
      <c r="H20" s="24">
        <v>837729</v>
      </c>
      <c r="I20" s="361">
        <f>H20/'- 3 -'!D20*100</f>
        <v>1.6794571906406413</v>
      </c>
      <c r="J20" s="24">
        <f>H20/'- 7 -'!F20</f>
        <v>121.31330099196293</v>
      </c>
    </row>
    <row r="21" spans="1:10" ht="13.5" customHeight="1">
      <c r="A21" s="368" t="s">
        <v>256</v>
      </c>
      <c r="B21" s="369">
        <v>181500</v>
      </c>
      <c r="C21" s="370">
        <f>B21/'- 3 -'!D21*100</f>
        <v>0.6570159529989249</v>
      </c>
      <c r="D21" s="369">
        <f>B21/'- 7 -'!F21</f>
        <v>60.24896265560166</v>
      </c>
      <c r="E21" s="369">
        <v>335625</v>
      </c>
      <c r="F21" s="370">
        <f>E21/'- 3 -'!D21*100</f>
        <v>1.214936524657103</v>
      </c>
      <c r="G21" s="369">
        <f>E21/'- 7 -'!F21</f>
        <v>111.41078838174273</v>
      </c>
      <c r="H21" s="369">
        <v>492375</v>
      </c>
      <c r="I21" s="370">
        <f>H21/'- 3 -'!D21*100</f>
        <v>1.7823593931561743</v>
      </c>
      <c r="J21" s="369">
        <f>H21/'- 7 -'!F21</f>
        <v>163.44398340248964</v>
      </c>
    </row>
    <row r="22" spans="1:10" ht="13.5" customHeight="1">
      <c r="A22" s="23" t="s">
        <v>257</v>
      </c>
      <c r="B22" s="24">
        <v>84400</v>
      </c>
      <c r="C22" s="361">
        <f>B22/'- 3 -'!D22*100</f>
        <v>0.5507729811657828</v>
      </c>
      <c r="D22" s="24">
        <f>B22/'- 7 -'!F22</f>
        <v>49.793510324483776</v>
      </c>
      <c r="E22" s="24">
        <v>109542</v>
      </c>
      <c r="F22" s="361">
        <f>E22/'- 3 -'!D22*100</f>
        <v>0.7148432926879406</v>
      </c>
      <c r="G22" s="24">
        <f>E22/'- 7 -'!F22</f>
        <v>64.62654867256637</v>
      </c>
      <c r="H22" s="24">
        <v>419850</v>
      </c>
      <c r="I22" s="361">
        <f>H22/'- 3 -'!D22*100</f>
        <v>2.7398345514508757</v>
      </c>
      <c r="J22" s="24">
        <f>H22/'- 7 -'!F22</f>
        <v>247.69911504424778</v>
      </c>
    </row>
    <row r="23" spans="1:10" ht="13.5" customHeight="1">
      <c r="A23" s="368" t="s">
        <v>258</v>
      </c>
      <c r="B23" s="369">
        <v>95525</v>
      </c>
      <c r="C23" s="370">
        <f>B23/'- 3 -'!D23*100</f>
        <v>0.7476573338316411</v>
      </c>
      <c r="D23" s="369">
        <f>B23/'- 7 -'!F23</f>
        <v>73.65073245952198</v>
      </c>
      <c r="E23" s="369">
        <v>112700</v>
      </c>
      <c r="F23" s="370">
        <f>E23/'- 3 -'!D23*100</f>
        <v>0.8820830308592091</v>
      </c>
      <c r="G23" s="369">
        <f>E23/'- 7 -'!F23</f>
        <v>86.89282960678489</v>
      </c>
      <c r="H23" s="369">
        <v>218200</v>
      </c>
      <c r="I23" s="370">
        <f>H23/'- 3 -'!D23*100</f>
        <v>1.7078129310867738</v>
      </c>
      <c r="J23" s="369">
        <f>H23/'- 7 -'!F23</f>
        <v>168.23438704703162</v>
      </c>
    </row>
    <row r="24" spans="1:10" ht="13.5" customHeight="1">
      <c r="A24" s="23" t="s">
        <v>259</v>
      </c>
      <c r="B24" s="24">
        <v>263650</v>
      </c>
      <c r="C24" s="361">
        <f>B24/'- 3 -'!D24*100</f>
        <v>0.6235439456579027</v>
      </c>
      <c r="D24" s="24">
        <f>B24/'- 7 -'!F24</f>
        <v>58.857015291885254</v>
      </c>
      <c r="E24" s="24">
        <v>275455</v>
      </c>
      <c r="F24" s="361">
        <f>E24/'- 3 -'!D24*100</f>
        <v>0.651463294334146</v>
      </c>
      <c r="G24" s="24">
        <f>E24/'- 7 -'!F24</f>
        <v>61.492354057372474</v>
      </c>
      <c r="H24" s="24">
        <v>715890</v>
      </c>
      <c r="I24" s="361">
        <f>H24/'- 3 -'!D24*100</f>
        <v>1.6931116072711396</v>
      </c>
      <c r="J24" s="24">
        <f>H24/'- 7 -'!F24</f>
        <v>159.81471146333297</v>
      </c>
    </row>
    <row r="25" spans="1:10" ht="13.5" customHeight="1">
      <c r="A25" s="368" t="s">
        <v>260</v>
      </c>
      <c r="B25" s="369">
        <v>405926</v>
      </c>
      <c r="C25" s="370">
        <f>B25/'- 3 -'!D25*100</f>
        <v>0.3157133775561968</v>
      </c>
      <c r="D25" s="369">
        <f>B25/'- 7 -'!F25</f>
        <v>28.691405145603618</v>
      </c>
      <c r="E25" s="369">
        <v>723290</v>
      </c>
      <c r="F25" s="370">
        <f>E25/'- 3 -'!D25*100</f>
        <v>0.5625466928765873</v>
      </c>
      <c r="G25" s="369">
        <f>E25/'- 7 -'!F25</f>
        <v>51.12312694373763</v>
      </c>
      <c r="H25" s="369">
        <v>3066226</v>
      </c>
      <c r="I25" s="370">
        <f>H25/'- 3 -'!D25*100</f>
        <v>2.384790742181154</v>
      </c>
      <c r="J25" s="369">
        <f>H25/'- 7 -'!F25</f>
        <v>216.72504947695788</v>
      </c>
    </row>
    <row r="26" spans="1:10" ht="13.5" customHeight="1">
      <c r="A26" s="23" t="s">
        <v>261</v>
      </c>
      <c r="B26" s="24">
        <v>163079</v>
      </c>
      <c r="C26" s="361">
        <f>B26/'- 3 -'!D26*100</f>
        <v>0.5260535861829636</v>
      </c>
      <c r="D26" s="24">
        <f>B26/'- 7 -'!F26</f>
        <v>50.60636152055857</v>
      </c>
      <c r="E26" s="24">
        <v>287913</v>
      </c>
      <c r="F26" s="361">
        <f>E26/'- 3 -'!D26*100</f>
        <v>0.9287380113852526</v>
      </c>
      <c r="G26" s="24">
        <f>E26/'- 7 -'!F26</f>
        <v>89.34460822342902</v>
      </c>
      <c r="H26" s="24">
        <v>490415</v>
      </c>
      <c r="I26" s="361">
        <f>H26/'- 3 -'!D26*100</f>
        <v>1.581960702898093</v>
      </c>
      <c r="J26" s="24">
        <f>H26/'- 7 -'!F26</f>
        <v>152.18463925523662</v>
      </c>
    </row>
    <row r="27" spans="1:10" ht="13.5" customHeight="1">
      <c r="A27" s="368" t="s">
        <v>262</v>
      </c>
      <c r="B27" s="369">
        <v>180351</v>
      </c>
      <c r="C27" s="370">
        <f>B27/'- 3 -'!D27*100</f>
        <v>0.5443069431088768</v>
      </c>
      <c r="D27" s="369">
        <f>B27/'- 7 -'!F27</f>
        <v>54.642876620189426</v>
      </c>
      <c r="E27" s="369">
        <v>294694</v>
      </c>
      <c r="F27" s="370">
        <f>E27/'- 3 -'!D27*100</f>
        <v>0.8893989514476071</v>
      </c>
      <c r="G27" s="369">
        <f>E27/'- 7 -'!F27</f>
        <v>89.28660158640707</v>
      </c>
      <c r="H27" s="369">
        <v>669088</v>
      </c>
      <c r="I27" s="370">
        <f>H27/'- 3 -'!D27*100</f>
        <v>2.0193358725531447</v>
      </c>
      <c r="J27" s="369">
        <f>H27/'- 7 -'!F27</f>
        <v>202.72076690480952</v>
      </c>
    </row>
    <row r="28" spans="1:10" ht="13.5" customHeight="1">
      <c r="A28" s="23" t="s">
        <v>263</v>
      </c>
      <c r="B28" s="24">
        <v>141033</v>
      </c>
      <c r="C28" s="361">
        <f>B28/'- 3 -'!D28*100</f>
        <v>0.7920751264159382</v>
      </c>
      <c r="D28" s="24">
        <f>B28/'- 7 -'!F28</f>
        <v>78.8113998323554</v>
      </c>
      <c r="E28" s="24">
        <v>230032</v>
      </c>
      <c r="F28" s="361">
        <f>E28/'- 3 -'!D28*100</f>
        <v>1.2919148389363562</v>
      </c>
      <c r="G28" s="24">
        <f>E28/'- 7 -'!F28</f>
        <v>128.54540374406258</v>
      </c>
      <c r="H28" s="24">
        <v>308180</v>
      </c>
      <c r="I28" s="361">
        <f>H28/'- 3 -'!D28*100</f>
        <v>1.7308127350255886</v>
      </c>
      <c r="J28" s="24">
        <f>H28/'- 7 -'!F28</f>
        <v>172.21570271025425</v>
      </c>
    </row>
    <row r="29" spans="1:10" ht="13.5" customHeight="1">
      <c r="A29" s="368" t="s">
        <v>264</v>
      </c>
      <c r="B29" s="369">
        <v>357417</v>
      </c>
      <c r="C29" s="370">
        <f>B29/'- 3 -'!D29*100</f>
        <v>0.30107715717398165</v>
      </c>
      <c r="D29" s="369">
        <f>B29/'- 7 -'!F29</f>
        <v>29.097325680791304</v>
      </c>
      <c r="E29" s="369">
        <v>1375757</v>
      </c>
      <c r="F29" s="370">
        <f>E29/'- 3 -'!D29*100</f>
        <v>1.1588956499612648</v>
      </c>
      <c r="G29" s="369">
        <f>E29/'- 7 -'!F29</f>
        <v>112.00040705010787</v>
      </c>
      <c r="H29" s="369">
        <v>1500042</v>
      </c>
      <c r="I29" s="370">
        <f>H29/'- 3 -'!D29*100</f>
        <v>1.2635895354769742</v>
      </c>
      <c r="J29" s="369">
        <f>H29/'- 7 -'!F29</f>
        <v>122.11845158138966</v>
      </c>
    </row>
    <row r="30" spans="1:10" ht="13.5" customHeight="1">
      <c r="A30" s="23" t="s">
        <v>265</v>
      </c>
      <c r="B30" s="24">
        <v>92892</v>
      </c>
      <c r="C30" s="361">
        <f>B30/'- 3 -'!D30*100</f>
        <v>0.8472763647637305</v>
      </c>
      <c r="D30" s="24">
        <f>B30/'- 7 -'!F30</f>
        <v>79.36095685604442</v>
      </c>
      <c r="E30" s="24">
        <v>108365</v>
      </c>
      <c r="F30" s="361">
        <f>E30/'- 3 -'!D30*100</f>
        <v>0.9884070024073296</v>
      </c>
      <c r="G30" s="24">
        <f>E30/'- 7 -'!F30</f>
        <v>92.58009397693293</v>
      </c>
      <c r="H30" s="24">
        <v>219868</v>
      </c>
      <c r="I30" s="361">
        <f>H30/'- 3 -'!D30*100</f>
        <v>2.005435987683244</v>
      </c>
      <c r="J30" s="24">
        <f>H30/'- 7 -'!F30</f>
        <v>187.84109354976505</v>
      </c>
    </row>
    <row r="31" spans="1:10" ht="13.5" customHeight="1">
      <c r="A31" s="368" t="s">
        <v>266</v>
      </c>
      <c r="B31" s="369">
        <v>134648</v>
      </c>
      <c r="C31" s="370">
        <f>B31/'- 3 -'!D31*100</f>
        <v>0.4741043291491347</v>
      </c>
      <c r="D31" s="369">
        <f>B31/'- 7 -'!F31</f>
        <v>41.101343101343105</v>
      </c>
      <c r="E31" s="369">
        <v>292945</v>
      </c>
      <c r="F31" s="370">
        <f>E31/'- 3 -'!D31*100</f>
        <v>1.031478319043679</v>
      </c>
      <c r="G31" s="369">
        <f>E31/'- 7 -'!F31</f>
        <v>89.42155067155068</v>
      </c>
      <c r="H31" s="369">
        <v>437736</v>
      </c>
      <c r="I31" s="370">
        <f>H31/'- 3 -'!D31*100</f>
        <v>1.541296808154786</v>
      </c>
      <c r="J31" s="369">
        <f>H31/'- 7 -'!F31</f>
        <v>133.61904761904762</v>
      </c>
    </row>
    <row r="32" spans="1:10" ht="13.5" customHeight="1">
      <c r="A32" s="23" t="s">
        <v>267</v>
      </c>
      <c r="B32" s="24">
        <v>159675</v>
      </c>
      <c r="C32" s="361">
        <f>B32/'- 3 -'!D32*100</f>
        <v>0.7595349282131871</v>
      </c>
      <c r="D32" s="24">
        <f>B32/'- 7 -'!F32</f>
        <v>74.54481792717087</v>
      </c>
      <c r="E32" s="24">
        <v>213350</v>
      </c>
      <c r="F32" s="361">
        <f>E32/'- 3 -'!D32*100</f>
        <v>1.0148537775749709</v>
      </c>
      <c r="G32" s="24">
        <f>E32/'- 7 -'!F32</f>
        <v>99.60317460317461</v>
      </c>
      <c r="H32" s="24">
        <v>505700</v>
      </c>
      <c r="I32" s="361">
        <f>H32/'- 3 -'!D32*100</f>
        <v>2.4054912365580634</v>
      </c>
      <c r="J32" s="24">
        <f>H32/'- 7 -'!F32</f>
        <v>236.08776844070962</v>
      </c>
    </row>
    <row r="33" spans="1:10" ht="13.5" customHeight="1">
      <c r="A33" s="368" t="s">
        <v>268</v>
      </c>
      <c r="B33" s="369">
        <v>166000</v>
      </c>
      <c r="C33" s="370">
        <f>B33/'- 3 -'!D33*100</f>
        <v>0.7358971517233736</v>
      </c>
      <c r="D33" s="369">
        <f>B33/'- 7 -'!F33</f>
        <v>74.1733690795353</v>
      </c>
      <c r="E33" s="369">
        <v>383600</v>
      </c>
      <c r="F33" s="370">
        <f>E33/'- 3 -'!D33*100</f>
        <v>1.7005430566330488</v>
      </c>
      <c r="G33" s="369">
        <f>E33/'- 7 -'!F33</f>
        <v>171.4030384271671</v>
      </c>
      <c r="H33" s="369">
        <v>283100</v>
      </c>
      <c r="I33" s="370">
        <f>H33/'- 3 -'!D33*100</f>
        <v>1.25501496176438</v>
      </c>
      <c r="J33" s="369">
        <f>H33/'- 7 -'!F33</f>
        <v>126.49687220732797</v>
      </c>
    </row>
    <row r="34" spans="1:10" ht="13.5" customHeight="1">
      <c r="A34" s="23" t="s">
        <v>269</v>
      </c>
      <c r="B34" s="24">
        <v>149500</v>
      </c>
      <c r="C34" s="361">
        <f>B34/'- 3 -'!D34*100</f>
        <v>0.7546764447157354</v>
      </c>
      <c r="D34" s="24">
        <f>B34/'- 7 -'!F34</f>
        <v>73.71794871794872</v>
      </c>
      <c r="E34" s="24">
        <v>245536</v>
      </c>
      <c r="F34" s="361">
        <f>E34/'- 3 -'!D34*100</f>
        <v>1.2394664583927946</v>
      </c>
      <c r="G34" s="24">
        <f>E34/'- 7 -'!F34</f>
        <v>121.07297830374753</v>
      </c>
      <c r="H34" s="24">
        <v>465424</v>
      </c>
      <c r="I34" s="361">
        <f>H34/'- 3 -'!D34*100</f>
        <v>2.349461736490812</v>
      </c>
      <c r="J34" s="24">
        <f>H34/'- 7 -'!F34</f>
        <v>229.4990138067061</v>
      </c>
    </row>
    <row r="35" spans="1:10" ht="13.5" customHeight="1">
      <c r="A35" s="368" t="s">
        <v>270</v>
      </c>
      <c r="B35" s="369">
        <v>352000</v>
      </c>
      <c r="C35" s="370">
        <f>B35/'- 3 -'!D35*100</f>
        <v>0.2423776698554479</v>
      </c>
      <c r="D35" s="369">
        <f>B35/'- 7 -'!F35</f>
        <v>21.388424730366093</v>
      </c>
      <c r="E35" s="369">
        <v>1297405</v>
      </c>
      <c r="F35" s="370">
        <f>E35/'- 3 -'!D35*100</f>
        <v>0.8933579567011574</v>
      </c>
      <c r="G35" s="369">
        <f>E35/'- 7 -'!F35</f>
        <v>78.83366246392222</v>
      </c>
      <c r="H35" s="369">
        <v>1960740</v>
      </c>
      <c r="I35" s="370">
        <f>H35/'- 3 -'!D35*100</f>
        <v>1.3501124783874174</v>
      </c>
      <c r="J35" s="369">
        <f>H35/'- 7 -'!F35</f>
        <v>119.13960200516482</v>
      </c>
    </row>
    <row r="36" spans="1:10" ht="13.5" customHeight="1">
      <c r="A36" s="23" t="s">
        <v>271</v>
      </c>
      <c r="B36" s="24">
        <v>175500</v>
      </c>
      <c r="C36" s="361">
        <f>B36/'- 3 -'!D36*100</f>
        <v>0.9446494623841123</v>
      </c>
      <c r="D36" s="24">
        <f>B36/'- 7 -'!F36</f>
        <v>92.29555613988957</v>
      </c>
      <c r="E36" s="24">
        <v>174670</v>
      </c>
      <c r="F36" s="361">
        <f>E36/'- 3 -'!D36*100</f>
        <v>0.9401818894281075</v>
      </c>
      <c r="G36" s="24">
        <f>E36/'- 7 -'!F36</f>
        <v>91.85905863791744</v>
      </c>
      <c r="H36" s="24">
        <v>377450</v>
      </c>
      <c r="I36" s="361">
        <f>H36/'- 3 -'!D36*100</f>
        <v>2.0316691713782515</v>
      </c>
      <c r="J36" s="24">
        <f>H36/'- 7 -'!F36</f>
        <v>198.5011832763608</v>
      </c>
    </row>
    <row r="37" spans="1:10" ht="13.5" customHeight="1">
      <c r="A37" s="368" t="s">
        <v>272</v>
      </c>
      <c r="B37" s="369">
        <v>163527</v>
      </c>
      <c r="C37" s="370">
        <f>B37/'- 3 -'!D37*100</f>
        <v>0.5324554359542986</v>
      </c>
      <c r="D37" s="369">
        <f>B37/'- 7 -'!F37</f>
        <v>48.67454458864151</v>
      </c>
      <c r="E37" s="369">
        <v>349912</v>
      </c>
      <c r="F37" s="370">
        <f>E37/'- 3 -'!D37*100</f>
        <v>1.139338130740737</v>
      </c>
      <c r="G37" s="369">
        <f>E37/'- 7 -'!F37</f>
        <v>104.15287534230266</v>
      </c>
      <c r="H37" s="369">
        <v>596044</v>
      </c>
      <c r="I37" s="370">
        <f>H37/'- 3 -'!D37*100</f>
        <v>1.9407612679737531</v>
      </c>
      <c r="J37" s="369">
        <f>H37/'- 7 -'!F37</f>
        <v>177.4151684724372</v>
      </c>
    </row>
    <row r="38" spans="1:10" ht="13.5" customHeight="1">
      <c r="A38" s="23" t="s">
        <v>273</v>
      </c>
      <c r="B38" s="24">
        <v>267614</v>
      </c>
      <c r="C38" s="361">
        <f>B38/'- 3 -'!D38*100</f>
        <v>0.34470628085231925</v>
      </c>
      <c r="D38" s="24">
        <f>B38/'- 7 -'!F38</f>
        <v>30.245705244122966</v>
      </c>
      <c r="E38" s="24">
        <v>723769</v>
      </c>
      <c r="F38" s="361">
        <f>E38/'- 3 -'!D38*100</f>
        <v>0.932267071925244</v>
      </c>
      <c r="G38" s="24">
        <f>E38/'- 7 -'!F38</f>
        <v>81.8002938517179</v>
      </c>
      <c r="H38" s="24">
        <v>1127204</v>
      </c>
      <c r="I38" s="361">
        <f>H38/'- 3 -'!D38*100</f>
        <v>1.4519206715712096</v>
      </c>
      <c r="J38" s="24">
        <f>H38/'- 7 -'!F38</f>
        <v>127.39647377938518</v>
      </c>
    </row>
    <row r="39" spans="1:10" ht="13.5" customHeight="1">
      <c r="A39" s="368" t="s">
        <v>274</v>
      </c>
      <c r="B39" s="369">
        <v>161050</v>
      </c>
      <c r="C39" s="370">
        <f>B39/'- 3 -'!D39*100</f>
        <v>0.9578390247586965</v>
      </c>
      <c r="D39" s="369">
        <f>B39/'- 7 -'!F39</f>
        <v>100.43654505768632</v>
      </c>
      <c r="E39" s="369">
        <v>168950</v>
      </c>
      <c r="F39" s="370">
        <f>E39/'- 3 -'!D39*100</f>
        <v>1.0048239877862886</v>
      </c>
      <c r="G39" s="369">
        <f>E39/'- 7 -'!F39</f>
        <v>105.36326785157468</v>
      </c>
      <c r="H39" s="369">
        <v>321175</v>
      </c>
      <c r="I39" s="370">
        <f>H39/'- 3 -'!D39*100</f>
        <v>1.910176645618593</v>
      </c>
      <c r="J39" s="369">
        <f>H39/'- 7 -'!F39</f>
        <v>200.29622700343</v>
      </c>
    </row>
    <row r="40" spans="1:10" ht="13.5" customHeight="1">
      <c r="A40" s="23" t="s">
        <v>275</v>
      </c>
      <c r="B40" s="24">
        <v>325834</v>
      </c>
      <c r="C40" s="361">
        <f>B40/'- 3 -'!D40*100</f>
        <v>0.4118741728535413</v>
      </c>
      <c r="D40" s="24">
        <f>B40/'- 7 -'!F40</f>
        <v>38.27532333282431</v>
      </c>
      <c r="E40" s="24">
        <v>960231</v>
      </c>
      <c r="F40" s="361">
        <f>E40/'- 3 -'!D40*100</f>
        <v>1.2137909146170407</v>
      </c>
      <c r="G40" s="24">
        <f>E40/'- 7 -'!F40</f>
        <v>112.79716665296198</v>
      </c>
      <c r="H40" s="24">
        <v>1416272</v>
      </c>
      <c r="I40" s="361">
        <f>H40/'- 3 -'!D40*100</f>
        <v>1.790254726442393</v>
      </c>
      <c r="J40" s="24">
        <f>H40/'- 7 -'!F40</f>
        <v>166.36774777102985</v>
      </c>
    </row>
    <row r="41" spans="1:10" ht="13.5" customHeight="1">
      <c r="A41" s="368" t="s">
        <v>276</v>
      </c>
      <c r="B41" s="369">
        <v>220140</v>
      </c>
      <c r="C41" s="370">
        <f>B41/'- 3 -'!D41*100</f>
        <v>0.4504960429241241</v>
      </c>
      <c r="D41" s="369">
        <f>B41/'- 7 -'!F41</f>
        <v>47.11396468699839</v>
      </c>
      <c r="E41" s="369">
        <v>468220</v>
      </c>
      <c r="F41" s="370">
        <f>E41/'- 3 -'!D41*100</f>
        <v>0.9581686981826718</v>
      </c>
      <c r="G41" s="369">
        <f>E41/'- 7 -'!F41</f>
        <v>100.2075976457999</v>
      </c>
      <c r="H41" s="369">
        <v>1050878</v>
      </c>
      <c r="I41" s="370">
        <f>H41/'- 3 -'!D41*100</f>
        <v>2.1505241237213486</v>
      </c>
      <c r="J41" s="369">
        <f>H41/'- 7 -'!F41</f>
        <v>224.90700909577313</v>
      </c>
    </row>
    <row r="42" spans="1:10" ht="13.5" customHeight="1">
      <c r="A42" s="23" t="s">
        <v>277</v>
      </c>
      <c r="B42" s="24">
        <v>155410</v>
      </c>
      <c r="C42" s="361">
        <f>B42/'- 3 -'!D42*100</f>
        <v>0.9052298180523597</v>
      </c>
      <c r="D42" s="24">
        <f>B42/'- 7 -'!F42</f>
        <v>93.00418910831837</v>
      </c>
      <c r="E42" s="24">
        <v>179638</v>
      </c>
      <c r="F42" s="361">
        <f>E42/'- 3 -'!D42*100</f>
        <v>1.0463527061018583</v>
      </c>
      <c r="G42" s="24">
        <f>E42/'- 7 -'!F42</f>
        <v>107.50329144225014</v>
      </c>
      <c r="H42" s="24">
        <v>319172</v>
      </c>
      <c r="I42" s="361">
        <f>H42/'- 3 -'!D42*100</f>
        <v>1.859108239414502</v>
      </c>
      <c r="J42" s="24">
        <f>H42/'- 7 -'!F42</f>
        <v>191.0065828845003</v>
      </c>
    </row>
    <row r="43" spans="1:10" ht="13.5" customHeight="1">
      <c r="A43" s="368" t="s">
        <v>278</v>
      </c>
      <c r="B43" s="369">
        <v>87500</v>
      </c>
      <c r="C43" s="370">
        <f>B43/'- 3 -'!D43*100</f>
        <v>0.8591638067967419</v>
      </c>
      <c r="D43" s="369">
        <f>B43/'- 7 -'!F43</f>
        <v>81.81393174380551</v>
      </c>
      <c r="E43" s="369">
        <v>116451</v>
      </c>
      <c r="F43" s="370">
        <f>E43/'- 3 -'!D43*100</f>
        <v>1.1434341081747128</v>
      </c>
      <c r="G43" s="369">
        <f>E43/'- 7 -'!F43</f>
        <v>108.8835904628331</v>
      </c>
      <c r="H43" s="369">
        <v>285977</v>
      </c>
      <c r="I43" s="370">
        <f>H43/'- 3 -'!D43*100</f>
        <v>2.8080124340149926</v>
      </c>
      <c r="J43" s="369">
        <f>H43/'- 7 -'!F43</f>
        <v>267.39317438055167</v>
      </c>
    </row>
    <row r="44" spans="1:10" ht="13.5" customHeight="1">
      <c r="A44" s="23" t="s">
        <v>279</v>
      </c>
      <c r="B44" s="24">
        <v>76950</v>
      </c>
      <c r="C44" s="361">
        <f>B44/'- 3 -'!D44*100</f>
        <v>0.9686410790170691</v>
      </c>
      <c r="D44" s="24">
        <f>B44/'- 7 -'!F44</f>
        <v>94.30147058823529</v>
      </c>
      <c r="E44" s="24">
        <v>45787</v>
      </c>
      <c r="F44" s="361">
        <f>E44/'- 3 -'!D44*100</f>
        <v>0.5763634708895977</v>
      </c>
      <c r="G44" s="24">
        <f>E44/'- 7 -'!F44</f>
        <v>56.111519607843135</v>
      </c>
      <c r="H44" s="24">
        <v>226583</v>
      </c>
      <c r="I44" s="361">
        <f>H44/'- 3 -'!D44*100</f>
        <v>2.8522105471984998</v>
      </c>
      <c r="J44" s="24">
        <f>H44/'- 7 -'!F44</f>
        <v>277.6752450980392</v>
      </c>
    </row>
    <row r="45" spans="1:10" ht="13.5" customHeight="1">
      <c r="A45" s="368" t="s">
        <v>280</v>
      </c>
      <c r="B45" s="369">
        <v>103540</v>
      </c>
      <c r="C45" s="370">
        <f>B45/'- 3 -'!D45*100</f>
        <v>0.8473346643760097</v>
      </c>
      <c r="D45" s="369">
        <f>B45/'- 7 -'!F45</f>
        <v>69.57398199166778</v>
      </c>
      <c r="E45" s="369">
        <v>115311</v>
      </c>
      <c r="F45" s="370">
        <f>E45/'- 3 -'!D45*100</f>
        <v>0.9436643566144683</v>
      </c>
      <c r="G45" s="369">
        <f>E45/'- 7 -'!F45</f>
        <v>77.483537158984</v>
      </c>
      <c r="H45" s="369">
        <v>212251</v>
      </c>
      <c r="I45" s="370">
        <f>H45/'- 3 -'!D45*100</f>
        <v>1.7369869600972805</v>
      </c>
      <c r="J45" s="369">
        <f>H45/'- 7 -'!F45</f>
        <v>142.6226313667518</v>
      </c>
    </row>
    <row r="46" spans="1:10" ht="13.5" customHeight="1">
      <c r="A46" s="23" t="s">
        <v>281</v>
      </c>
      <c r="B46" s="24">
        <v>702700</v>
      </c>
      <c r="C46" s="361">
        <f>B46/'- 3 -'!D46*100</f>
        <v>0.23792932750682436</v>
      </c>
      <c r="D46" s="24">
        <f>B46/'- 7 -'!F46</f>
        <v>23.07300815944575</v>
      </c>
      <c r="E46" s="24">
        <v>1685900</v>
      </c>
      <c r="F46" s="361">
        <f>E46/'- 3 -'!D46*100</f>
        <v>0.5708340020545826</v>
      </c>
      <c r="G46" s="24">
        <f>E46/'- 7 -'!F46</f>
        <v>55.356175403457506</v>
      </c>
      <c r="H46" s="24">
        <v>5195400</v>
      </c>
      <c r="I46" s="361">
        <f>H46/'- 3 -'!D46*100</f>
        <v>1.7591262674383878</v>
      </c>
      <c r="J46" s="24">
        <f>H46/'- 7 -'!F46</f>
        <v>170.5898770337049</v>
      </c>
    </row>
    <row r="47" spans="1:10" ht="4.5" customHeight="1">
      <c r="A47"/>
      <c r="B47"/>
      <c r="C47"/>
      <c r="D47"/>
      <c r="E47"/>
      <c r="F47"/>
      <c r="G47"/>
      <c r="H47"/>
      <c r="I47"/>
      <c r="J47"/>
    </row>
    <row r="48" spans="1:10" ht="13.5" customHeight="1">
      <c r="A48" s="371" t="s">
        <v>282</v>
      </c>
      <c r="B48" s="372">
        <f>SUM(B11:B46)</f>
        <v>8067192</v>
      </c>
      <c r="C48" s="373">
        <f>B48/'- 3 -'!D48*100</f>
        <v>0.4910080321755682</v>
      </c>
      <c r="D48" s="372">
        <f>B48/'- 7 -'!F48</f>
        <v>46.70369604033639</v>
      </c>
      <c r="E48" s="372">
        <f>SUM(E11:E46)</f>
        <v>15369125</v>
      </c>
      <c r="F48" s="373">
        <f>E48/'- 3 -'!D48*100</f>
        <v>0.9354387279378411</v>
      </c>
      <c r="G48" s="372">
        <f>E48/'- 7 -'!F48</f>
        <v>88.97704956147506</v>
      </c>
      <c r="H48" s="372">
        <f>SUM(H11:H46)</f>
        <v>30181952</v>
      </c>
      <c r="I48" s="373">
        <f>H48/'- 3 -'!D48*100</f>
        <v>1.8370184890526287</v>
      </c>
      <c r="J48" s="372">
        <f>H48/'- 7 -'!F48</f>
        <v>174.73350232795042</v>
      </c>
    </row>
    <row r="49" spans="1:10" ht="4.5" customHeight="1">
      <c r="A49" s="25" t="s">
        <v>5</v>
      </c>
      <c r="B49" s="26"/>
      <c r="C49" s="360"/>
      <c r="D49" s="26"/>
      <c r="E49" s="26"/>
      <c r="F49" s="360"/>
      <c r="H49" s="26"/>
      <c r="I49" s="360"/>
      <c r="J49" s="26"/>
    </row>
    <row r="50" spans="1:10" ht="13.5" customHeight="1">
      <c r="A50" s="23" t="s">
        <v>283</v>
      </c>
      <c r="B50" s="24">
        <v>39500</v>
      </c>
      <c r="C50" s="361">
        <f>B50/'- 3 -'!D50*100</f>
        <v>1.4400863906002825</v>
      </c>
      <c r="D50" s="24">
        <f>B50/'- 7 -'!F50</f>
        <v>172.86652078774617</v>
      </c>
      <c r="E50" s="24">
        <v>25625</v>
      </c>
      <c r="F50" s="361">
        <f>E50/'- 3 -'!D50*100</f>
        <v>0.9342332597248669</v>
      </c>
      <c r="G50" s="24">
        <f>E50/'- 7 -'!F50</f>
        <v>112.14442013129103</v>
      </c>
      <c r="H50" s="24">
        <v>38823</v>
      </c>
      <c r="I50" s="361">
        <f>H50/'- 3 -'!D50*100</f>
        <v>1.4154044036018931</v>
      </c>
      <c r="J50" s="24">
        <f>H50/'- 7 -'!F50</f>
        <v>169.90371991247264</v>
      </c>
    </row>
    <row r="51" spans="1:10" ht="13.5" customHeight="1">
      <c r="A51" s="368" t="s">
        <v>284</v>
      </c>
      <c r="B51" s="369">
        <v>18575</v>
      </c>
      <c r="C51" s="370">
        <f>B51/'- 3 -'!D51*100</f>
        <v>0.21776383099275806</v>
      </c>
      <c r="D51" s="369">
        <f>B51/'- 7 -'!F51</f>
        <v>26.823104693140795</v>
      </c>
      <c r="E51" s="369">
        <v>144400</v>
      </c>
      <c r="F51" s="370">
        <f>E51/'- 3 -'!D51*100</f>
        <v>1.6928719889827328</v>
      </c>
      <c r="G51" s="369">
        <f>E51/'- 7 -'!F51</f>
        <v>208.51985559566788</v>
      </c>
      <c r="H51" s="369">
        <v>341408</v>
      </c>
      <c r="I51" s="370">
        <f>H51/'- 3 -'!D51*100</f>
        <v>4.002493351901778</v>
      </c>
      <c r="J51" s="369">
        <f>H51/'- 7 -'!F51</f>
        <v>493.00794223826716</v>
      </c>
    </row>
    <row r="52" spans="2:10" ht="49.5" customHeight="1">
      <c r="B52"/>
      <c r="C52"/>
      <c r="D52"/>
      <c r="E52"/>
      <c r="F52"/>
      <c r="G52"/>
      <c r="H52"/>
      <c r="I52"/>
      <c r="J52"/>
    </row>
    <row r="53" ht="15" customHeight="1"/>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23.xml><?xml version="1.0" encoding="utf-8"?>
<worksheet xmlns="http://schemas.openxmlformats.org/spreadsheetml/2006/main" xmlns:r="http://schemas.openxmlformats.org/officeDocument/2006/relationships">
  <sheetPr codeName="Sheet22">
    <pageSetUpPr fitToPage="1"/>
  </sheetPr>
  <dimension ref="A1:E51"/>
  <sheetViews>
    <sheetView showGridLines="0" showZeros="0" workbookViewId="0" topLeftCell="A1">
      <selection activeCell="A1" sqref="A1"/>
    </sheetView>
  </sheetViews>
  <sheetFormatPr defaultColWidth="15.83203125" defaultRowHeight="12"/>
  <cols>
    <col min="1" max="1" width="36.83203125" style="1" customWidth="1"/>
    <col min="2" max="2" width="20.83203125" style="1" customWidth="1"/>
    <col min="3" max="4" width="15.83203125" style="1" customWidth="1"/>
    <col min="5" max="5" width="44.83203125" style="1" customWidth="1"/>
    <col min="6" max="16384" width="15.83203125" style="1" customWidth="1"/>
  </cols>
  <sheetData>
    <row r="1" spans="1:5" ht="6.75" customHeight="1">
      <c r="A1" s="3"/>
      <c r="B1" s="4"/>
      <c r="C1" s="4"/>
      <c r="D1" s="4"/>
      <c r="E1" s="4"/>
    </row>
    <row r="2" spans="1:5" ht="15.75" customHeight="1">
      <c r="A2" s="168"/>
      <c r="B2" s="5" t="s">
        <v>2</v>
      </c>
      <c r="C2" s="6"/>
      <c r="D2" s="6"/>
      <c r="E2" s="191" t="s">
        <v>478</v>
      </c>
    </row>
    <row r="3" spans="1:5" ht="15.75" customHeight="1">
      <c r="A3" s="171"/>
      <c r="B3" s="7" t="str">
        <f>OPYEAR</f>
        <v>OPERATING FUND 2007/2008 BUDGET</v>
      </c>
      <c r="C3" s="8"/>
      <c r="D3" s="8"/>
      <c r="E3" s="104"/>
    </row>
    <row r="4" spans="2:5" ht="15.75" customHeight="1">
      <c r="B4" s="4"/>
      <c r="C4" s="4"/>
      <c r="D4" s="4"/>
      <c r="E4" s="4"/>
    </row>
    <row r="5" spans="2:5" ht="15.75" customHeight="1">
      <c r="B5" s="215" t="s">
        <v>393</v>
      </c>
      <c r="C5" s="181"/>
      <c r="D5" s="175"/>
      <c r="E5" s="77"/>
    </row>
    <row r="6" spans="2:5" ht="15.75" customHeight="1">
      <c r="B6" s="362" t="s">
        <v>21</v>
      </c>
      <c r="C6" s="363"/>
      <c r="D6" s="364"/>
      <c r="E6" s="108"/>
    </row>
    <row r="7" spans="2:5" ht="15.75" customHeight="1">
      <c r="B7" s="365" t="s">
        <v>48</v>
      </c>
      <c r="C7" s="366"/>
      <c r="D7" s="367"/>
      <c r="E7" s="108"/>
    </row>
    <row r="8" spans="1:5" ht="15.75" customHeight="1">
      <c r="A8" s="105"/>
      <c r="B8" s="177"/>
      <c r="C8" s="176"/>
      <c r="D8" s="176" t="s">
        <v>67</v>
      </c>
      <c r="E8" s="108"/>
    </row>
    <row r="9" spans="1:4" ht="15.75" customHeight="1">
      <c r="A9" s="35" t="s">
        <v>88</v>
      </c>
      <c r="B9" s="116" t="s">
        <v>89</v>
      </c>
      <c r="C9" s="116" t="s">
        <v>90</v>
      </c>
      <c r="D9" s="116" t="s">
        <v>91</v>
      </c>
    </row>
    <row r="10" ht="4.5" customHeight="1">
      <c r="A10" s="37"/>
    </row>
    <row r="11" spans="1:4" ht="13.5" customHeight="1">
      <c r="A11" s="368" t="s">
        <v>247</v>
      </c>
      <c r="B11" s="369">
        <v>0</v>
      </c>
      <c r="C11" s="370">
        <f>B11/'- 3 -'!D11*100</f>
        <v>0</v>
      </c>
      <c r="D11" s="369">
        <f>B11/'- 7 -'!F11</f>
        <v>0</v>
      </c>
    </row>
    <row r="12" spans="1:4" ht="13.5" customHeight="1">
      <c r="A12" s="23" t="s">
        <v>248</v>
      </c>
      <c r="B12" s="24">
        <v>20925</v>
      </c>
      <c r="C12" s="361">
        <f>B12/'- 3 -'!D12*100</f>
        <v>0.08856592530038769</v>
      </c>
      <c r="D12" s="24">
        <f>B12/'- 7 -'!F12</f>
        <v>8.758894935119297</v>
      </c>
    </row>
    <row r="13" spans="1:4" ht="13.5" customHeight="1">
      <c r="A13" s="368" t="s">
        <v>249</v>
      </c>
      <c r="B13" s="369">
        <v>98300</v>
      </c>
      <c r="C13" s="370">
        <f>B13/'- 3 -'!D13*100</f>
        <v>0.17694527296913448</v>
      </c>
      <c r="D13" s="369">
        <f>B13/'- 7 -'!F13</f>
        <v>14.577000074145474</v>
      </c>
    </row>
    <row r="14" spans="1:4" ht="13.5" customHeight="1">
      <c r="A14" s="23" t="s">
        <v>285</v>
      </c>
      <c r="B14" s="24">
        <v>105605</v>
      </c>
      <c r="C14" s="361">
        <f>B14/'- 3 -'!D14*100</f>
        <v>0.1995409188975992</v>
      </c>
      <c r="D14" s="24">
        <f>B14/'- 7 -'!F14</f>
        <v>22.26075042158516</v>
      </c>
    </row>
    <row r="15" spans="1:4" ht="13.5" customHeight="1">
      <c r="A15" s="368" t="s">
        <v>250</v>
      </c>
      <c r="B15" s="369">
        <v>0</v>
      </c>
      <c r="C15" s="370">
        <f>B15/'- 3 -'!D15*100</f>
        <v>0</v>
      </c>
      <c r="D15" s="369">
        <f>B15/'- 7 -'!F15</f>
        <v>0</v>
      </c>
    </row>
    <row r="16" spans="1:4" ht="13.5" customHeight="1">
      <c r="A16" s="23" t="s">
        <v>251</v>
      </c>
      <c r="B16" s="24">
        <v>8500</v>
      </c>
      <c r="C16" s="361">
        <f>B16/'- 3 -'!D16*100</f>
        <v>0.0781117970960607</v>
      </c>
      <c r="D16" s="24">
        <f>B16/'- 7 -'!F16</f>
        <v>7.410636442894507</v>
      </c>
    </row>
    <row r="17" spans="1:4" ht="13.5" customHeight="1">
      <c r="A17" s="368" t="s">
        <v>252</v>
      </c>
      <c r="B17" s="369">
        <v>39410</v>
      </c>
      <c r="C17" s="370">
        <f>B17/'- 3 -'!D17*100</f>
        <v>0.2828783855503912</v>
      </c>
      <c r="D17" s="369">
        <f>B17/'- 7 -'!F17</f>
        <v>28.21045096635648</v>
      </c>
    </row>
    <row r="18" spans="1:4" ht="13.5" customHeight="1">
      <c r="A18" s="23" t="s">
        <v>253</v>
      </c>
      <c r="B18" s="24">
        <v>350150</v>
      </c>
      <c r="C18" s="361">
        <f>B18/'- 3 -'!D18*100</f>
        <v>0.3767908541630757</v>
      </c>
      <c r="D18" s="24">
        <f>B18/'- 7 -'!F18</f>
        <v>59.251049140381745</v>
      </c>
    </row>
    <row r="19" spans="1:4" ht="13.5" customHeight="1">
      <c r="A19" s="368" t="s">
        <v>254</v>
      </c>
      <c r="B19" s="369">
        <v>37000</v>
      </c>
      <c r="C19" s="370">
        <f>B19/'- 3 -'!D19*100</f>
        <v>0.1443565278509585</v>
      </c>
      <c r="D19" s="369">
        <f>B19/'- 7 -'!F19</f>
        <v>10.465280724084288</v>
      </c>
    </row>
    <row r="20" spans="1:4" ht="13.5" customHeight="1">
      <c r="A20" s="23" t="s">
        <v>255</v>
      </c>
      <c r="B20" s="24">
        <v>9200</v>
      </c>
      <c r="C20" s="361">
        <f>B20/'- 3 -'!D20*100</f>
        <v>0.018443919398628793</v>
      </c>
      <c r="D20" s="24">
        <f>B20/'- 7 -'!F20</f>
        <v>1.3322713778871913</v>
      </c>
    </row>
    <row r="21" spans="1:4" ht="13.5" customHeight="1">
      <c r="A21" s="368" t="s">
        <v>256</v>
      </c>
      <c r="B21" s="369">
        <v>9000</v>
      </c>
      <c r="C21" s="370">
        <f>B21/'- 3 -'!D21*100</f>
        <v>0.03257930345449214</v>
      </c>
      <c r="D21" s="369">
        <f>B21/'- 7 -'!F21</f>
        <v>2.987551867219917</v>
      </c>
    </row>
    <row r="22" spans="1:4" ht="13.5" customHeight="1">
      <c r="A22" s="23" t="s">
        <v>257</v>
      </c>
      <c r="B22" s="24">
        <v>0</v>
      </c>
      <c r="C22" s="361">
        <f>B22/'- 3 -'!D22*100</f>
        <v>0</v>
      </c>
      <c r="D22" s="24">
        <f>B22/'- 7 -'!F22</f>
        <v>0</v>
      </c>
    </row>
    <row r="23" spans="1:4" ht="13.5" customHeight="1">
      <c r="A23" s="368" t="s">
        <v>258</v>
      </c>
      <c r="B23" s="369">
        <v>0</v>
      </c>
      <c r="C23" s="370">
        <f>B23/'- 3 -'!D23*100</f>
        <v>0</v>
      </c>
      <c r="D23" s="369">
        <f>B23/'- 7 -'!F23</f>
        <v>0</v>
      </c>
    </row>
    <row r="24" spans="1:4" ht="13.5" customHeight="1">
      <c r="A24" s="23" t="s">
        <v>259</v>
      </c>
      <c r="B24" s="24">
        <v>30100</v>
      </c>
      <c r="C24" s="361">
        <f>B24/'- 3 -'!D24*100</f>
        <v>0.07118783525242887</v>
      </c>
      <c r="D24" s="24">
        <f>B24/'- 7 -'!F24</f>
        <v>6.7194999441902</v>
      </c>
    </row>
    <row r="25" spans="1:4" ht="13.5" customHeight="1">
      <c r="A25" s="368" t="s">
        <v>260</v>
      </c>
      <c r="B25" s="369">
        <v>88948</v>
      </c>
      <c r="C25" s="370">
        <f>B25/'- 3 -'!D25*100</f>
        <v>0.06918027794935183</v>
      </c>
      <c r="D25" s="369">
        <f>B25/'- 7 -'!F25</f>
        <v>6.286966355668646</v>
      </c>
    </row>
    <row r="26" spans="1:4" ht="13.5" customHeight="1">
      <c r="A26" s="23" t="s">
        <v>261</v>
      </c>
      <c r="B26" s="24">
        <v>20000</v>
      </c>
      <c r="C26" s="361">
        <f>B26/'- 3 -'!D26*100</f>
        <v>0.06451518419697982</v>
      </c>
      <c r="D26" s="24">
        <f>B26/'- 7 -'!F26</f>
        <v>6.2063615205585725</v>
      </c>
    </row>
    <row r="27" spans="1:4" ht="13.5" customHeight="1">
      <c r="A27" s="368" t="s">
        <v>262</v>
      </c>
      <c r="B27" s="369">
        <v>144378</v>
      </c>
      <c r="C27" s="370">
        <f>B27/'- 3 -'!D27*100</f>
        <v>0.43573890819664673</v>
      </c>
      <c r="D27" s="369">
        <f>B27/'- 7 -'!F27</f>
        <v>43.74375102255995</v>
      </c>
    </row>
    <row r="28" spans="1:4" ht="13.5" customHeight="1">
      <c r="A28" s="23" t="s">
        <v>263</v>
      </c>
      <c r="B28" s="24">
        <v>9000</v>
      </c>
      <c r="C28" s="361">
        <f>B28/'- 3 -'!D28*100</f>
        <v>0.05054615684090564</v>
      </c>
      <c r="D28" s="24">
        <f>B28/'- 7 -'!F28</f>
        <v>5.029337803855825</v>
      </c>
    </row>
    <row r="29" spans="1:4" ht="13.5" customHeight="1">
      <c r="A29" s="368" t="s">
        <v>264</v>
      </c>
      <c r="B29" s="369">
        <v>524224</v>
      </c>
      <c r="C29" s="370">
        <f>B29/'- 3 -'!D29*100</f>
        <v>0.4415902759028623</v>
      </c>
      <c r="D29" s="369">
        <f>B29/'- 7 -'!F29</f>
        <v>42.6770871494281</v>
      </c>
    </row>
    <row r="30" spans="1:4" ht="13.5" customHeight="1">
      <c r="A30" s="23" t="s">
        <v>265</v>
      </c>
      <c r="B30" s="24">
        <v>10650</v>
      </c>
      <c r="C30" s="361">
        <f>B30/'- 3 -'!D30*100</f>
        <v>0.09713961681020679</v>
      </c>
      <c r="D30" s="24">
        <f>B30/'- 7 -'!F30</f>
        <v>9.098675779581376</v>
      </c>
    </row>
    <row r="31" spans="1:4" ht="13.5" customHeight="1">
      <c r="A31" s="368" t="s">
        <v>266</v>
      </c>
      <c r="B31" s="369">
        <v>7000</v>
      </c>
      <c r="C31" s="370">
        <f>B31/'- 3 -'!D31*100</f>
        <v>0.024647453389905104</v>
      </c>
      <c r="D31" s="369">
        <f>B31/'- 7 -'!F31</f>
        <v>2.1367521367521367</v>
      </c>
    </row>
    <row r="32" spans="1:4" ht="13.5" customHeight="1">
      <c r="A32" s="23" t="s">
        <v>267</v>
      </c>
      <c r="B32" s="24">
        <v>19900</v>
      </c>
      <c r="C32" s="361">
        <f>B32/'- 3 -'!D32*100</f>
        <v>0.09465943367115968</v>
      </c>
      <c r="D32" s="24">
        <f>B32/'- 7 -'!F32</f>
        <v>9.290382819794585</v>
      </c>
    </row>
    <row r="33" spans="1:4" ht="13.5" customHeight="1">
      <c r="A33" s="368" t="s">
        <v>268</v>
      </c>
      <c r="B33" s="369">
        <v>6000</v>
      </c>
      <c r="C33" s="370">
        <f>B33/'- 3 -'!D33*100</f>
        <v>0.02659869223096531</v>
      </c>
      <c r="D33" s="369">
        <f>B33/'- 7 -'!F33</f>
        <v>2.680965147453083</v>
      </c>
    </row>
    <row r="34" spans="1:4" ht="13.5" customHeight="1">
      <c r="A34" s="23" t="s">
        <v>269</v>
      </c>
      <c r="B34" s="24">
        <v>20000</v>
      </c>
      <c r="C34" s="361">
        <f>B34/'- 3 -'!D34*100</f>
        <v>0.10096005949374386</v>
      </c>
      <c r="D34" s="24">
        <f>B34/'- 7 -'!F34</f>
        <v>9.861932938856016</v>
      </c>
    </row>
    <row r="35" spans="1:4" ht="13.5" customHeight="1">
      <c r="A35" s="368" t="s">
        <v>270</v>
      </c>
      <c r="B35" s="369">
        <v>857500</v>
      </c>
      <c r="C35" s="370">
        <f>B35/'- 3 -'!D35*100</f>
        <v>0.5904512838097914</v>
      </c>
      <c r="D35" s="369">
        <f>B35/'- 7 -'!F35</f>
        <v>52.10390399513899</v>
      </c>
    </row>
    <row r="36" spans="1:4" ht="13.5" customHeight="1">
      <c r="A36" s="23" t="s">
        <v>271</v>
      </c>
      <c r="B36" s="24">
        <v>0</v>
      </c>
      <c r="C36" s="361">
        <f>B36/'- 3 -'!D36*100</f>
        <v>0</v>
      </c>
      <c r="D36" s="24">
        <f>B36/'- 7 -'!F36</f>
        <v>0</v>
      </c>
    </row>
    <row r="37" spans="1:4" ht="13.5" customHeight="1">
      <c r="A37" s="368" t="s">
        <v>272</v>
      </c>
      <c r="B37" s="369">
        <v>66975</v>
      </c>
      <c r="C37" s="370">
        <f>B37/'- 3 -'!D37*100</f>
        <v>0.2180753198128697</v>
      </c>
      <c r="D37" s="369">
        <f>B37/'- 7 -'!F37</f>
        <v>19.935408977259197</v>
      </c>
    </row>
    <row r="38" spans="1:4" ht="13.5" customHeight="1">
      <c r="A38" s="23" t="s">
        <v>273</v>
      </c>
      <c r="B38" s="24">
        <v>256322</v>
      </c>
      <c r="C38" s="361">
        <f>B38/'- 3 -'!D38*100</f>
        <v>0.3301613642060138</v>
      </c>
      <c r="D38" s="24">
        <f>B38/'- 7 -'!F38</f>
        <v>28.969484629294755</v>
      </c>
    </row>
    <row r="39" spans="1:4" ht="13.5" customHeight="1">
      <c r="A39" s="368" t="s">
        <v>274</v>
      </c>
      <c r="B39" s="369">
        <v>12900</v>
      </c>
      <c r="C39" s="370">
        <f>B39/'- 3 -'!D39*100</f>
        <v>0.07672228139948578</v>
      </c>
      <c r="D39" s="369">
        <f>B39/'- 7 -'!F39</f>
        <v>8.044901777362021</v>
      </c>
    </row>
    <row r="40" spans="1:4" ht="13.5" customHeight="1">
      <c r="A40" s="23" t="s">
        <v>275</v>
      </c>
      <c r="B40" s="24">
        <v>122404</v>
      </c>
      <c r="C40" s="361">
        <f>B40/'- 3 -'!D40*100</f>
        <v>0.15472616809161988</v>
      </c>
      <c r="D40" s="24">
        <f>B40/'- 7 -'!F40</f>
        <v>14.378648874061719</v>
      </c>
    </row>
    <row r="41" spans="1:4" ht="13.5" customHeight="1">
      <c r="A41" s="368" t="s">
        <v>276</v>
      </c>
      <c r="B41" s="369">
        <v>65290</v>
      </c>
      <c r="C41" s="370">
        <f>B41/'- 3 -'!D41*100</f>
        <v>0.13360991479293205</v>
      </c>
      <c r="D41" s="369">
        <f>B41/'- 7 -'!F41</f>
        <v>13.973247726056714</v>
      </c>
    </row>
    <row r="42" spans="1:4" ht="13.5" customHeight="1">
      <c r="A42" s="23" t="s">
        <v>277</v>
      </c>
      <c r="B42" s="24">
        <v>26000</v>
      </c>
      <c r="C42" s="361">
        <f>B42/'- 3 -'!D42*100</f>
        <v>0.15144440685516602</v>
      </c>
      <c r="D42" s="24">
        <f>B42/'- 7 -'!F42</f>
        <v>15.559545182525435</v>
      </c>
    </row>
    <row r="43" spans="1:4" ht="13.5" customHeight="1">
      <c r="A43" s="368" t="s">
        <v>278</v>
      </c>
      <c r="B43" s="369">
        <v>0</v>
      </c>
      <c r="C43" s="370">
        <f>B43/'- 3 -'!D43*100</f>
        <v>0</v>
      </c>
      <c r="D43" s="369">
        <f>B43/'- 7 -'!F43</f>
        <v>0</v>
      </c>
    </row>
    <row r="44" spans="1:4" ht="13.5" customHeight="1">
      <c r="A44" s="23" t="s">
        <v>279</v>
      </c>
      <c r="B44" s="24">
        <v>1000</v>
      </c>
      <c r="C44" s="361">
        <f>B44/'- 3 -'!D44*100</f>
        <v>0.012587928252333583</v>
      </c>
      <c r="D44" s="24">
        <f>B44/'- 7 -'!F44</f>
        <v>1.2254901960784315</v>
      </c>
    </row>
    <row r="45" spans="1:4" ht="13.5" customHeight="1">
      <c r="A45" s="368" t="s">
        <v>280</v>
      </c>
      <c r="B45" s="369">
        <v>16469</v>
      </c>
      <c r="C45" s="370">
        <f>B45/'- 3 -'!D45*100</f>
        <v>0.13477645921970738</v>
      </c>
      <c r="D45" s="369">
        <f>B45/'- 7 -'!F45</f>
        <v>11.066388926219593</v>
      </c>
    </row>
    <row r="46" spans="1:4" ht="13.5" customHeight="1">
      <c r="A46" s="23" t="s">
        <v>281</v>
      </c>
      <c r="B46" s="24">
        <v>1019700</v>
      </c>
      <c r="C46" s="361">
        <f>B46/'- 3 -'!D46*100</f>
        <v>0.3452633204193949</v>
      </c>
      <c r="D46" s="24">
        <f>B46/'- 7 -'!F46</f>
        <v>33.48163714271642</v>
      </c>
    </row>
    <row r="47" spans="1:4" ht="4.5" customHeight="1">
      <c r="A47"/>
      <c r="B47"/>
      <c r="C47"/>
      <c r="D47"/>
    </row>
    <row r="48" spans="1:5" ht="13.5" customHeight="1">
      <c r="A48" s="371" t="s">
        <v>282</v>
      </c>
      <c r="B48" s="372">
        <f>SUM(B11:B46)</f>
        <v>4002850</v>
      </c>
      <c r="C48" s="373">
        <f>B48/'- 3 -'!D48*100</f>
        <v>0.24363266692970403</v>
      </c>
      <c r="D48" s="372">
        <f>B48/'- 7 -'!F48</f>
        <v>23.1738490536807</v>
      </c>
      <c r="E48" s="37"/>
    </row>
    <row r="49" spans="1:4" ht="4.5" customHeight="1">
      <c r="A49" s="25" t="s">
        <v>5</v>
      </c>
      <c r="B49" s="26"/>
      <c r="C49" s="360"/>
      <c r="D49" s="26"/>
    </row>
    <row r="50" spans="1:4" ht="13.5" customHeight="1">
      <c r="A50" s="23" t="s">
        <v>283</v>
      </c>
      <c r="B50" s="24">
        <v>6200</v>
      </c>
      <c r="C50" s="361">
        <f>B50/'- 3 -'!D50*100</f>
        <v>0.2260388764992849</v>
      </c>
      <c r="D50" s="24">
        <f>B50/'- 7 -'!F50</f>
        <v>27.133479212253828</v>
      </c>
    </row>
    <row r="51" spans="1:4" ht="13.5" customHeight="1">
      <c r="A51" s="368" t="s">
        <v>284</v>
      </c>
      <c r="B51" s="369">
        <v>297234</v>
      </c>
      <c r="C51" s="370">
        <f>B51/'- 3 -'!D51*100</f>
        <v>3.484619894551895</v>
      </c>
      <c r="D51" s="369">
        <f>B51/'- 7 -'!F51</f>
        <v>429.2187725631769</v>
      </c>
    </row>
    <row r="52" ht="49.5" customHeight="1"/>
    <row r="53" ht="15" customHeight="1"/>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24.xml><?xml version="1.0" encoding="utf-8"?>
<worksheet xmlns="http://schemas.openxmlformats.org/spreadsheetml/2006/main" xmlns:r="http://schemas.openxmlformats.org/officeDocument/2006/relationships">
  <sheetPr codeName="Sheet24">
    <pageSetUpPr fitToPage="1"/>
  </sheetPr>
  <dimension ref="A1:J53"/>
  <sheetViews>
    <sheetView showGridLines="0" showZeros="0" workbookViewId="0" topLeftCell="A1">
      <selection activeCell="A1" sqref="A1"/>
    </sheetView>
  </sheetViews>
  <sheetFormatPr defaultColWidth="15.83203125" defaultRowHeight="12"/>
  <cols>
    <col min="1" max="1" width="29.83203125" style="1" customWidth="1"/>
    <col min="2" max="2" width="18.83203125" style="1" customWidth="1"/>
    <col min="3" max="3" width="7.83203125" style="1" customWidth="1"/>
    <col min="4" max="4" width="11.83203125" style="1" customWidth="1"/>
    <col min="5" max="5" width="14.83203125" style="1" customWidth="1"/>
    <col min="6" max="6" width="7.83203125" style="1" customWidth="1"/>
    <col min="7" max="7" width="9.83203125" style="1" customWidth="1"/>
    <col min="8" max="8" width="14.83203125" style="1" customWidth="1"/>
    <col min="9" max="9" width="7.83203125" style="1" customWidth="1"/>
    <col min="10" max="10" width="9.83203125" style="1" customWidth="1"/>
    <col min="11" max="16384" width="15.83203125" style="1" customWidth="1"/>
  </cols>
  <sheetData>
    <row r="1" spans="1:10" ht="6.75" customHeight="1">
      <c r="A1" s="3"/>
      <c r="B1" s="4"/>
      <c r="C1" s="4"/>
      <c r="D1" s="4"/>
      <c r="E1" s="4"/>
      <c r="F1" s="4"/>
      <c r="G1" s="4"/>
      <c r="H1" s="4"/>
      <c r="I1" s="4"/>
      <c r="J1" s="4"/>
    </row>
    <row r="2" spans="1:10" ht="15.75" customHeight="1">
      <c r="A2" s="168"/>
      <c r="B2" s="5" t="s">
        <v>2</v>
      </c>
      <c r="C2" s="6"/>
      <c r="D2" s="169"/>
      <c r="E2" s="6"/>
      <c r="F2" s="6"/>
      <c r="G2" s="6"/>
      <c r="H2" s="109"/>
      <c r="I2" s="109"/>
      <c r="J2" s="191" t="s">
        <v>477</v>
      </c>
    </row>
    <row r="3" spans="1:10" ht="15.75" customHeight="1">
      <c r="A3" s="171"/>
      <c r="B3" s="7" t="str">
        <f>OPYEAR</f>
        <v>OPERATING FUND 2007/2008 BUDGET</v>
      </c>
      <c r="C3" s="8"/>
      <c r="D3" s="184"/>
      <c r="E3" s="8"/>
      <c r="F3" s="8"/>
      <c r="G3" s="8"/>
      <c r="H3" s="111"/>
      <c r="I3" s="111"/>
      <c r="J3" s="8"/>
    </row>
    <row r="4" spans="2:10" ht="15.75" customHeight="1">
      <c r="B4" s="4"/>
      <c r="C4" s="4"/>
      <c r="D4" s="4"/>
      <c r="E4" s="4"/>
      <c r="F4" s="4"/>
      <c r="G4" s="4"/>
      <c r="H4" s="4"/>
      <c r="I4" s="4"/>
      <c r="J4" s="4"/>
    </row>
    <row r="5" spans="2:10" ht="15.75" customHeight="1">
      <c r="B5" s="192" t="s">
        <v>14</v>
      </c>
      <c r="C5" s="193"/>
      <c r="D5" s="194"/>
      <c r="E5" s="194"/>
      <c r="F5" s="194"/>
      <c r="G5" s="194"/>
      <c r="H5" s="194"/>
      <c r="I5" s="194"/>
      <c r="J5" s="195"/>
    </row>
    <row r="6" spans="2:10" ht="15.75" customHeight="1">
      <c r="B6" s="362" t="s">
        <v>355</v>
      </c>
      <c r="C6" s="363"/>
      <c r="D6" s="364"/>
      <c r="E6" s="362" t="s">
        <v>23</v>
      </c>
      <c r="F6" s="363"/>
      <c r="G6" s="364"/>
      <c r="H6" s="362" t="s">
        <v>347</v>
      </c>
      <c r="I6" s="363"/>
      <c r="J6" s="364"/>
    </row>
    <row r="7" spans="2:10" ht="15.75" customHeight="1">
      <c r="B7" s="365" t="s">
        <v>360</v>
      </c>
      <c r="C7" s="366"/>
      <c r="D7" s="367"/>
      <c r="E7" s="365" t="s">
        <v>50</v>
      </c>
      <c r="F7" s="366"/>
      <c r="G7" s="367"/>
      <c r="H7" s="365" t="s">
        <v>286</v>
      </c>
      <c r="I7" s="366"/>
      <c r="J7" s="367"/>
    </row>
    <row r="8" spans="1:10" ht="15.75" customHeight="1">
      <c r="A8" s="105"/>
      <c r="B8" s="177"/>
      <c r="C8" s="176"/>
      <c r="D8" s="176" t="s">
        <v>67</v>
      </c>
      <c r="E8" s="177"/>
      <c r="F8" s="176"/>
      <c r="G8" s="176" t="s">
        <v>67</v>
      </c>
      <c r="H8" s="177"/>
      <c r="I8" s="176"/>
      <c r="J8" s="176" t="s">
        <v>67</v>
      </c>
    </row>
    <row r="9" spans="1:10" ht="15.75" customHeight="1">
      <c r="A9" s="35" t="s">
        <v>88</v>
      </c>
      <c r="B9" s="116" t="s">
        <v>89</v>
      </c>
      <c r="C9" s="116" t="s">
        <v>90</v>
      </c>
      <c r="D9" s="116" t="s">
        <v>91</v>
      </c>
      <c r="E9" s="116" t="s">
        <v>89</v>
      </c>
      <c r="F9" s="116" t="s">
        <v>90</v>
      </c>
      <c r="G9" s="116" t="s">
        <v>91</v>
      </c>
      <c r="H9" s="116" t="s">
        <v>89</v>
      </c>
      <c r="I9" s="116" t="s">
        <v>90</v>
      </c>
      <c r="J9" s="116" t="s">
        <v>91</v>
      </c>
    </row>
    <row r="10" ht="4.5" customHeight="1">
      <c r="A10" s="37"/>
    </row>
    <row r="11" spans="1:10" ht="13.5" customHeight="1">
      <c r="A11" s="368" t="s">
        <v>247</v>
      </c>
      <c r="B11" s="369">
        <v>0</v>
      </c>
      <c r="C11" s="370">
        <f>B11/'- 3 -'!D11*100</f>
        <v>0</v>
      </c>
      <c r="D11" s="369">
        <f>B11/'- 7 -'!C11</f>
        <v>0</v>
      </c>
      <c r="E11" s="369">
        <v>0</v>
      </c>
      <c r="F11" s="370">
        <f>E11/'- 3 -'!D11*100</f>
        <v>0</v>
      </c>
      <c r="G11" s="369">
        <f>E11/'- 7 -'!F11</f>
        <v>0</v>
      </c>
      <c r="H11" s="369">
        <v>168141</v>
      </c>
      <c r="I11" s="370">
        <f>H11/'- 3 -'!D11*100</f>
        <v>1.3355327845772378</v>
      </c>
      <c r="J11" s="369">
        <f>H11/'- 7 -'!F11</f>
        <v>117.49895178197065</v>
      </c>
    </row>
    <row r="12" spans="1:10" ht="13.5" customHeight="1">
      <c r="A12" s="23" t="s">
        <v>248</v>
      </c>
      <c r="B12" s="24">
        <v>0</v>
      </c>
      <c r="C12" s="361">
        <f>B12/'- 3 -'!D12*100</f>
        <v>0</v>
      </c>
      <c r="D12" s="24">
        <f>B12/'- 7 -'!C12</f>
        <v>0</v>
      </c>
      <c r="E12" s="24">
        <v>0</v>
      </c>
      <c r="F12" s="361">
        <f>E12/'- 3 -'!D12*100</f>
        <v>0</v>
      </c>
      <c r="G12" s="24">
        <f>E12/'- 7 -'!F12</f>
        <v>0</v>
      </c>
      <c r="H12" s="24">
        <v>230765</v>
      </c>
      <c r="I12" s="361">
        <f>H12/'- 3 -'!D12*100</f>
        <v>0.9767223776317305</v>
      </c>
      <c r="J12" s="24">
        <f>H12/'- 7 -'!F12</f>
        <v>96.59480954374216</v>
      </c>
    </row>
    <row r="13" spans="1:10" ht="13.5" customHeight="1">
      <c r="A13" s="368" t="s">
        <v>249</v>
      </c>
      <c r="B13" s="369">
        <v>0</v>
      </c>
      <c r="C13" s="370">
        <f>B13/'- 3 -'!D13*100</f>
        <v>0</v>
      </c>
      <c r="D13" s="369">
        <f>B13/'- 7 -'!C13</f>
        <v>0</v>
      </c>
      <c r="E13" s="369">
        <v>123400</v>
      </c>
      <c r="F13" s="370">
        <f>E13/'- 3 -'!D13*100</f>
        <v>0.22212661937325734</v>
      </c>
      <c r="G13" s="369">
        <f>E13/'- 7 -'!F13</f>
        <v>18.29910283977163</v>
      </c>
      <c r="H13" s="369">
        <v>899000</v>
      </c>
      <c r="I13" s="370">
        <f>H13/'- 3 -'!D13*100</f>
        <v>1.618248223797069</v>
      </c>
      <c r="J13" s="369">
        <f>H13/'- 7 -'!F13</f>
        <v>133.3135612070883</v>
      </c>
    </row>
    <row r="14" spans="1:10" ht="13.5" customHeight="1">
      <c r="A14" s="23" t="s">
        <v>285</v>
      </c>
      <c r="B14" s="24">
        <v>113968</v>
      </c>
      <c r="C14" s="361">
        <f>B14/'- 3 -'!D14*100</f>
        <v>0.215342828889935</v>
      </c>
      <c r="D14" s="24">
        <f>B14/'- 7 -'!C14</f>
        <v>24.55148642826368</v>
      </c>
      <c r="E14" s="24">
        <v>608345</v>
      </c>
      <c r="F14" s="361">
        <f>E14/'- 3 -'!D14*100</f>
        <v>1.1494694409048811</v>
      </c>
      <c r="G14" s="24">
        <f>E14/'- 7 -'!F14</f>
        <v>128.2346121416526</v>
      </c>
      <c r="H14" s="24">
        <v>875606</v>
      </c>
      <c r="I14" s="361">
        <f>H14/'- 3 -'!D14*100</f>
        <v>1.6544597872473013</v>
      </c>
      <c r="J14" s="24">
        <f>H14/'- 7 -'!F14</f>
        <v>184.5712478920742</v>
      </c>
    </row>
    <row r="15" spans="1:10" ht="13.5" customHeight="1">
      <c r="A15" s="368" t="s">
        <v>250</v>
      </c>
      <c r="B15" s="369">
        <v>0</v>
      </c>
      <c r="C15" s="370">
        <f>B15/'- 3 -'!D15*100</f>
        <v>0</v>
      </c>
      <c r="D15" s="369">
        <f>B15/'- 7 -'!C15</f>
        <v>0</v>
      </c>
      <c r="E15" s="369">
        <v>127210</v>
      </c>
      <c r="F15" s="370">
        <f>E15/'- 3 -'!D15*100</f>
        <v>0.8342649762236778</v>
      </c>
      <c r="G15" s="369">
        <f>E15/'- 7 -'!F15</f>
        <v>79.95600251414204</v>
      </c>
      <c r="H15" s="369">
        <v>168850</v>
      </c>
      <c r="I15" s="370">
        <f>H15/'- 3 -'!D15*100</f>
        <v>1.1073472308416632</v>
      </c>
      <c r="J15" s="369">
        <f>H15/'- 7 -'!F15</f>
        <v>106.12822124450031</v>
      </c>
    </row>
    <row r="16" spans="1:10" ht="13.5" customHeight="1">
      <c r="A16" s="23" t="s">
        <v>251</v>
      </c>
      <c r="B16" s="24">
        <v>0</v>
      </c>
      <c r="C16" s="361">
        <f>B16/'- 3 -'!D16*100</f>
        <v>0</v>
      </c>
      <c r="D16" s="24">
        <f>B16/'- 7 -'!C16</f>
        <v>0</v>
      </c>
      <c r="E16" s="24">
        <v>0</v>
      </c>
      <c r="F16" s="361">
        <f>E16/'- 3 -'!D16*100</f>
        <v>0</v>
      </c>
      <c r="G16" s="24">
        <f>E16/'- 7 -'!F16</f>
        <v>0</v>
      </c>
      <c r="H16" s="24">
        <v>131295</v>
      </c>
      <c r="I16" s="361">
        <f>H16/'- 3 -'!D16*100</f>
        <v>1.2065515764385046</v>
      </c>
      <c r="J16" s="24">
        <f>H16/'- 7 -'!F16</f>
        <v>114.46817785527463</v>
      </c>
    </row>
    <row r="17" spans="1:10" ht="13.5" customHeight="1">
      <c r="A17" s="368" t="s">
        <v>252</v>
      </c>
      <c r="B17" s="369">
        <v>0</v>
      </c>
      <c r="C17" s="370">
        <f>B17/'- 3 -'!D17*100</f>
        <v>0</v>
      </c>
      <c r="D17" s="369">
        <f>B17/'- 7 -'!C17</f>
        <v>0</v>
      </c>
      <c r="E17" s="369">
        <v>65430</v>
      </c>
      <c r="F17" s="370">
        <f>E17/'- 3 -'!D17*100</f>
        <v>0.46964559164075353</v>
      </c>
      <c r="G17" s="369">
        <f>E17/'- 7 -'!F17</f>
        <v>46.836077308518256</v>
      </c>
      <c r="H17" s="369">
        <v>194501</v>
      </c>
      <c r="I17" s="370">
        <f>H17/'- 3 -'!D17*100</f>
        <v>1.3960956322744642</v>
      </c>
      <c r="J17" s="369">
        <f>H17/'- 7 -'!F17</f>
        <v>139.22763063707944</v>
      </c>
    </row>
    <row r="18" spans="1:10" ht="13.5" customHeight="1">
      <c r="A18" s="23" t="s">
        <v>253</v>
      </c>
      <c r="B18" s="24">
        <v>0</v>
      </c>
      <c r="C18" s="361">
        <f>B18/'- 3 -'!D18*100</f>
        <v>0</v>
      </c>
      <c r="D18" s="24">
        <f>B18/'- 7 -'!C18</f>
        <v>0</v>
      </c>
      <c r="E18" s="24">
        <v>1536816</v>
      </c>
      <c r="F18" s="361">
        <f>E18/'- 3 -'!D18*100</f>
        <v>1.6537432909652472</v>
      </c>
      <c r="G18" s="24">
        <f>E18/'- 7 -'!F18</f>
        <v>260.05414918099365</v>
      </c>
      <c r="H18" s="24">
        <v>1583130</v>
      </c>
      <c r="I18" s="361">
        <f>H18/'- 3 -'!D18*100</f>
        <v>1.703581050838755</v>
      </c>
      <c r="J18" s="24">
        <f>H18/'- 7 -'!F18</f>
        <v>267.891227832679</v>
      </c>
    </row>
    <row r="19" spans="1:10" ht="13.5" customHeight="1">
      <c r="A19" s="368" t="s">
        <v>254</v>
      </c>
      <c r="B19" s="369">
        <v>0</v>
      </c>
      <c r="C19" s="370">
        <f>B19/'- 3 -'!D19*100</f>
        <v>0</v>
      </c>
      <c r="D19" s="369">
        <f>B19/'- 7 -'!C19</f>
        <v>0</v>
      </c>
      <c r="E19" s="369">
        <v>123000</v>
      </c>
      <c r="F19" s="370">
        <f>E19/'- 3 -'!D19*100</f>
        <v>0.4798879169099432</v>
      </c>
      <c r="G19" s="369">
        <f>E19/'- 7 -'!F19</f>
        <v>34.78998727195587</v>
      </c>
      <c r="H19" s="369">
        <v>350750</v>
      </c>
      <c r="I19" s="370">
        <f>H19/'- 3 -'!D19*100</f>
        <v>1.3684608687492892</v>
      </c>
      <c r="J19" s="369">
        <f>H19/'- 7 -'!F19</f>
        <v>99.2080328100693</v>
      </c>
    </row>
    <row r="20" spans="1:10" ht="13.5" customHeight="1">
      <c r="A20" s="23" t="s">
        <v>255</v>
      </c>
      <c r="B20" s="24">
        <v>13693</v>
      </c>
      <c r="C20" s="361">
        <f>B20/'- 3 -'!D20*100</f>
        <v>0.02745136829624174</v>
      </c>
      <c r="D20" s="24">
        <f>B20/'- 7 -'!C20</f>
        <v>1.9941746158887352</v>
      </c>
      <c r="E20" s="24">
        <v>210599</v>
      </c>
      <c r="F20" s="361">
        <f>E20/'- 3 -'!D20*100</f>
        <v>0.4222033675469375</v>
      </c>
      <c r="G20" s="24">
        <f>E20/'- 7 -'!F20</f>
        <v>30.497284773007024</v>
      </c>
      <c r="H20" s="24">
        <v>742619</v>
      </c>
      <c r="I20" s="361">
        <f>H20/'- 3 -'!D20*100</f>
        <v>1.4887831499880777</v>
      </c>
      <c r="J20" s="24">
        <f>H20/'- 7 -'!F20</f>
        <v>107.54022156252263</v>
      </c>
    </row>
    <row r="21" spans="1:10" ht="13.5" customHeight="1">
      <c r="A21" s="368" t="s">
        <v>256</v>
      </c>
      <c r="B21" s="369">
        <v>0</v>
      </c>
      <c r="C21" s="370">
        <f>B21/'- 3 -'!D21*100</f>
        <v>0</v>
      </c>
      <c r="D21" s="369">
        <f>B21/'- 7 -'!C21</f>
        <v>0</v>
      </c>
      <c r="E21" s="369">
        <v>78715</v>
      </c>
      <c r="F21" s="370">
        <f>E21/'- 3 -'!D21*100</f>
        <v>0.2849422079355944</v>
      </c>
      <c r="G21" s="369">
        <f>E21/'- 7 -'!F21</f>
        <v>26.129460580912863</v>
      </c>
      <c r="H21" s="369">
        <v>479528</v>
      </c>
      <c r="I21" s="370">
        <f>H21/'- 3 -'!D21*100</f>
        <v>1.7358542474361898</v>
      </c>
      <c r="J21" s="369">
        <f>H21/'- 7 -'!F21</f>
        <v>159.17941908713692</v>
      </c>
    </row>
    <row r="22" spans="1:10" ht="13.5" customHeight="1">
      <c r="A22" s="23" t="s">
        <v>257</v>
      </c>
      <c r="B22" s="24">
        <v>10000</v>
      </c>
      <c r="C22" s="361">
        <f>B22/'- 3 -'!D22*100</f>
        <v>0.06525746222343398</v>
      </c>
      <c r="D22" s="24">
        <f>B22/'- 7 -'!C22</f>
        <v>6.257822277847309</v>
      </c>
      <c r="E22" s="24">
        <v>42400</v>
      </c>
      <c r="F22" s="361">
        <f>E22/'- 3 -'!D22*100</f>
        <v>0.27669163982736006</v>
      </c>
      <c r="G22" s="24">
        <f>E22/'- 7 -'!F22</f>
        <v>25.014749262536874</v>
      </c>
      <c r="H22" s="24">
        <v>187090</v>
      </c>
      <c r="I22" s="361">
        <f>H22/'- 3 -'!D22*100</f>
        <v>1.2209018607382263</v>
      </c>
      <c r="J22" s="24">
        <f>H22/'- 7 -'!F22</f>
        <v>110.37758112094396</v>
      </c>
    </row>
    <row r="23" spans="1:10" ht="13.5" customHeight="1">
      <c r="A23" s="368" t="s">
        <v>258</v>
      </c>
      <c r="B23" s="369">
        <v>0</v>
      </c>
      <c r="C23" s="370">
        <f>B23/'- 3 -'!D23*100</f>
        <v>0</v>
      </c>
      <c r="D23" s="369">
        <f>B23/'- 7 -'!C23</f>
        <v>0</v>
      </c>
      <c r="E23" s="369">
        <v>0</v>
      </c>
      <c r="F23" s="370">
        <f>E23/'- 3 -'!D23*100</f>
        <v>0</v>
      </c>
      <c r="G23" s="369">
        <f>E23/'- 7 -'!F23</f>
        <v>0</v>
      </c>
      <c r="H23" s="369">
        <v>149540</v>
      </c>
      <c r="I23" s="370">
        <f>H23/'- 3 -'!D23*100</f>
        <v>1.1704232159244554</v>
      </c>
      <c r="J23" s="369">
        <f>H23/'- 7 -'!F23</f>
        <v>115.29683885890516</v>
      </c>
    </row>
    <row r="24" spans="1:10" ht="13.5" customHeight="1">
      <c r="A24" s="23" t="s">
        <v>259</v>
      </c>
      <c r="B24" s="24">
        <v>0</v>
      </c>
      <c r="C24" s="361">
        <f>B24/'- 3 -'!D24*100</f>
        <v>0</v>
      </c>
      <c r="D24" s="24">
        <f>B24/'- 7 -'!C24</f>
        <v>0</v>
      </c>
      <c r="E24" s="24">
        <v>90900</v>
      </c>
      <c r="F24" s="361">
        <f>E24/'- 3 -'!D24*100</f>
        <v>0.2149825323736141</v>
      </c>
      <c r="G24" s="24">
        <f>E24/'- 7 -'!F24</f>
        <v>20.292443353052796</v>
      </c>
      <c r="H24" s="24">
        <v>602830</v>
      </c>
      <c r="I24" s="361">
        <f>H24/'- 3 -'!D24*100</f>
        <v>1.4257196918678305</v>
      </c>
      <c r="J24" s="24">
        <f>H24/'- 7 -'!F24</f>
        <v>134.57528742047103</v>
      </c>
    </row>
    <row r="25" spans="1:10" ht="13.5" customHeight="1">
      <c r="A25" s="368" t="s">
        <v>260</v>
      </c>
      <c r="B25" s="369">
        <v>105908</v>
      </c>
      <c r="C25" s="370">
        <f>B25/'- 3 -'!D25*100</f>
        <v>0.08237110308337403</v>
      </c>
      <c r="D25" s="369">
        <f>B25/'- 7 -'!C25</f>
        <v>7.5816450712291505</v>
      </c>
      <c r="E25" s="369">
        <v>1349515</v>
      </c>
      <c r="F25" s="370">
        <f>E25/'- 3 -'!D25*100</f>
        <v>1.049600022449291</v>
      </c>
      <c r="G25" s="369">
        <f>E25/'- 7 -'!F25</f>
        <v>95.3855668645745</v>
      </c>
      <c r="H25" s="369">
        <v>3418913</v>
      </c>
      <c r="I25" s="370">
        <f>H25/'- 3 -'!D25*100</f>
        <v>2.659096906334626</v>
      </c>
      <c r="J25" s="369">
        <f>H25/'- 7 -'!F25</f>
        <v>241.6534492507775</v>
      </c>
    </row>
    <row r="26" spans="1:10" ht="13.5" customHeight="1">
      <c r="A26" s="23" t="s">
        <v>261</v>
      </c>
      <c r="B26" s="24">
        <v>12119</v>
      </c>
      <c r="C26" s="361">
        <f>B26/'- 3 -'!D26*100</f>
        <v>0.039092975864159926</v>
      </c>
      <c r="D26" s="24">
        <f>B26/'- 7 -'!C26</f>
        <v>3.783049789292961</v>
      </c>
      <c r="E26" s="24">
        <v>174381</v>
      </c>
      <c r="F26" s="361">
        <f>E26/'- 3 -'!D26*100</f>
        <v>0.562511116772677</v>
      </c>
      <c r="G26" s="24">
        <f>E26/'- 7 -'!F26</f>
        <v>54.11357641582622</v>
      </c>
      <c r="H26" s="24">
        <v>422137</v>
      </c>
      <c r="I26" s="361">
        <f>H26/'- 3 -'!D26*100</f>
        <v>1.3617123155680235</v>
      </c>
      <c r="J26" s="24">
        <f>H26/'- 7 -'!F26</f>
        <v>130.9967416602017</v>
      </c>
    </row>
    <row r="27" spans="1:10" ht="13.5" customHeight="1">
      <c r="A27" s="368" t="s">
        <v>262</v>
      </c>
      <c r="B27" s="369">
        <v>38886</v>
      </c>
      <c r="C27" s="370">
        <f>B27/'- 3 -'!D27*100</f>
        <v>0.11735959207174779</v>
      </c>
      <c r="D27" s="369">
        <f>B27/'- 7 -'!C27</f>
        <v>12.159322585083364</v>
      </c>
      <c r="E27" s="369">
        <v>289310</v>
      </c>
      <c r="F27" s="370">
        <f>E27/'- 3 -'!D27*100</f>
        <v>0.8731498118160097</v>
      </c>
      <c r="G27" s="369">
        <f>E27/'- 7 -'!F27</f>
        <v>87.65535336641884</v>
      </c>
      <c r="H27" s="369">
        <v>817438</v>
      </c>
      <c r="I27" s="370">
        <f>H27/'- 3 -'!D27*100</f>
        <v>2.4670624446830574</v>
      </c>
      <c r="J27" s="369">
        <f>H27/'- 7 -'!F27</f>
        <v>247.66795736455248</v>
      </c>
    </row>
    <row r="28" spans="1:10" ht="13.5" customHeight="1">
      <c r="A28" s="23" t="s">
        <v>263</v>
      </c>
      <c r="B28" s="24">
        <v>0</v>
      </c>
      <c r="C28" s="361">
        <f>B28/'- 3 -'!D28*100</f>
        <v>0</v>
      </c>
      <c r="D28" s="24">
        <f>B28/'- 7 -'!C28</f>
        <v>0</v>
      </c>
      <c r="E28" s="24">
        <v>54379</v>
      </c>
      <c r="F28" s="361">
        <f>E28/'- 3 -'!D28*100</f>
        <v>0.30540549587240085</v>
      </c>
      <c r="G28" s="24">
        <f>E28/'- 7 -'!F28</f>
        <v>30.387817826208437</v>
      </c>
      <c r="H28" s="24">
        <v>221365</v>
      </c>
      <c r="I28" s="361">
        <f>H28/'- 3 -'!D28*100</f>
        <v>1.243238889898564</v>
      </c>
      <c r="J28" s="24">
        <f>H28/'- 7 -'!F28</f>
        <v>123.70215143894943</v>
      </c>
    </row>
    <row r="29" spans="1:10" ht="13.5" customHeight="1">
      <c r="A29" s="368" t="s">
        <v>264</v>
      </c>
      <c r="B29" s="369">
        <v>288918</v>
      </c>
      <c r="C29" s="370">
        <f>B29/'- 3 -'!D29*100</f>
        <v>0.24337569308788448</v>
      </c>
      <c r="D29" s="369">
        <f>B29/'- 7 -'!C29</f>
        <v>23.64401162077008</v>
      </c>
      <c r="E29" s="369">
        <v>465611</v>
      </c>
      <c r="F29" s="370">
        <f>E29/'- 3 -'!D29*100</f>
        <v>0.3922164760739829</v>
      </c>
      <c r="G29" s="369">
        <f>E29/'- 7 -'!F29</f>
        <v>37.90540155493141</v>
      </c>
      <c r="H29" s="369">
        <v>2676154</v>
      </c>
      <c r="I29" s="370">
        <f>H29/'- 3 -'!D29*100</f>
        <v>2.254310339127069</v>
      </c>
      <c r="J29" s="369">
        <f>H29/'- 7 -'!F29</f>
        <v>217.86575487442505</v>
      </c>
    </row>
    <row r="30" spans="1:10" ht="13.5" customHeight="1">
      <c r="A30" s="23" t="s">
        <v>265</v>
      </c>
      <c r="B30" s="24">
        <v>0</v>
      </c>
      <c r="C30" s="361">
        <f>B30/'- 3 -'!D30*100</f>
        <v>0</v>
      </c>
      <c r="D30" s="24">
        <f>B30/'- 7 -'!C30</f>
        <v>0</v>
      </c>
      <c r="E30" s="24">
        <v>0</v>
      </c>
      <c r="F30" s="361">
        <f>E30/'- 3 -'!D30*100</f>
        <v>0</v>
      </c>
      <c r="G30" s="24">
        <f>E30/'- 7 -'!F30</f>
        <v>0</v>
      </c>
      <c r="H30" s="24">
        <v>276978</v>
      </c>
      <c r="I30" s="361">
        <f>H30/'- 3 -'!D30*100</f>
        <v>2.5263414821462398</v>
      </c>
      <c r="J30" s="24">
        <f>H30/'- 7 -'!F30</f>
        <v>236.63220845792395</v>
      </c>
    </row>
    <row r="31" spans="1:10" ht="13.5" customHeight="1">
      <c r="A31" s="368" t="s">
        <v>266</v>
      </c>
      <c r="B31" s="369">
        <v>0</v>
      </c>
      <c r="C31" s="370">
        <f>B31/'- 3 -'!D31*100</f>
        <v>0</v>
      </c>
      <c r="D31" s="369">
        <f>B31/'- 7 -'!C31</f>
        <v>0</v>
      </c>
      <c r="E31" s="369">
        <v>135215</v>
      </c>
      <c r="F31" s="370">
        <f>E31/'- 3 -'!D31*100</f>
        <v>0.476100772873717</v>
      </c>
      <c r="G31" s="369">
        <f>E31/'- 7 -'!F31</f>
        <v>41.274420024420024</v>
      </c>
      <c r="H31" s="369">
        <v>470852</v>
      </c>
      <c r="I31" s="370">
        <f>H31/'- 3 -'!D31*100</f>
        <v>1.6579003890776574</v>
      </c>
      <c r="J31" s="369">
        <f>H31/'- 7 -'!F31</f>
        <v>143.72771672771674</v>
      </c>
    </row>
    <row r="32" spans="1:10" ht="13.5" customHeight="1">
      <c r="A32" s="23" t="s">
        <v>267</v>
      </c>
      <c r="B32" s="24">
        <v>0</v>
      </c>
      <c r="C32" s="361">
        <f>B32/'- 3 -'!D32*100</f>
        <v>0</v>
      </c>
      <c r="D32" s="24">
        <f>B32/'- 7 -'!C32</f>
        <v>0</v>
      </c>
      <c r="E32" s="24">
        <v>0</v>
      </c>
      <c r="F32" s="361">
        <f>E32/'- 3 -'!D32*100</f>
        <v>0</v>
      </c>
      <c r="G32" s="24">
        <f>E32/'- 7 -'!F32</f>
        <v>0</v>
      </c>
      <c r="H32" s="24">
        <v>242350</v>
      </c>
      <c r="I32" s="361">
        <f>H32/'- 3 -'!D32*100</f>
        <v>1.1527996859399774</v>
      </c>
      <c r="J32" s="24">
        <f>H32/'- 7 -'!F32</f>
        <v>113.14192343604108</v>
      </c>
    </row>
    <row r="33" spans="1:10" ht="13.5" customHeight="1">
      <c r="A33" s="368" t="s">
        <v>268</v>
      </c>
      <c r="B33" s="369">
        <v>31600</v>
      </c>
      <c r="C33" s="370">
        <f>B33/'- 3 -'!D33*100</f>
        <v>0.14008644574975063</v>
      </c>
      <c r="D33" s="369">
        <f>B33/'- 7 -'!C33</f>
        <v>14.119749776586238</v>
      </c>
      <c r="E33" s="369">
        <v>65300</v>
      </c>
      <c r="F33" s="370">
        <f>E33/'- 3 -'!D33*100</f>
        <v>0.28948243378033917</v>
      </c>
      <c r="G33" s="369">
        <f>E33/'- 7 -'!F33</f>
        <v>29.177837354781055</v>
      </c>
      <c r="H33" s="369">
        <v>302500</v>
      </c>
      <c r="I33" s="370">
        <f>H33/'- 3 -'!D33*100</f>
        <v>1.3410173999778345</v>
      </c>
      <c r="J33" s="369">
        <f>H33/'- 7 -'!F33</f>
        <v>135.16532618409295</v>
      </c>
    </row>
    <row r="34" spans="1:10" ht="13.5" customHeight="1">
      <c r="A34" s="23" t="s">
        <v>269</v>
      </c>
      <c r="B34" s="24">
        <v>5583</v>
      </c>
      <c r="C34" s="361">
        <f>B34/'- 3 -'!D34*100</f>
        <v>0.028183000607678598</v>
      </c>
      <c r="D34" s="24">
        <f>B34/'- 7 -'!C34</f>
        <v>2.765230312035661</v>
      </c>
      <c r="E34" s="24">
        <v>72276</v>
      </c>
      <c r="F34" s="361">
        <f>E34/'- 3 -'!D34*100</f>
        <v>0.3648494629984916</v>
      </c>
      <c r="G34" s="24">
        <f>E34/'- 7 -'!F34</f>
        <v>35.63905325443787</v>
      </c>
      <c r="H34" s="24">
        <v>224101</v>
      </c>
      <c r="I34" s="361">
        <f>H34/'- 3 -'!D34*100</f>
        <v>1.1312625146303747</v>
      </c>
      <c r="J34" s="24">
        <f>H34/'- 7 -'!F34</f>
        <v>110.5034516765286</v>
      </c>
    </row>
    <row r="35" spans="1:10" ht="13.5" customHeight="1">
      <c r="A35" s="368" t="s">
        <v>270</v>
      </c>
      <c r="B35" s="369">
        <v>241800</v>
      </c>
      <c r="C35" s="370">
        <f>B35/'- 3 -'!D35*100</f>
        <v>0.16649693344047528</v>
      </c>
      <c r="D35" s="369">
        <f>B35/'- 7 -'!C35</f>
        <v>14.848475544229174</v>
      </c>
      <c r="E35" s="369">
        <v>617490</v>
      </c>
      <c r="F35" s="370">
        <f>E35/'- 3 -'!D35*100</f>
        <v>0.4251868959063651</v>
      </c>
      <c r="G35" s="369">
        <f>E35/'- 7 -'!F35</f>
        <v>37.52027950782318</v>
      </c>
      <c r="H35" s="369">
        <v>3679420</v>
      </c>
      <c r="I35" s="370">
        <f>H35/'- 3 -'!D35*100</f>
        <v>2.5335489943736706</v>
      </c>
      <c r="J35" s="369">
        <f>H35/'- 7 -'!F35</f>
        <v>223.57101625398755</v>
      </c>
    </row>
    <row r="36" spans="1:10" ht="13.5" customHeight="1">
      <c r="A36" s="23" t="s">
        <v>271</v>
      </c>
      <c r="B36" s="24">
        <v>35370</v>
      </c>
      <c r="C36" s="361">
        <f>B36/'- 3 -'!D36*100</f>
        <v>0.19038319934202877</v>
      </c>
      <c r="D36" s="24">
        <f>B36/'- 7 -'!C36</f>
        <v>18.682653708007606</v>
      </c>
      <c r="E36" s="24">
        <v>133725</v>
      </c>
      <c r="F36" s="361">
        <f>E36/'- 3 -'!D36*100</f>
        <v>0.7197905946285779</v>
      </c>
      <c r="G36" s="24">
        <f>E36/'- 7 -'!F36</f>
        <v>70.32605837496713</v>
      </c>
      <c r="H36" s="24">
        <v>215825</v>
      </c>
      <c r="I36" s="361">
        <f>H36/'- 3 -'!D36*100</f>
        <v>1.1617035340116868</v>
      </c>
      <c r="J36" s="24">
        <f>H36/'- 7 -'!F36</f>
        <v>113.50249802787275</v>
      </c>
    </row>
    <row r="37" spans="1:10" ht="13.5" customHeight="1">
      <c r="A37" s="368" t="s">
        <v>272</v>
      </c>
      <c r="B37" s="369">
        <v>0</v>
      </c>
      <c r="C37" s="370">
        <f>B37/'- 3 -'!D37*100</f>
        <v>0</v>
      </c>
      <c r="D37" s="369">
        <f>B37/'- 7 -'!C37</f>
        <v>0</v>
      </c>
      <c r="E37" s="369">
        <v>40125</v>
      </c>
      <c r="F37" s="370">
        <f>E37/'- 3 -'!D37*100</f>
        <v>0.13064982765944602</v>
      </c>
      <c r="G37" s="369">
        <f>E37/'- 7 -'!F37</f>
        <v>11.943386117394928</v>
      </c>
      <c r="H37" s="369">
        <v>357870</v>
      </c>
      <c r="I37" s="370">
        <f>H37/'- 3 -'!D37*100</f>
        <v>1.1652499395510516</v>
      </c>
      <c r="J37" s="369">
        <f>H37/'- 7 -'!F37</f>
        <v>106.52160971544232</v>
      </c>
    </row>
    <row r="38" spans="1:10" ht="13.5" customHeight="1">
      <c r="A38" s="23" t="s">
        <v>273</v>
      </c>
      <c r="B38" s="24">
        <v>62608</v>
      </c>
      <c r="C38" s="361">
        <f>B38/'- 3 -'!D38*100</f>
        <v>0.08064365403753916</v>
      </c>
      <c r="D38" s="24">
        <f>B38/'- 7 -'!C38</f>
        <v>7.089570830030574</v>
      </c>
      <c r="E38" s="24">
        <v>181644</v>
      </c>
      <c r="F38" s="361">
        <f>E38/'- 3 -'!D38*100</f>
        <v>0.23397067298100502</v>
      </c>
      <c r="G38" s="24">
        <f>E38/'- 7 -'!F38</f>
        <v>20.529385171790235</v>
      </c>
      <c r="H38" s="24">
        <v>1410685</v>
      </c>
      <c r="I38" s="361">
        <f>H38/'- 3 -'!D38*100</f>
        <v>1.8170648015580424</v>
      </c>
      <c r="J38" s="24">
        <f>H38/'- 7 -'!F38</f>
        <v>159.435465641953</v>
      </c>
    </row>
    <row r="39" spans="1:10" ht="13.5" customHeight="1">
      <c r="A39" s="368" t="s">
        <v>274</v>
      </c>
      <c r="B39" s="369">
        <v>0</v>
      </c>
      <c r="C39" s="370">
        <f>B39/'- 3 -'!D39*100</f>
        <v>0</v>
      </c>
      <c r="D39" s="369">
        <f>B39/'- 7 -'!C39</f>
        <v>0</v>
      </c>
      <c r="E39" s="369">
        <v>0</v>
      </c>
      <c r="F39" s="370">
        <f>E39/'- 3 -'!D39*100</f>
        <v>0</v>
      </c>
      <c r="G39" s="369">
        <f>E39/'- 7 -'!F39</f>
        <v>0</v>
      </c>
      <c r="H39" s="369">
        <v>207587</v>
      </c>
      <c r="I39" s="370">
        <f>H39/'- 3 -'!D39*100</f>
        <v>1.2346161417732602</v>
      </c>
      <c r="J39" s="369">
        <f>H39/'- 7 -'!F39</f>
        <v>129.45868412846897</v>
      </c>
    </row>
    <row r="40" spans="1:10" ht="13.5" customHeight="1">
      <c r="A40" s="23" t="s">
        <v>275</v>
      </c>
      <c r="B40" s="24">
        <v>0</v>
      </c>
      <c r="C40" s="361">
        <f>B40/'- 3 -'!D40*100</f>
        <v>0</v>
      </c>
      <c r="D40" s="24">
        <f>B40/'- 7 -'!C40</f>
        <v>0</v>
      </c>
      <c r="E40" s="24">
        <v>1285912</v>
      </c>
      <c r="F40" s="361">
        <f>E40/'- 3 -'!D40*100</f>
        <v>1.6254716860807743</v>
      </c>
      <c r="G40" s="24">
        <f>E40/'- 7 -'!F40</f>
        <v>151.05451726203762</v>
      </c>
      <c r="H40" s="24">
        <v>1152577</v>
      </c>
      <c r="I40" s="361">
        <f>H40/'- 3 -'!D40*100</f>
        <v>1.4569280631395622</v>
      </c>
      <c r="J40" s="24">
        <f>H40/'- 7 -'!F40</f>
        <v>135.39181712459916</v>
      </c>
    </row>
    <row r="41" spans="1:10" ht="13.5" customHeight="1">
      <c r="A41" s="368" t="s">
        <v>276</v>
      </c>
      <c r="B41" s="369">
        <v>33036</v>
      </c>
      <c r="C41" s="370">
        <f>B41/'- 3 -'!D41*100</f>
        <v>0.06760510254402365</v>
      </c>
      <c r="D41" s="369">
        <f>B41/'- 7 -'!C41</f>
        <v>7.112929271180967</v>
      </c>
      <c r="E41" s="369">
        <v>414589</v>
      </c>
      <c r="F41" s="370">
        <f>E41/'- 3 -'!D41*100</f>
        <v>0.848417842917551</v>
      </c>
      <c r="G41" s="369">
        <f>E41/'- 7 -'!F41</f>
        <v>88.72958801498127</v>
      </c>
      <c r="H41" s="369">
        <v>545656</v>
      </c>
      <c r="I41" s="370">
        <f>H41/'- 3 -'!D41*100</f>
        <v>1.116634272725565</v>
      </c>
      <c r="J41" s="369">
        <f>H41/'- 7 -'!F41</f>
        <v>116.78031032637774</v>
      </c>
    </row>
    <row r="42" spans="1:10" ht="13.5" customHeight="1">
      <c r="A42" s="23" t="s">
        <v>277</v>
      </c>
      <c r="B42" s="24">
        <v>11464</v>
      </c>
      <c r="C42" s="361">
        <f>B42/'- 3 -'!D42*100</f>
        <v>0.06677533385337013</v>
      </c>
      <c r="D42" s="24">
        <f>B42/'- 7 -'!C42</f>
        <v>6.860562537402753</v>
      </c>
      <c r="E42" s="24">
        <v>0</v>
      </c>
      <c r="F42" s="361">
        <f>E42/'- 3 -'!D42*100</f>
        <v>0</v>
      </c>
      <c r="G42" s="24">
        <f>E42/'- 7 -'!F42</f>
        <v>0</v>
      </c>
      <c r="H42" s="24">
        <v>249882</v>
      </c>
      <c r="I42" s="361">
        <f>H42/'- 3 -'!D42*100</f>
        <v>1.4555088951454844</v>
      </c>
      <c r="J42" s="24">
        <f>H42/'- 7 -'!F42</f>
        <v>149.54039497307002</v>
      </c>
    </row>
    <row r="43" spans="1:10" ht="13.5" customHeight="1">
      <c r="A43" s="368" t="s">
        <v>278</v>
      </c>
      <c r="B43" s="369">
        <v>0</v>
      </c>
      <c r="C43" s="370">
        <f>B43/'- 3 -'!D43*100</f>
        <v>0</v>
      </c>
      <c r="D43" s="369">
        <f>B43/'- 7 -'!C43</f>
        <v>0</v>
      </c>
      <c r="E43" s="369">
        <v>8000</v>
      </c>
      <c r="F43" s="370">
        <f>E43/'- 3 -'!D43*100</f>
        <v>0.07855211947855925</v>
      </c>
      <c r="G43" s="369">
        <f>E43/'- 7 -'!F43</f>
        <v>7.4801309022907905</v>
      </c>
      <c r="H43" s="369">
        <v>132664</v>
      </c>
      <c r="I43" s="370">
        <f>H43/'- 3 -'!D43*100</f>
        <v>1.3026297973129481</v>
      </c>
      <c r="J43" s="369">
        <f>H43/'- 7 -'!F43</f>
        <v>124.04301075268818</v>
      </c>
    </row>
    <row r="44" spans="1:10" ht="13.5" customHeight="1">
      <c r="A44" s="23" t="s">
        <v>279</v>
      </c>
      <c r="B44" s="24">
        <v>0</v>
      </c>
      <c r="C44" s="361">
        <f>B44/'- 3 -'!D44*100</f>
        <v>0</v>
      </c>
      <c r="D44" s="24">
        <f>B44/'- 7 -'!C44</f>
        <v>0</v>
      </c>
      <c r="E44" s="24">
        <v>0</v>
      </c>
      <c r="F44" s="361">
        <f>E44/'- 3 -'!D44*100</f>
        <v>0</v>
      </c>
      <c r="G44" s="24">
        <f>E44/'- 7 -'!F44</f>
        <v>0</v>
      </c>
      <c r="H44" s="24">
        <v>119694</v>
      </c>
      <c r="I44" s="361">
        <f>H44/'- 3 -'!D44*100</f>
        <v>1.5066994842348156</v>
      </c>
      <c r="J44" s="24">
        <f>H44/'- 7 -'!F44</f>
        <v>146.68382352941177</v>
      </c>
    </row>
    <row r="45" spans="1:10" ht="13.5" customHeight="1">
      <c r="A45" s="368" t="s">
        <v>280</v>
      </c>
      <c r="B45" s="369">
        <v>0</v>
      </c>
      <c r="C45" s="370">
        <f>B45/'- 3 -'!D45*100</f>
        <v>0</v>
      </c>
      <c r="D45" s="369">
        <f>B45/'- 7 -'!C45</f>
        <v>0</v>
      </c>
      <c r="E45" s="369">
        <v>22844</v>
      </c>
      <c r="F45" s="370">
        <f>E45/'- 3 -'!D45*100</f>
        <v>0.1869471998551822</v>
      </c>
      <c r="G45" s="369">
        <f>E45/'- 7 -'!F45</f>
        <v>15.350087353850288</v>
      </c>
      <c r="H45" s="369">
        <v>184258</v>
      </c>
      <c r="I45" s="370">
        <f>H45/'- 3 -'!D45*100</f>
        <v>1.5079021690998147</v>
      </c>
      <c r="J45" s="369">
        <f>H45/'- 7 -'!F45</f>
        <v>123.81265958876494</v>
      </c>
    </row>
    <row r="46" spans="1:10" ht="13.5" customHeight="1">
      <c r="A46" s="23" t="s">
        <v>281</v>
      </c>
      <c r="B46" s="24">
        <v>164300</v>
      </c>
      <c r="C46" s="361">
        <f>B46/'- 3 -'!D46*100</f>
        <v>0.055630836074243975</v>
      </c>
      <c r="D46" s="24">
        <f>B46/'- 7 -'!C46</f>
        <v>5.624112139935304</v>
      </c>
      <c r="E46" s="24">
        <v>750900</v>
      </c>
      <c r="F46" s="361">
        <f>E46/'- 3 -'!D46*100</f>
        <v>0.25424951191813633</v>
      </c>
      <c r="G46" s="24">
        <f>E46/'- 7 -'!F46</f>
        <v>24.655645121570817</v>
      </c>
      <c r="H46" s="24">
        <v>2939300</v>
      </c>
      <c r="I46" s="361">
        <f>H46/'- 3 -'!D46*100</f>
        <v>0.9952265153562101</v>
      </c>
      <c r="J46" s="24">
        <f>H46/'- 7 -'!F46</f>
        <v>96.51130337705833</v>
      </c>
    </row>
    <row r="47" spans="1:10" ht="4.5" customHeight="1">
      <c r="A47"/>
      <c r="B47"/>
      <c r="C47"/>
      <c r="D47"/>
      <c r="E47"/>
      <c r="F47"/>
      <c r="G47"/>
      <c r="H47"/>
      <c r="I47"/>
      <c r="J47"/>
    </row>
    <row r="48" spans="1:10" ht="13.5" customHeight="1">
      <c r="A48" s="371" t="s">
        <v>282</v>
      </c>
      <c r="B48" s="372">
        <f>SUM(B11:B46)</f>
        <v>1169253</v>
      </c>
      <c r="C48" s="373">
        <f>B48/'- 3 -'!D48*100</f>
        <v>0.07116635065155008</v>
      </c>
      <c r="D48" s="372">
        <f>B48/'- 7 -'!C48</f>
        <v>6.879474736021243</v>
      </c>
      <c r="E48" s="372">
        <f>SUM(E11:E46)</f>
        <v>9068031</v>
      </c>
      <c r="F48" s="373">
        <f>E48/'- 3 -'!D48*100</f>
        <v>0.5519238983052652</v>
      </c>
      <c r="G48" s="372">
        <f>E48/'- 7 -'!F48</f>
        <v>52.497890654932675</v>
      </c>
      <c r="H48" s="372">
        <f>SUM(H11:H46)</f>
        <v>27031851</v>
      </c>
      <c r="I48" s="373">
        <f>H48/'- 3 -'!D48*100</f>
        <v>1.6452882199373915</v>
      </c>
      <c r="J48" s="372">
        <f>H48/'- 7 -'!F48</f>
        <v>156.49650491914204</v>
      </c>
    </row>
    <row r="49" spans="1:10" ht="4.5" customHeight="1">
      <c r="A49" s="25" t="s">
        <v>5</v>
      </c>
      <c r="B49" s="26"/>
      <c r="C49" s="360"/>
      <c r="D49" s="26"/>
      <c r="E49" s="26"/>
      <c r="F49" s="360"/>
      <c r="H49" s="26"/>
      <c r="I49" s="360"/>
      <c r="J49" s="26"/>
    </row>
    <row r="50" spans="1:10" ht="13.5" customHeight="1">
      <c r="A50" s="23" t="s">
        <v>283</v>
      </c>
      <c r="B50" s="24">
        <v>0</v>
      </c>
      <c r="C50" s="361">
        <f>B50/'- 3 -'!D50*100</f>
        <v>0</v>
      </c>
      <c r="D50" s="24">
        <f>B50/'- 7 -'!C50</f>
        <v>0</v>
      </c>
      <c r="E50" s="24">
        <v>15000</v>
      </c>
      <c r="F50" s="361">
        <f>E50/'- 3 -'!D50*100</f>
        <v>0.546868249595044</v>
      </c>
      <c r="G50" s="24">
        <f>E50/'- 7 -'!F50</f>
        <v>65.64551422319475</v>
      </c>
      <c r="H50" s="24">
        <v>13775</v>
      </c>
      <c r="I50" s="361">
        <f>H50/'- 3 -'!D50*100</f>
        <v>0.5022073425447822</v>
      </c>
      <c r="J50" s="24">
        <f>H50/'- 7 -'!F50</f>
        <v>60.284463894967175</v>
      </c>
    </row>
    <row r="51" spans="1:10" ht="13.5" customHeight="1">
      <c r="A51" s="368" t="s">
        <v>284</v>
      </c>
      <c r="B51" s="369">
        <v>0</v>
      </c>
      <c r="C51" s="370">
        <f>B51/'- 3 -'!D51*100</f>
        <v>0</v>
      </c>
      <c r="D51" s="369">
        <f>B51/'- 7 -'!C51</f>
        <v>0</v>
      </c>
      <c r="E51" s="369">
        <v>194924</v>
      </c>
      <c r="F51" s="370">
        <f>E51/'- 3 -'!D51*100</f>
        <v>2.2851896092830346</v>
      </c>
      <c r="G51" s="369">
        <f>E51/'- 7 -'!F51</f>
        <v>281.47870036101085</v>
      </c>
      <c r="H51" s="369">
        <v>62744</v>
      </c>
      <c r="I51" s="370">
        <f>H51/'- 3 -'!D51*100</f>
        <v>0.7355786708915</v>
      </c>
      <c r="J51" s="369">
        <f>H51/'- 7 -'!F51</f>
        <v>90.60505415162454</v>
      </c>
    </row>
    <row r="52" spans="1:10" ht="49.5" customHeight="1">
      <c r="A52" s="214"/>
      <c r="B52" s="214"/>
      <c r="C52" s="214"/>
      <c r="D52" s="214"/>
      <c r="E52" s="214"/>
      <c r="F52" s="214"/>
      <c r="G52" s="214"/>
      <c r="H52" s="214"/>
      <c r="I52" s="214"/>
      <c r="J52" s="214"/>
    </row>
    <row r="53" spans="1:10" ht="15" customHeight="1">
      <c r="A53" s="166"/>
      <c r="B53" s="214"/>
      <c r="C53" s="214"/>
      <c r="D53" s="214"/>
      <c r="E53" s="214"/>
      <c r="F53" s="214"/>
      <c r="G53" s="214"/>
      <c r="H53" s="214"/>
      <c r="I53" s="214"/>
      <c r="J53" s="214"/>
    </row>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25.xml><?xml version="1.0" encoding="utf-8"?>
<worksheet xmlns="http://schemas.openxmlformats.org/spreadsheetml/2006/main" xmlns:r="http://schemas.openxmlformats.org/officeDocument/2006/relationships">
  <sheetPr codeName="Sheet25">
    <pageSetUpPr fitToPage="1"/>
  </sheetPr>
  <dimension ref="A1:G53"/>
  <sheetViews>
    <sheetView showGridLines="0" showZeros="0" workbookViewId="0" topLeftCell="A1">
      <selection activeCell="A1" sqref="A1"/>
    </sheetView>
  </sheetViews>
  <sheetFormatPr defaultColWidth="15.83203125" defaultRowHeight="12"/>
  <cols>
    <col min="1" max="1" width="35.83203125" style="1" customWidth="1"/>
    <col min="2" max="2" width="20.83203125" style="1" customWidth="1"/>
    <col min="3" max="3" width="12.83203125" style="1" customWidth="1"/>
    <col min="4" max="4" width="15.33203125" style="1" customWidth="1"/>
    <col min="5" max="5" width="20.83203125" style="1" customWidth="1"/>
    <col min="6" max="6" width="12.83203125" style="1" customWidth="1"/>
    <col min="7" max="7" width="15.33203125" style="1" customWidth="1"/>
    <col min="8" max="16384" width="15.83203125" style="1" customWidth="1"/>
  </cols>
  <sheetData>
    <row r="1" spans="1:7" ht="6.75" customHeight="1">
      <c r="A1" s="3"/>
      <c r="B1" s="42"/>
      <c r="C1" s="42"/>
      <c r="D1" s="42"/>
      <c r="E1" s="42"/>
      <c r="F1" s="42"/>
      <c r="G1" s="42"/>
    </row>
    <row r="2" spans="1:7" ht="15.75" customHeight="1">
      <c r="A2" s="168"/>
      <c r="B2" s="44" t="s">
        <v>2</v>
      </c>
      <c r="C2" s="204"/>
      <c r="D2" s="45"/>
      <c r="E2" s="45"/>
      <c r="F2" s="45"/>
      <c r="G2" s="191" t="s">
        <v>476</v>
      </c>
    </row>
    <row r="3" spans="1:7" ht="15.75" customHeight="1">
      <c r="A3" s="171"/>
      <c r="B3" s="241" t="str">
        <f>OPYEAR</f>
        <v>OPERATING FUND 2007/2008 BUDGET</v>
      </c>
      <c r="C3" s="49"/>
      <c r="D3" s="205"/>
      <c r="E3" s="49"/>
      <c r="F3" s="49"/>
      <c r="G3" s="51"/>
    </row>
    <row r="4" spans="2:7" ht="15.75" customHeight="1">
      <c r="B4" s="42"/>
      <c r="C4" s="42"/>
      <c r="D4" s="42"/>
      <c r="E4" s="42"/>
      <c r="F4" s="42"/>
      <c r="G4" s="42"/>
    </row>
    <row r="5" spans="2:7" ht="15.75" customHeight="1">
      <c r="B5" s="222" t="s">
        <v>456</v>
      </c>
      <c r="C5" s="206"/>
      <c r="D5" s="207"/>
      <c r="E5" s="207"/>
      <c r="F5" s="207"/>
      <c r="G5" s="208"/>
    </row>
    <row r="6" spans="2:7" ht="15.75" customHeight="1">
      <c r="B6" s="418" t="s">
        <v>22</v>
      </c>
      <c r="C6" s="494"/>
      <c r="D6" s="495"/>
      <c r="E6" s="496"/>
      <c r="F6" s="497"/>
      <c r="G6" s="498"/>
    </row>
    <row r="7" spans="2:7" ht="15.75" customHeight="1">
      <c r="B7" s="412" t="s">
        <v>49</v>
      </c>
      <c r="C7" s="413"/>
      <c r="D7" s="414"/>
      <c r="E7" s="412" t="s">
        <v>51</v>
      </c>
      <c r="F7" s="413"/>
      <c r="G7" s="414"/>
    </row>
    <row r="8" spans="1:7" ht="15.75" customHeight="1">
      <c r="A8" s="105"/>
      <c r="B8" s="209"/>
      <c r="C8" s="210"/>
      <c r="D8" s="211" t="s">
        <v>67</v>
      </c>
      <c r="E8" s="212"/>
      <c r="F8" s="210"/>
      <c r="G8" s="211" t="s">
        <v>67</v>
      </c>
    </row>
    <row r="9" spans="1:7" ht="15.75" customHeight="1">
      <c r="A9" s="35" t="s">
        <v>88</v>
      </c>
      <c r="B9" s="56" t="s">
        <v>89</v>
      </c>
      <c r="C9" s="56" t="s">
        <v>90</v>
      </c>
      <c r="D9" s="56" t="s">
        <v>91</v>
      </c>
      <c r="E9" s="213" t="s">
        <v>89</v>
      </c>
      <c r="F9" s="56" t="s">
        <v>90</v>
      </c>
      <c r="G9" s="56" t="s">
        <v>91</v>
      </c>
    </row>
    <row r="10" spans="1:7" ht="4.5" customHeight="1">
      <c r="A10" s="37"/>
      <c r="B10" s="68"/>
      <c r="C10" s="68"/>
      <c r="D10" s="68"/>
      <c r="E10" s="68"/>
      <c r="F10" s="68"/>
      <c r="G10" s="68"/>
    </row>
    <row r="11" spans="1:7" ht="13.5" customHeight="1">
      <c r="A11" s="368" t="s">
        <v>247</v>
      </c>
      <c r="B11" s="369">
        <v>106848</v>
      </c>
      <c r="C11" s="370">
        <f>B11/'- 3 -'!D11*100</f>
        <v>0.8486865604850019</v>
      </c>
      <c r="D11" s="369">
        <f>B11/'- 7 -'!F11</f>
        <v>74.66666666666667</v>
      </c>
      <c r="E11" s="369">
        <v>8031</v>
      </c>
      <c r="F11" s="370">
        <f>E11/'- 3 -'!D11*100</f>
        <v>0.0637896990795808</v>
      </c>
      <c r="G11" s="369">
        <f>E11/'- 7 -'!F11</f>
        <v>5.612159329140461</v>
      </c>
    </row>
    <row r="12" spans="1:7" ht="13.5" customHeight="1">
      <c r="A12" s="23" t="s">
        <v>248</v>
      </c>
      <c r="B12" s="24">
        <v>246743</v>
      </c>
      <c r="C12" s="361">
        <f>B12/'- 3 -'!D12*100</f>
        <v>1.0443499214524998</v>
      </c>
      <c r="D12" s="24">
        <f>B12/'- 7 -'!F12</f>
        <v>103.28296358308916</v>
      </c>
      <c r="E12" s="24">
        <v>70694</v>
      </c>
      <c r="F12" s="361">
        <f>E12/'- 3 -'!D12*100</f>
        <v>0.2992152699252381</v>
      </c>
      <c r="G12" s="24">
        <f>E12/'- 7 -'!F12</f>
        <v>29.591460862285476</v>
      </c>
    </row>
    <row r="13" spans="1:7" ht="13.5" customHeight="1">
      <c r="A13" s="368" t="s">
        <v>249</v>
      </c>
      <c r="B13" s="369">
        <v>657200</v>
      </c>
      <c r="C13" s="370">
        <f>B13/'- 3 -'!D13*100</f>
        <v>1.1829952532585473</v>
      </c>
      <c r="D13" s="369">
        <f>B13/'- 7 -'!F13</f>
        <v>97.45681026173352</v>
      </c>
      <c r="E13" s="369">
        <v>56400</v>
      </c>
      <c r="F13" s="370">
        <f>E13/'- 3 -'!D13*100</f>
        <v>0.1015230253861565</v>
      </c>
      <c r="G13" s="369">
        <f>E13/'- 7 -'!F13</f>
        <v>8.363609401646029</v>
      </c>
    </row>
    <row r="14" spans="1:7" ht="13.5" customHeight="1">
      <c r="A14" s="23" t="s">
        <v>285</v>
      </c>
      <c r="B14" s="24">
        <v>330132</v>
      </c>
      <c r="C14" s="361">
        <f>B14/'- 3 -'!D14*100</f>
        <v>0.6237852624165733</v>
      </c>
      <c r="D14" s="24">
        <f>B14/'- 7 -'!F14</f>
        <v>69.5893760539629</v>
      </c>
      <c r="E14" s="24">
        <v>12744</v>
      </c>
      <c r="F14" s="361">
        <f>E14/'- 3 -'!D14*100</f>
        <v>0.024079820751205003</v>
      </c>
      <c r="G14" s="24">
        <f>E14/'- 7 -'!F14</f>
        <v>2.6863406408094437</v>
      </c>
    </row>
    <row r="15" spans="1:7" ht="13.5" customHeight="1">
      <c r="A15" s="368" t="s">
        <v>250</v>
      </c>
      <c r="B15" s="369">
        <v>161585</v>
      </c>
      <c r="C15" s="370">
        <f>B15/'- 3 -'!D15*100</f>
        <v>1.0597021160530065</v>
      </c>
      <c r="D15" s="369">
        <f>B15/'- 7 -'!F15</f>
        <v>101.56191074795726</v>
      </c>
      <c r="E15" s="369">
        <v>3500</v>
      </c>
      <c r="F15" s="370">
        <f>E15/'- 3 -'!D15*100</f>
        <v>0.02295359969171348</v>
      </c>
      <c r="G15" s="369">
        <f>E15/'- 7 -'!F15</f>
        <v>2.1998742928975488</v>
      </c>
    </row>
    <row r="16" spans="1:7" ht="13.5" customHeight="1">
      <c r="A16" s="23" t="s">
        <v>251</v>
      </c>
      <c r="B16" s="24">
        <v>69574</v>
      </c>
      <c r="C16" s="361">
        <f>B16/'- 3 -'!D16*100</f>
        <v>0.6393588436660385</v>
      </c>
      <c r="D16" s="24">
        <f>B16/'- 7 -'!F16</f>
        <v>60.65736704446382</v>
      </c>
      <c r="E16" s="24">
        <v>70441</v>
      </c>
      <c r="F16" s="361">
        <f>E16/'- 3 -'!D16*100</f>
        <v>0.6473262469698366</v>
      </c>
      <c r="G16" s="24">
        <f>E16/'- 7 -'!F16</f>
        <v>61.413251961639055</v>
      </c>
    </row>
    <row r="17" spans="1:7" ht="13.5" customHeight="1">
      <c r="A17" s="368" t="s">
        <v>252</v>
      </c>
      <c r="B17" s="369">
        <v>103240</v>
      </c>
      <c r="C17" s="370">
        <f>B17/'- 3 -'!D17*100</f>
        <v>0.7410394449181017</v>
      </c>
      <c r="D17" s="369">
        <f>B17/'- 7 -'!F17</f>
        <v>73.90121689334288</v>
      </c>
      <c r="E17" s="369">
        <v>11500</v>
      </c>
      <c r="F17" s="370">
        <f>E17/'- 3 -'!D17*100</f>
        <v>0.0825450757124968</v>
      </c>
      <c r="G17" s="369">
        <f>E17/'- 7 -'!F17</f>
        <v>8.2319255547602</v>
      </c>
    </row>
    <row r="18" spans="1:7" ht="13.5" customHeight="1">
      <c r="A18" s="23" t="s">
        <v>253</v>
      </c>
      <c r="B18" s="24">
        <v>591358</v>
      </c>
      <c r="C18" s="361">
        <f>B18/'- 3 -'!D18*100</f>
        <v>0.6363509522666517</v>
      </c>
      <c r="D18" s="24">
        <f>B18/'- 7 -'!F18</f>
        <v>100.06734804386083</v>
      </c>
      <c r="E18" s="24">
        <v>1420232</v>
      </c>
      <c r="F18" s="361">
        <f>E18/'- 3 -'!D18*100</f>
        <v>1.5282891000706365</v>
      </c>
      <c r="G18" s="24">
        <f>E18/'- 7 -'!F18</f>
        <v>240.32624881548665</v>
      </c>
    </row>
    <row r="19" spans="1:7" ht="13.5" customHeight="1">
      <c r="A19" s="368" t="s">
        <v>254</v>
      </c>
      <c r="B19" s="369">
        <v>181700</v>
      </c>
      <c r="C19" s="370">
        <f>B19/'- 3 -'!D19*100</f>
        <v>0.7089075975815989</v>
      </c>
      <c r="D19" s="369">
        <f>B19/'- 7 -'!F19</f>
        <v>51.39301371800311</v>
      </c>
      <c r="E19" s="369">
        <v>30800</v>
      </c>
      <c r="F19" s="370">
        <f>E19/'- 3 -'!D19*100</f>
        <v>0.12016705561647358</v>
      </c>
      <c r="G19" s="369">
        <f>E19/'- 7 -'!F19</f>
        <v>8.711639089237732</v>
      </c>
    </row>
    <row r="20" spans="1:7" ht="13.5" customHeight="1">
      <c r="A20" s="23" t="s">
        <v>255</v>
      </c>
      <c r="B20" s="24">
        <v>384423</v>
      </c>
      <c r="C20" s="361">
        <f>B20/'- 3 -'!D20*100</f>
        <v>0.7706811768455517</v>
      </c>
      <c r="D20" s="24">
        <f>B20/'- 7 -'!F20</f>
        <v>55.66910433712258</v>
      </c>
      <c r="E20" s="24">
        <v>250357</v>
      </c>
      <c r="F20" s="361">
        <f>E20/'- 3 -'!D20*100</f>
        <v>0.5019091661828813</v>
      </c>
      <c r="G20" s="24">
        <f>E20/'- 7 -'!F20</f>
        <v>36.25472449496778</v>
      </c>
    </row>
    <row r="21" spans="1:7" ht="13.5" customHeight="1">
      <c r="A21" s="368" t="s">
        <v>256</v>
      </c>
      <c r="B21" s="369">
        <v>462101</v>
      </c>
      <c r="C21" s="370">
        <f>B21/'- 3 -'!D21*100</f>
        <v>1.6727698561804747</v>
      </c>
      <c r="D21" s="369">
        <f>B21/'- 7 -'!F21</f>
        <v>153.39452282157677</v>
      </c>
      <c r="E21" s="369">
        <v>68556</v>
      </c>
      <c r="F21" s="370">
        <f>E21/'- 3 -'!D21*100</f>
        <v>0.2481674141806848</v>
      </c>
      <c r="G21" s="369">
        <f>E21/'- 7 -'!F21</f>
        <v>22.757178423236514</v>
      </c>
    </row>
    <row r="22" spans="1:7" ht="13.5" customHeight="1">
      <c r="A22" s="23" t="s">
        <v>257</v>
      </c>
      <c r="B22" s="24">
        <v>100000</v>
      </c>
      <c r="C22" s="361">
        <f>B22/'- 3 -'!D22*100</f>
        <v>0.6525746222343398</v>
      </c>
      <c r="D22" s="24">
        <f>B22/'- 7 -'!F22</f>
        <v>58.99705014749262</v>
      </c>
      <c r="E22" s="24">
        <v>22185</v>
      </c>
      <c r="F22" s="361">
        <f>E22/'- 3 -'!D22*100</f>
        <v>0.14477367994268828</v>
      </c>
      <c r="G22" s="24">
        <f>E22/'- 7 -'!F22</f>
        <v>13.08849557522124</v>
      </c>
    </row>
    <row r="23" spans="1:7" ht="13.5" customHeight="1">
      <c r="A23" s="368" t="s">
        <v>258</v>
      </c>
      <c r="B23" s="369">
        <v>206500</v>
      </c>
      <c r="C23" s="370">
        <f>B23/'- 3 -'!D23*100</f>
        <v>1.6162390938103521</v>
      </c>
      <c r="D23" s="369">
        <f>B23/'- 7 -'!F23</f>
        <v>159.2135697764071</v>
      </c>
      <c r="E23" s="369">
        <v>0</v>
      </c>
      <c r="F23" s="370">
        <f>E23/'- 3 -'!D23*100</f>
        <v>0</v>
      </c>
      <c r="G23" s="369">
        <f>E23/'- 7 -'!F23</f>
        <v>0</v>
      </c>
    </row>
    <row r="24" spans="1:7" ht="13.5" customHeight="1">
      <c r="A24" s="23" t="s">
        <v>259</v>
      </c>
      <c r="B24" s="24">
        <v>435350</v>
      </c>
      <c r="C24" s="361">
        <f>B24/'- 3 -'!D24*100</f>
        <v>1.0296220623636183</v>
      </c>
      <c r="D24" s="24">
        <f>B24/'- 7 -'!F24</f>
        <v>97.18718606987387</v>
      </c>
      <c r="E24" s="24">
        <v>74065</v>
      </c>
      <c r="F24" s="361">
        <f>E24/'- 3 -'!D24*100</f>
        <v>0.1751670105638254</v>
      </c>
      <c r="G24" s="24">
        <f>E24/'- 7 -'!F24</f>
        <v>16.534211407523163</v>
      </c>
    </row>
    <row r="25" spans="1:7" ht="13.5" customHeight="1">
      <c r="A25" s="368" t="s">
        <v>260</v>
      </c>
      <c r="B25" s="369">
        <v>2212663</v>
      </c>
      <c r="C25" s="370">
        <f>B25/'- 3 -'!D25*100</f>
        <v>1.7209228015047744</v>
      </c>
      <c r="D25" s="369">
        <f>B25/'- 7 -'!F25</f>
        <v>156.39404862878146</v>
      </c>
      <c r="E25" s="369">
        <v>135324</v>
      </c>
      <c r="F25" s="370">
        <f>E25/'- 3 -'!D25*100</f>
        <v>0.10524971818610973</v>
      </c>
      <c r="G25" s="369">
        <f>E25/'- 7 -'!F25</f>
        <v>9.564885496183207</v>
      </c>
    </row>
    <row r="26" spans="1:7" ht="13.5" customHeight="1">
      <c r="A26" s="23" t="s">
        <v>261</v>
      </c>
      <c r="B26" s="24">
        <v>239300</v>
      </c>
      <c r="C26" s="361">
        <f>B26/'- 3 -'!D26*100</f>
        <v>0.7719241789168636</v>
      </c>
      <c r="D26" s="24">
        <f>B26/'- 7 -'!F26</f>
        <v>74.25911559348332</v>
      </c>
      <c r="E26" s="24">
        <v>231461</v>
      </c>
      <c r="F26" s="361">
        <f>E26/'- 3 -'!D26*100</f>
        <v>0.7466374524708574</v>
      </c>
      <c r="G26" s="24">
        <f>E26/'- 7 -'!F26</f>
        <v>71.82653219550039</v>
      </c>
    </row>
    <row r="27" spans="1:7" ht="13.5" customHeight="1">
      <c r="A27" s="368" t="s">
        <v>262</v>
      </c>
      <c r="B27" s="369">
        <v>283702</v>
      </c>
      <c r="C27" s="370">
        <f>B27/'- 3 -'!D27*100</f>
        <v>0.8562246307138557</v>
      </c>
      <c r="D27" s="369">
        <f>B27/'- 7 -'!F27</f>
        <v>85.95623746417253</v>
      </c>
      <c r="E27" s="369">
        <v>83303</v>
      </c>
      <c r="F27" s="370">
        <f>E27/'- 3 -'!D27*100</f>
        <v>0.25141197599014575</v>
      </c>
      <c r="G27" s="369">
        <f>E27/'- 7 -'!F27</f>
        <v>25.239203281887207</v>
      </c>
    </row>
    <row r="28" spans="1:7" ht="13.5" customHeight="1">
      <c r="A28" s="23" t="s">
        <v>263</v>
      </c>
      <c r="B28" s="24">
        <v>128604</v>
      </c>
      <c r="C28" s="361">
        <f>B28/'- 3 -'!D28*100</f>
        <v>0.7222708838186476</v>
      </c>
      <c r="D28" s="24">
        <f>B28/'- 7 -'!F28</f>
        <v>71.86588432523051</v>
      </c>
      <c r="E28" s="24">
        <v>500</v>
      </c>
      <c r="F28" s="361">
        <f>E28/'- 3 -'!D28*100</f>
        <v>0.0028081198244947576</v>
      </c>
      <c r="G28" s="24">
        <f>E28/'- 7 -'!F28</f>
        <v>0.2794076557697681</v>
      </c>
    </row>
    <row r="29" spans="1:7" ht="13.5" customHeight="1">
      <c r="A29" s="368" t="s">
        <v>264</v>
      </c>
      <c r="B29" s="369">
        <v>1334774</v>
      </c>
      <c r="C29" s="370">
        <f>B29/'- 3 -'!D29*100</f>
        <v>1.124372823312109</v>
      </c>
      <c r="D29" s="369">
        <f>B29/'- 7 -'!F29</f>
        <v>108.66398013595473</v>
      </c>
      <c r="E29" s="369">
        <v>264405</v>
      </c>
      <c r="F29" s="370">
        <f>E29/'- 3 -'!D29*100</f>
        <v>0.2227266910711763</v>
      </c>
      <c r="G29" s="369">
        <f>E29/'- 7 -'!F29</f>
        <v>21.52521675418244</v>
      </c>
    </row>
    <row r="30" spans="1:7" ht="13.5" customHeight="1">
      <c r="A30" s="23" t="s">
        <v>265</v>
      </c>
      <c r="B30" s="24">
        <v>89760</v>
      </c>
      <c r="C30" s="361">
        <f>B30/'- 3 -'!D30*100</f>
        <v>0.8187091084398274</v>
      </c>
      <c r="D30" s="24">
        <f>B30/'- 7 -'!F30</f>
        <v>76.68517727466894</v>
      </c>
      <c r="E30" s="24">
        <v>2200</v>
      </c>
      <c r="F30" s="361">
        <f>E30/'- 3 -'!D30*100</f>
        <v>0.020066399716662436</v>
      </c>
      <c r="G30" s="24">
        <f>E30/'- 7 -'!F30</f>
        <v>1.8795386586928664</v>
      </c>
    </row>
    <row r="31" spans="1:7" ht="13.5" customHeight="1">
      <c r="A31" s="368" t="s">
        <v>266</v>
      </c>
      <c r="B31" s="369">
        <v>145339</v>
      </c>
      <c r="C31" s="370">
        <f>B31/'- 3 -'!D31*100</f>
        <v>0.5117480326050597</v>
      </c>
      <c r="D31" s="369">
        <f>B31/'- 7 -'!F31</f>
        <v>44.364774114774114</v>
      </c>
      <c r="E31" s="369">
        <v>109088</v>
      </c>
      <c r="F31" s="370">
        <f>E31/'- 3 -'!D31*100</f>
        <v>0.38410591362828117</v>
      </c>
      <c r="G31" s="369">
        <f>E31/'- 7 -'!F31</f>
        <v>33.2991452991453</v>
      </c>
    </row>
    <row r="32" spans="1:7" ht="13.5" customHeight="1">
      <c r="A32" s="23" t="s">
        <v>267</v>
      </c>
      <c r="B32" s="24">
        <v>124250</v>
      </c>
      <c r="C32" s="361">
        <f>B32/'- 3 -'!D32*100</f>
        <v>0.5910268660121403</v>
      </c>
      <c r="D32" s="24">
        <f>B32/'- 7 -'!F32</f>
        <v>58.00653594771242</v>
      </c>
      <c r="E32" s="24">
        <v>5650</v>
      </c>
      <c r="F32" s="361">
        <f>E32/'- 3 -'!D32*100</f>
        <v>0.026875668353871975</v>
      </c>
      <c r="G32" s="24">
        <f>E32/'- 7 -'!F32</f>
        <v>2.637721755368814</v>
      </c>
    </row>
    <row r="33" spans="1:7" ht="13.5" customHeight="1">
      <c r="A33" s="368" t="s">
        <v>268</v>
      </c>
      <c r="B33" s="369">
        <v>140000</v>
      </c>
      <c r="C33" s="370">
        <f>B33/'- 3 -'!D33*100</f>
        <v>0.6206361520558572</v>
      </c>
      <c r="D33" s="369">
        <f>B33/'- 7 -'!F33</f>
        <v>62.55585344057194</v>
      </c>
      <c r="E33" s="369">
        <v>20000</v>
      </c>
      <c r="F33" s="370">
        <f>E33/'- 3 -'!D33*100</f>
        <v>0.08866230743655104</v>
      </c>
      <c r="G33" s="369">
        <f>E33/'- 7 -'!F33</f>
        <v>8.936550491510276</v>
      </c>
    </row>
    <row r="34" spans="1:7" ht="13.5" customHeight="1">
      <c r="A34" s="23" t="s">
        <v>269</v>
      </c>
      <c r="B34" s="24">
        <v>114713</v>
      </c>
      <c r="C34" s="361">
        <f>B34/'- 3 -'!D34*100</f>
        <v>0.579071565235292</v>
      </c>
      <c r="D34" s="24">
        <f>B34/'- 7 -'!F34</f>
        <v>56.564595660749504</v>
      </c>
      <c r="E34" s="24">
        <v>0</v>
      </c>
      <c r="F34" s="361">
        <f>E34/'- 3 -'!D34*100</f>
        <v>0</v>
      </c>
      <c r="G34" s="24">
        <f>E34/'- 7 -'!F34</f>
        <v>0</v>
      </c>
    </row>
    <row r="35" spans="1:7" ht="13.5" customHeight="1">
      <c r="A35" s="368" t="s">
        <v>270</v>
      </c>
      <c r="B35" s="369">
        <v>1820804</v>
      </c>
      <c r="C35" s="370">
        <f>B35/'- 3 -'!D35*100</f>
        <v>1.2537563374530651</v>
      </c>
      <c r="D35" s="369">
        <f>B35/'- 7 -'!F35</f>
        <v>110.63673097372019</v>
      </c>
      <c r="E35" s="369">
        <v>368000</v>
      </c>
      <c r="F35" s="370">
        <f>E35/'- 3 -'!D35*100</f>
        <v>0.2533948366670592</v>
      </c>
      <c r="G35" s="369">
        <f>E35/'- 7 -'!F35</f>
        <v>22.360625854473643</v>
      </c>
    </row>
    <row r="36" spans="1:7" ht="13.5" customHeight="1">
      <c r="A36" s="23" t="s">
        <v>271</v>
      </c>
      <c r="B36" s="24">
        <v>184200</v>
      </c>
      <c r="C36" s="361">
        <f>B36/'- 3 -'!D36*100</f>
        <v>0.9914782391518717</v>
      </c>
      <c r="D36" s="24">
        <f>B36/'- 7 -'!F36</f>
        <v>96.87089140152513</v>
      </c>
      <c r="E36" s="24">
        <v>16000</v>
      </c>
      <c r="F36" s="361">
        <f>E36/'- 3 -'!D36*100</f>
        <v>0.08612188830852306</v>
      </c>
      <c r="G36" s="24">
        <f>E36/'- 7 -'!F36</f>
        <v>8.414409676571129</v>
      </c>
    </row>
    <row r="37" spans="1:7" ht="13.5" customHeight="1">
      <c r="A37" s="368" t="s">
        <v>272</v>
      </c>
      <c r="B37" s="369">
        <v>318208</v>
      </c>
      <c r="C37" s="370">
        <f>B37/'- 3 -'!D37*100</f>
        <v>1.0361076725198006</v>
      </c>
      <c r="D37" s="369">
        <f>B37/'- 7 -'!F37</f>
        <v>94.71603762352662</v>
      </c>
      <c r="E37" s="369">
        <v>6967</v>
      </c>
      <c r="F37" s="370">
        <f>E37/'- 3 -'!D37*100</f>
        <v>0.022685042973292473</v>
      </c>
      <c r="G37" s="369">
        <f>E37/'- 7 -'!F37</f>
        <v>2.073758780807239</v>
      </c>
    </row>
    <row r="38" spans="1:7" ht="13.5" customHeight="1">
      <c r="A38" s="23" t="s">
        <v>273</v>
      </c>
      <c r="B38" s="24">
        <v>522310</v>
      </c>
      <c r="C38" s="361">
        <f>B38/'- 3 -'!D38*100</f>
        <v>0.6727732388887534</v>
      </c>
      <c r="D38" s="24">
        <f>B38/'- 7 -'!F38</f>
        <v>59.03141952983725</v>
      </c>
      <c r="E38" s="24">
        <v>141718</v>
      </c>
      <c r="F38" s="361">
        <f>E38/'- 3 -'!D38*100</f>
        <v>0.18254308335822855</v>
      </c>
      <c r="G38" s="24">
        <f>E38/'- 7 -'!F38</f>
        <v>16.016952983725137</v>
      </c>
    </row>
    <row r="39" spans="1:7" ht="13.5" customHeight="1">
      <c r="A39" s="368" t="s">
        <v>274</v>
      </c>
      <c r="B39" s="369">
        <v>144767</v>
      </c>
      <c r="C39" s="370">
        <f>B39/'- 3 -'!D39*100</f>
        <v>0.8609964737487874</v>
      </c>
      <c r="D39" s="369">
        <f>B39/'- 7 -'!F39</f>
        <v>90.28188338010602</v>
      </c>
      <c r="E39" s="369">
        <v>0</v>
      </c>
      <c r="F39" s="370">
        <f>E39/'- 3 -'!D39*100</f>
        <v>0</v>
      </c>
      <c r="G39" s="369">
        <f>E39/'- 7 -'!F39</f>
        <v>0</v>
      </c>
    </row>
    <row r="40" spans="1:7" ht="13.5" customHeight="1">
      <c r="A40" s="23" t="s">
        <v>275</v>
      </c>
      <c r="B40" s="24">
        <v>460798</v>
      </c>
      <c r="C40" s="361">
        <f>B40/'- 3 -'!D40*100</f>
        <v>0.582476951768588</v>
      </c>
      <c r="D40" s="24">
        <f>B40/'- 7 -'!F40</f>
        <v>54.12938011723385</v>
      </c>
      <c r="E40" s="24">
        <v>253428</v>
      </c>
      <c r="F40" s="361">
        <f>E40/'- 3 -'!D40*100</f>
        <v>0.32034854520377637</v>
      </c>
      <c r="G40" s="24">
        <f>E40/'- 7 -'!F40</f>
        <v>29.7698786547475</v>
      </c>
    </row>
    <row r="41" spans="1:7" ht="13.5" customHeight="1">
      <c r="A41" s="368" t="s">
        <v>276</v>
      </c>
      <c r="B41" s="369">
        <v>243360</v>
      </c>
      <c r="C41" s="370">
        <f>B41/'- 3 -'!D41*100</f>
        <v>0.4980136140911004</v>
      </c>
      <c r="D41" s="369">
        <f>B41/'- 7 -'!F41</f>
        <v>52.08346709470305</v>
      </c>
      <c r="E41" s="369">
        <v>64154</v>
      </c>
      <c r="F41" s="370">
        <f>E41/'- 3 -'!D41*100</f>
        <v>0.13128519641025826</v>
      </c>
      <c r="G41" s="369">
        <f>E41/'- 7 -'!F41</f>
        <v>13.730123060460139</v>
      </c>
    </row>
    <row r="42" spans="1:7" ht="13.5" customHeight="1">
      <c r="A42" s="23" t="s">
        <v>277</v>
      </c>
      <c r="B42" s="24">
        <v>103500</v>
      </c>
      <c r="C42" s="361">
        <f>B42/'- 3 -'!D42*100</f>
        <v>0.6028652349811416</v>
      </c>
      <c r="D42" s="24">
        <f>B42/'- 7 -'!F42</f>
        <v>61.93895870736086</v>
      </c>
      <c r="E42" s="24">
        <v>0</v>
      </c>
      <c r="F42" s="361">
        <f>E42/'- 3 -'!D42*100</f>
        <v>0</v>
      </c>
      <c r="G42" s="24">
        <f>E42/'- 7 -'!F42</f>
        <v>0</v>
      </c>
    </row>
    <row r="43" spans="1:7" ht="13.5" customHeight="1">
      <c r="A43" s="368" t="s">
        <v>278</v>
      </c>
      <c r="B43" s="369">
        <v>71117</v>
      </c>
      <c r="C43" s="370">
        <f>B43/'- 3 -'!D43*100</f>
        <v>0.6982988851195873</v>
      </c>
      <c r="D43" s="369">
        <f>B43/'- 7 -'!F43</f>
        <v>66.49555867227676</v>
      </c>
      <c r="E43" s="369">
        <v>108800</v>
      </c>
      <c r="F43" s="370">
        <f>E43/'- 3 -'!D43*100</f>
        <v>1.0683088249084058</v>
      </c>
      <c r="G43" s="369">
        <f>E43/'- 7 -'!F43</f>
        <v>101.72978027115475</v>
      </c>
    </row>
    <row r="44" spans="1:7" ht="13.5" customHeight="1">
      <c r="A44" s="23" t="s">
        <v>279</v>
      </c>
      <c r="B44" s="24">
        <v>51460</v>
      </c>
      <c r="C44" s="361">
        <f>B44/'- 3 -'!D44*100</f>
        <v>0.6477747878650861</v>
      </c>
      <c r="D44" s="24">
        <f>B44/'- 7 -'!F44</f>
        <v>63.06372549019608</v>
      </c>
      <c r="E44" s="24">
        <v>2500</v>
      </c>
      <c r="F44" s="361">
        <f>E44/'- 3 -'!D44*100</f>
        <v>0.03146982063083395</v>
      </c>
      <c r="G44" s="24">
        <f>E44/'- 7 -'!F44</f>
        <v>3.0637254901960786</v>
      </c>
    </row>
    <row r="45" spans="1:7" ht="13.5" customHeight="1">
      <c r="A45" s="368" t="s">
        <v>280</v>
      </c>
      <c r="B45" s="369">
        <v>91119</v>
      </c>
      <c r="C45" s="370">
        <f>B45/'- 3 -'!D45*100</f>
        <v>0.7456856025041301</v>
      </c>
      <c r="D45" s="369">
        <f>B45/'- 7 -'!F45</f>
        <v>61.227657572906864</v>
      </c>
      <c r="E45" s="369">
        <v>136981</v>
      </c>
      <c r="F45" s="370">
        <f>E45/'- 3 -'!D45*100</f>
        <v>1.1210039565471333</v>
      </c>
      <c r="G45" s="369">
        <f>E45/'- 7 -'!F45</f>
        <v>92.04475204945571</v>
      </c>
    </row>
    <row r="46" spans="1:7" ht="13.5" customHeight="1">
      <c r="A46" s="23" t="s">
        <v>281</v>
      </c>
      <c r="B46" s="24">
        <v>2345100</v>
      </c>
      <c r="C46" s="361">
        <f>B46/'- 3 -'!D46*100</f>
        <v>0.7940345324267166</v>
      </c>
      <c r="D46" s="24">
        <f>B46/'- 7 -'!F46</f>
        <v>77.00087012198125</v>
      </c>
      <c r="E46" s="24">
        <v>3176300</v>
      </c>
      <c r="F46" s="361">
        <f>E46/'- 3 -'!D46*100</f>
        <v>1.0754730652624536</v>
      </c>
      <c r="G46" s="24">
        <f>E46/'- 7 -'!F46</f>
        <v>104.29314902070233</v>
      </c>
    </row>
    <row r="47" spans="1:7" ht="4.5" customHeight="1">
      <c r="A47"/>
      <c r="B47"/>
      <c r="C47"/>
      <c r="D47"/>
      <c r="E47"/>
      <c r="F47"/>
      <c r="G47"/>
    </row>
    <row r="48" spans="1:7" ht="13.5" customHeight="1">
      <c r="A48" s="371" t="s">
        <v>282</v>
      </c>
      <c r="B48" s="372">
        <f>SUM(B11:B46)</f>
        <v>15206602</v>
      </c>
      <c r="C48" s="373">
        <f>B48/'- 3 -'!D48*100</f>
        <v>0.9255467979560992</v>
      </c>
      <c r="D48" s="372">
        <f>B48/'- 7 -'!F48</f>
        <v>88.03614908562625</v>
      </c>
      <c r="E48" s="372">
        <f>SUM(E11:E46)</f>
        <v>7226284</v>
      </c>
      <c r="F48" s="373">
        <f>E48/'- 3 -'!D48*100</f>
        <v>0.4398263344645563</v>
      </c>
      <c r="G48" s="372">
        <f>E48/'- 7 -'!F48</f>
        <v>41.83539593915035</v>
      </c>
    </row>
    <row r="49" spans="1:6" ht="4.5" customHeight="1">
      <c r="A49" s="25" t="s">
        <v>5</v>
      </c>
      <c r="B49" s="26"/>
      <c r="C49" s="360"/>
      <c r="D49" s="26"/>
      <c r="E49" s="26"/>
      <c r="F49" s="360"/>
    </row>
    <row r="50" spans="1:7" ht="13.5" customHeight="1">
      <c r="A50" s="23" t="s">
        <v>283</v>
      </c>
      <c r="B50" s="24">
        <v>13900</v>
      </c>
      <c r="C50" s="361">
        <f>B50/'- 3 -'!D50*100</f>
        <v>0.5067645779580742</v>
      </c>
      <c r="D50" s="24">
        <f>B50/'- 7 -'!F50</f>
        <v>60.83150984682713</v>
      </c>
      <c r="E50" s="24">
        <v>0</v>
      </c>
      <c r="F50" s="361">
        <f>E50/'- 3 -'!D50*100</f>
        <v>0</v>
      </c>
      <c r="G50" s="24">
        <f>E50/'- 7 -'!F50</f>
        <v>0</v>
      </c>
    </row>
    <row r="51" spans="1:7" ht="13.5" customHeight="1">
      <c r="A51" s="368" t="s">
        <v>284</v>
      </c>
      <c r="B51" s="369">
        <v>38730</v>
      </c>
      <c r="C51" s="370">
        <f>B51/'- 3 -'!D51*100</f>
        <v>0.4540507765464075</v>
      </c>
      <c r="D51" s="369">
        <f>B51/'- 7 -'!F51</f>
        <v>55.92779783393502</v>
      </c>
      <c r="E51" s="369">
        <v>0</v>
      </c>
      <c r="F51" s="370">
        <f>E51/'- 3 -'!D51*100</f>
        <v>0</v>
      </c>
      <c r="G51" s="369">
        <f>E51/'- 7 -'!F51</f>
        <v>0</v>
      </c>
    </row>
    <row r="52" spans="2:7" ht="49.5" customHeight="1">
      <c r="B52" s="68"/>
      <c r="C52" s="68"/>
      <c r="D52" s="68"/>
      <c r="E52" s="68"/>
      <c r="F52" s="68"/>
      <c r="G52" s="68"/>
    </row>
    <row r="53" spans="3:7" ht="15" customHeight="1">
      <c r="C53" s="68"/>
      <c r="D53" s="68"/>
      <c r="E53" s="68"/>
      <c r="F53" s="68"/>
      <c r="G53" s="68"/>
    </row>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26.xml><?xml version="1.0" encoding="utf-8"?>
<worksheet xmlns="http://schemas.openxmlformats.org/spreadsheetml/2006/main" xmlns:r="http://schemas.openxmlformats.org/officeDocument/2006/relationships">
  <sheetPr codeName="Sheet27">
    <pageSetUpPr fitToPage="1"/>
  </sheetPr>
  <dimension ref="A1:G56"/>
  <sheetViews>
    <sheetView showGridLines="0" showZeros="0" workbookViewId="0" topLeftCell="A1">
      <selection activeCell="A1" sqref="A1"/>
    </sheetView>
  </sheetViews>
  <sheetFormatPr defaultColWidth="15.83203125" defaultRowHeight="12"/>
  <cols>
    <col min="1" max="1" width="33.83203125" style="1" customWidth="1"/>
    <col min="2" max="2" width="16.83203125" style="1" customWidth="1"/>
    <col min="3" max="3" width="15.83203125" style="1" customWidth="1"/>
    <col min="4" max="4" width="16.83203125" style="1" customWidth="1"/>
    <col min="5" max="5" width="15.83203125" style="1" customWidth="1"/>
    <col min="6" max="6" width="17.83203125" style="1" customWidth="1"/>
    <col min="7" max="16384" width="15.83203125" style="1" customWidth="1"/>
  </cols>
  <sheetData>
    <row r="1" spans="1:7" ht="6.75" customHeight="1">
      <c r="A1" s="3"/>
      <c r="B1" s="4"/>
      <c r="C1" s="4"/>
      <c r="D1" s="4"/>
      <c r="E1" s="4"/>
      <c r="F1" s="4"/>
      <c r="G1" s="4"/>
    </row>
    <row r="2" spans="1:7" ht="15.75" customHeight="1">
      <c r="A2" s="168"/>
      <c r="B2" s="5" t="s">
        <v>2</v>
      </c>
      <c r="C2" s="6"/>
      <c r="D2" s="6"/>
      <c r="E2" s="6"/>
      <c r="F2" s="109"/>
      <c r="G2" s="191" t="s">
        <v>475</v>
      </c>
    </row>
    <row r="3" spans="1:7" ht="15.75" customHeight="1">
      <c r="A3" s="171"/>
      <c r="B3" s="7" t="str">
        <f>OPYEAR</f>
        <v>OPERATING FUND 2007/2008 BUDGET</v>
      </c>
      <c r="C3" s="8"/>
      <c r="D3" s="8"/>
      <c r="E3" s="8"/>
      <c r="F3" s="111"/>
      <c r="G3" s="104"/>
    </row>
    <row r="4" spans="2:7" ht="15.75" customHeight="1">
      <c r="B4" s="4"/>
      <c r="C4" s="4"/>
      <c r="D4" s="4"/>
      <c r="E4" s="4"/>
      <c r="F4" s="4"/>
      <c r="G4" s="4"/>
    </row>
    <row r="5" spans="2:7" ht="15.75" customHeight="1">
      <c r="B5" s="4"/>
      <c r="C5" s="4"/>
      <c r="D5" s="4"/>
      <c r="E5" s="4"/>
      <c r="F5" s="4"/>
      <c r="G5" s="4"/>
    </row>
    <row r="6" spans="2:7" ht="15.75" customHeight="1">
      <c r="B6" s="192" t="s">
        <v>25</v>
      </c>
      <c r="C6" s="193"/>
      <c r="D6" s="194"/>
      <c r="E6" s="194"/>
      <c r="F6" s="194"/>
      <c r="G6" s="195"/>
    </row>
    <row r="7" spans="2:7" ht="15.75" customHeight="1">
      <c r="B7" s="374"/>
      <c r="C7" s="364"/>
      <c r="D7" s="362"/>
      <c r="E7" s="364"/>
      <c r="F7" s="362" t="s">
        <v>52</v>
      </c>
      <c r="G7" s="364"/>
    </row>
    <row r="8" spans="1:7" ht="15.75" customHeight="1">
      <c r="A8" s="105"/>
      <c r="B8" s="366" t="s">
        <v>37</v>
      </c>
      <c r="C8" s="367"/>
      <c r="D8" s="365" t="s">
        <v>69</v>
      </c>
      <c r="E8" s="367"/>
      <c r="F8" s="365" t="s">
        <v>70</v>
      </c>
      <c r="G8" s="367"/>
    </row>
    <row r="9" spans="1:7" ht="15.75" customHeight="1">
      <c r="A9" s="35" t="s">
        <v>88</v>
      </c>
      <c r="B9" s="196" t="s">
        <v>89</v>
      </c>
      <c r="C9" s="196" t="s">
        <v>90</v>
      </c>
      <c r="D9" s="196" t="s">
        <v>89</v>
      </c>
      <c r="E9" s="196" t="s">
        <v>90</v>
      </c>
      <c r="F9" s="196" t="s">
        <v>89</v>
      </c>
      <c r="G9" s="196" t="s">
        <v>90</v>
      </c>
    </row>
    <row r="10" ht="4.5" customHeight="1">
      <c r="A10" s="37"/>
    </row>
    <row r="11" spans="1:7" ht="13.5" customHeight="1">
      <c r="A11" s="368" t="s">
        <v>247</v>
      </c>
      <c r="B11" s="369">
        <v>48422</v>
      </c>
      <c r="C11" s="370">
        <f>B11/'- 3 -'!D11*100</f>
        <v>0.38461272678763064</v>
      </c>
      <c r="D11" s="369">
        <v>817477</v>
      </c>
      <c r="E11" s="370">
        <f>D11/'- 3 -'!D11*100</f>
        <v>6.4931654631401425</v>
      </c>
      <c r="F11" s="369">
        <v>2600</v>
      </c>
      <c r="G11" s="370">
        <f>F11/'- 3 -'!D11*100</f>
        <v>0.020651627145674274</v>
      </c>
    </row>
    <row r="12" spans="1:7" ht="13.5" customHeight="1">
      <c r="A12" s="23" t="s">
        <v>248</v>
      </c>
      <c r="B12" s="24">
        <v>70737</v>
      </c>
      <c r="C12" s="361">
        <f>B12/'- 3 -'!D12*100</f>
        <v>0.2993972691982568</v>
      </c>
      <c r="D12" s="24">
        <v>1626328</v>
      </c>
      <c r="E12" s="361">
        <f>D12/'- 3 -'!D12*100</f>
        <v>6.883500318371752</v>
      </c>
      <c r="F12" s="24">
        <v>0</v>
      </c>
      <c r="G12" s="361">
        <f>F12/'- 3 -'!D12*100</f>
        <v>0</v>
      </c>
    </row>
    <row r="13" spans="1:7" ht="13.5" customHeight="1">
      <c r="A13" s="368" t="s">
        <v>249</v>
      </c>
      <c r="B13" s="369">
        <v>106000</v>
      </c>
      <c r="C13" s="370">
        <f>B13/'- 3 -'!D13*100</f>
        <v>0.1908056860094431</v>
      </c>
      <c r="D13" s="369">
        <v>1489000</v>
      </c>
      <c r="E13" s="370">
        <f>D13/'- 3 -'!D13*100</f>
        <v>2.6802798723401957</v>
      </c>
      <c r="F13" s="369">
        <v>0</v>
      </c>
      <c r="G13" s="370">
        <f>F13/'- 3 -'!D13*100</f>
        <v>0</v>
      </c>
    </row>
    <row r="14" spans="1:7" ht="13.5" customHeight="1">
      <c r="A14" s="23" t="s">
        <v>285</v>
      </c>
      <c r="B14" s="24">
        <v>144998</v>
      </c>
      <c r="C14" s="361">
        <f>B14/'- 3 -'!D14*100</f>
        <v>0.2739740936349045</v>
      </c>
      <c r="D14" s="24">
        <v>4740338</v>
      </c>
      <c r="E14" s="361">
        <f>D14/'- 3 -'!D14*100</f>
        <v>8.95688083334319</v>
      </c>
      <c r="F14" s="24">
        <v>319879</v>
      </c>
      <c r="G14" s="361">
        <f>F14/'- 3 -'!D14*100</f>
        <v>0.6044121925670672</v>
      </c>
    </row>
    <row r="15" spans="1:7" ht="13.5" customHeight="1">
      <c r="A15" s="368" t="s">
        <v>250</v>
      </c>
      <c r="B15" s="369">
        <v>56820</v>
      </c>
      <c r="C15" s="370">
        <f>B15/'- 3 -'!D15*100</f>
        <v>0.3726352955666172</v>
      </c>
      <c r="D15" s="369">
        <v>919000</v>
      </c>
      <c r="E15" s="370">
        <f>D15/'- 3 -'!D15*100</f>
        <v>6.026959461909912</v>
      </c>
      <c r="F15" s="369">
        <v>7000</v>
      </c>
      <c r="G15" s="370">
        <f>F15/'- 3 -'!D15*100</f>
        <v>0.04590719938342696</v>
      </c>
    </row>
    <row r="16" spans="1:7" ht="13.5" customHeight="1">
      <c r="A16" s="23" t="s">
        <v>251</v>
      </c>
      <c r="B16" s="24">
        <v>0</v>
      </c>
      <c r="C16" s="361">
        <f>B16/'- 3 -'!D16*100</f>
        <v>0</v>
      </c>
      <c r="D16" s="24">
        <v>256063</v>
      </c>
      <c r="E16" s="361">
        <f>D16/'- 3 -'!D16*100</f>
        <v>2.353122482330422</v>
      </c>
      <c r="F16" s="24">
        <v>255</v>
      </c>
      <c r="G16" s="361">
        <f>F16/'- 3 -'!D16*100</f>
        <v>0.0023433539128818208</v>
      </c>
    </row>
    <row r="17" spans="1:7" ht="13.5" customHeight="1">
      <c r="A17" s="368" t="s">
        <v>252</v>
      </c>
      <c r="B17" s="369">
        <v>45610</v>
      </c>
      <c r="C17" s="370">
        <f>B17/'- 3 -'!D17*100</f>
        <v>0.32738094810843293</v>
      </c>
      <c r="D17" s="369">
        <v>1109358</v>
      </c>
      <c r="E17" s="370">
        <f>D17/'- 3 -'!D17*100</f>
        <v>7.962786095849045</v>
      </c>
      <c r="F17" s="369">
        <v>0</v>
      </c>
      <c r="G17" s="370">
        <f>F17/'- 3 -'!D17*100</f>
        <v>0</v>
      </c>
    </row>
    <row r="18" spans="1:7" ht="13.5" customHeight="1">
      <c r="A18" s="23" t="s">
        <v>253</v>
      </c>
      <c r="B18" s="24">
        <v>167567</v>
      </c>
      <c r="C18" s="361">
        <f>B18/'- 3 -'!D18*100</f>
        <v>0.18031618751833245</v>
      </c>
      <c r="D18" s="24">
        <v>3794524</v>
      </c>
      <c r="E18" s="361">
        <f>D18/'- 3 -'!D18*100</f>
        <v>4.083227014428932</v>
      </c>
      <c r="F18" s="24">
        <v>77433</v>
      </c>
      <c r="G18" s="361">
        <f>F18/'- 3 -'!D18*100</f>
        <v>0.08332442156335697</v>
      </c>
    </row>
    <row r="19" spans="1:7" ht="13.5" customHeight="1">
      <c r="A19" s="368" t="s">
        <v>254</v>
      </c>
      <c r="B19" s="369">
        <v>32000</v>
      </c>
      <c r="C19" s="370">
        <f>B19/'- 3 -'!D19*100</f>
        <v>0.12484888895218033</v>
      </c>
      <c r="D19" s="369">
        <v>903200</v>
      </c>
      <c r="E19" s="370">
        <f>D19/'- 3 -'!D19*100</f>
        <v>3.52385989067529</v>
      </c>
      <c r="F19" s="369">
        <v>22450</v>
      </c>
      <c r="G19" s="370">
        <f>F19/'- 3 -'!D19*100</f>
        <v>0.08758929865551401</v>
      </c>
    </row>
    <row r="20" spans="1:7" ht="13.5" customHeight="1">
      <c r="A20" s="23" t="s">
        <v>255</v>
      </c>
      <c r="B20" s="24">
        <v>175143</v>
      </c>
      <c r="C20" s="361">
        <f>B20/'- 3 -'!D20*100</f>
        <v>0.35112210600370025</v>
      </c>
      <c r="D20" s="24">
        <v>2506211</v>
      </c>
      <c r="E20" s="361">
        <f>D20/'- 3 -'!D20*100</f>
        <v>5.024386269560528</v>
      </c>
      <c r="F20" s="24">
        <v>20250</v>
      </c>
      <c r="G20" s="361">
        <f>F20/'- 3 -'!D20*100</f>
        <v>0.04059667041546011</v>
      </c>
    </row>
    <row r="21" spans="1:7" ht="13.5" customHeight="1">
      <c r="A21" s="368" t="s">
        <v>256</v>
      </c>
      <c r="B21" s="369">
        <v>125000</v>
      </c>
      <c r="C21" s="370">
        <f>B21/'- 3 -'!D21*100</f>
        <v>0.45249032575683534</v>
      </c>
      <c r="D21" s="369">
        <v>1681000</v>
      </c>
      <c r="E21" s="370">
        <f>D21/'- 3 -'!D21*100</f>
        <v>6.085089900777922</v>
      </c>
      <c r="F21" s="369">
        <v>9000</v>
      </c>
      <c r="G21" s="370">
        <f>F21/'- 3 -'!D21*100</f>
        <v>0.03257930345449214</v>
      </c>
    </row>
    <row r="22" spans="1:7" ht="13.5" customHeight="1">
      <c r="A22" s="23" t="s">
        <v>257</v>
      </c>
      <c r="B22" s="24">
        <v>66910</v>
      </c>
      <c r="C22" s="361">
        <f>B22/'- 3 -'!D22*100</f>
        <v>0.4366376797369968</v>
      </c>
      <c r="D22" s="24">
        <v>415850</v>
      </c>
      <c r="E22" s="361">
        <f>D22/'- 3 -'!D22*100</f>
        <v>2.713731566561502</v>
      </c>
      <c r="F22" s="24">
        <v>4200</v>
      </c>
      <c r="G22" s="361">
        <f>F22/'- 3 -'!D22*100</f>
        <v>0.02740813413384227</v>
      </c>
    </row>
    <row r="23" spans="1:7" ht="13.5" customHeight="1">
      <c r="A23" s="368" t="s">
        <v>258</v>
      </c>
      <c r="B23" s="369">
        <v>46536</v>
      </c>
      <c r="C23" s="370">
        <f>B23/'- 3 -'!D23*100</f>
        <v>0.36422906764919394</v>
      </c>
      <c r="D23" s="369">
        <v>1271400</v>
      </c>
      <c r="E23" s="370">
        <f>D23/'- 3 -'!D23*100</f>
        <v>9.951023650704512</v>
      </c>
      <c r="F23" s="369">
        <v>0</v>
      </c>
      <c r="G23" s="370">
        <f>F23/'- 3 -'!D23*100</f>
        <v>0</v>
      </c>
    </row>
    <row r="24" spans="1:7" ht="13.5" customHeight="1">
      <c r="A24" s="23" t="s">
        <v>259</v>
      </c>
      <c r="B24" s="24">
        <v>136800</v>
      </c>
      <c r="C24" s="361">
        <f>B24/'- 3 -'!D24*100</f>
        <v>0.32353806852266676</v>
      </c>
      <c r="D24" s="24">
        <v>1964670</v>
      </c>
      <c r="E24" s="361">
        <f>D24/'- 3 -'!D24*100</f>
        <v>4.646531703833536</v>
      </c>
      <c r="F24" s="24">
        <v>13000</v>
      </c>
      <c r="G24" s="361">
        <f>F24/'- 3 -'!D24*100</f>
        <v>0.030745576687095523</v>
      </c>
    </row>
    <row r="25" spans="1:7" ht="13.5" customHeight="1">
      <c r="A25" s="368" t="s">
        <v>260</v>
      </c>
      <c r="B25" s="369">
        <v>252224</v>
      </c>
      <c r="C25" s="370">
        <f>B25/'- 3 -'!D25*100</f>
        <v>0.19616996925728875</v>
      </c>
      <c r="D25" s="369">
        <v>2334835</v>
      </c>
      <c r="E25" s="370">
        <f>D25/'- 3 -'!D25*100</f>
        <v>1.8159434081246897</v>
      </c>
      <c r="F25" s="369">
        <v>10000</v>
      </c>
      <c r="G25" s="370">
        <f>F25/'- 3 -'!D25*100</f>
        <v>0.007777609159211206</v>
      </c>
    </row>
    <row r="26" spans="1:7" ht="13.5" customHeight="1">
      <c r="A26" s="23" t="s">
        <v>261</v>
      </c>
      <c r="B26" s="24">
        <v>136193</v>
      </c>
      <c r="C26" s="361">
        <f>B26/'- 3 -'!D26*100</f>
        <v>0.4393258240669637</v>
      </c>
      <c r="D26" s="24">
        <v>2055512</v>
      </c>
      <c r="E26" s="361">
        <f>D26/'- 3 -'!D26*100</f>
        <v>6.63058676495512</v>
      </c>
      <c r="F26" s="24">
        <v>7500</v>
      </c>
      <c r="G26" s="361">
        <f>F26/'- 3 -'!D26*100</f>
        <v>0.024193194073867434</v>
      </c>
    </row>
    <row r="27" spans="1:7" ht="13.5" customHeight="1">
      <c r="A27" s="368" t="s">
        <v>262</v>
      </c>
      <c r="B27" s="369">
        <v>0</v>
      </c>
      <c r="C27" s="370">
        <f>B27/'- 3 -'!D27*100</f>
        <v>0</v>
      </c>
      <c r="D27" s="369">
        <v>2600</v>
      </c>
      <c r="E27" s="370">
        <f>D27/'- 3 -'!D27*100</f>
        <v>0.00784690992610565</v>
      </c>
      <c r="F27" s="369">
        <v>91500</v>
      </c>
      <c r="G27" s="370">
        <f>F27/'- 3 -'!D27*100</f>
        <v>0.27615086855333343</v>
      </c>
    </row>
    <row r="28" spans="1:7" ht="13.5" customHeight="1">
      <c r="A28" s="23" t="s">
        <v>263</v>
      </c>
      <c r="B28" s="24">
        <v>49372</v>
      </c>
      <c r="C28" s="361">
        <f>B28/'- 3 -'!D28*100</f>
        <v>0.27728498394991036</v>
      </c>
      <c r="D28" s="24">
        <v>1684337</v>
      </c>
      <c r="E28" s="361">
        <f>D28/'- 3 -'!D28*100</f>
        <v>9.459640241660052</v>
      </c>
      <c r="F28" s="24">
        <v>6000</v>
      </c>
      <c r="G28" s="361">
        <f>F28/'- 3 -'!D28*100</f>
        <v>0.03369743789393709</v>
      </c>
    </row>
    <row r="29" spans="1:7" ht="13.5" customHeight="1">
      <c r="A29" s="368" t="s">
        <v>264</v>
      </c>
      <c r="B29" s="369">
        <v>163289</v>
      </c>
      <c r="C29" s="370">
        <f>B29/'- 3 -'!D29*100</f>
        <v>0.1375496630484344</v>
      </c>
      <c r="D29" s="369">
        <v>1381069</v>
      </c>
      <c r="E29" s="370">
        <f>D29/'- 3 -'!D29*100</f>
        <v>1.16337031641224</v>
      </c>
      <c r="F29" s="369">
        <v>55000</v>
      </c>
      <c r="G29" s="370">
        <f>F29/'- 3 -'!D29*100</f>
        <v>0.04633031905188894</v>
      </c>
    </row>
    <row r="30" spans="1:7" ht="13.5" customHeight="1">
      <c r="A30" s="23" t="s">
        <v>265</v>
      </c>
      <c r="B30" s="24">
        <v>46850</v>
      </c>
      <c r="C30" s="361">
        <f>B30/'- 3 -'!D30*100</f>
        <v>0.42732310305710686</v>
      </c>
      <c r="D30" s="24">
        <v>956100</v>
      </c>
      <c r="E30" s="361">
        <f>D30/'- 3 -'!D30*100</f>
        <v>8.720674895045889</v>
      </c>
      <c r="F30" s="24">
        <v>0</v>
      </c>
      <c r="G30" s="361">
        <f>F30/'- 3 -'!D30*100</f>
        <v>0</v>
      </c>
    </row>
    <row r="31" spans="1:7" ht="13.5" customHeight="1">
      <c r="A31" s="368" t="s">
        <v>266</v>
      </c>
      <c r="B31" s="369">
        <v>63434</v>
      </c>
      <c r="C31" s="370">
        <f>B31/'- 3 -'!D31*100</f>
        <v>0.22335522261932006</v>
      </c>
      <c r="D31" s="369">
        <v>834656</v>
      </c>
      <c r="E31" s="370">
        <f>D31/'- 3 -'!D31*100</f>
        <v>2.9388778366578054</v>
      </c>
      <c r="F31" s="369">
        <v>0</v>
      </c>
      <c r="G31" s="370">
        <f>F31/'- 3 -'!D31*100</f>
        <v>0</v>
      </c>
    </row>
    <row r="32" spans="1:7" ht="13.5" customHeight="1">
      <c r="A32" s="23" t="s">
        <v>267</v>
      </c>
      <c r="B32" s="24">
        <v>50750</v>
      </c>
      <c r="C32" s="361">
        <f>B32/'- 3 -'!D32*100</f>
        <v>0.2414053396387615</v>
      </c>
      <c r="D32" s="24">
        <v>1619550</v>
      </c>
      <c r="E32" s="361">
        <f>D32/'- 3 -'!D32*100</f>
        <v>7.703803306639531</v>
      </c>
      <c r="F32" s="24">
        <v>3000</v>
      </c>
      <c r="G32" s="361">
        <f>F32/'- 3 -'!D32*100</f>
        <v>0.014270266382586888</v>
      </c>
    </row>
    <row r="33" spans="1:7" ht="13.5" customHeight="1">
      <c r="A33" s="368" t="s">
        <v>268</v>
      </c>
      <c r="B33" s="369">
        <v>43300</v>
      </c>
      <c r="C33" s="370">
        <f>B33/'- 3 -'!D33*100</f>
        <v>0.19195389560013298</v>
      </c>
      <c r="D33" s="369">
        <v>1919500</v>
      </c>
      <c r="E33" s="370">
        <f>D33/'- 3 -'!D33*100</f>
        <v>8.509364956222985</v>
      </c>
      <c r="F33" s="369">
        <v>0</v>
      </c>
      <c r="G33" s="370">
        <f>F33/'- 3 -'!D33*100</f>
        <v>0</v>
      </c>
    </row>
    <row r="34" spans="1:7" ht="13.5" customHeight="1">
      <c r="A34" s="23" t="s">
        <v>269</v>
      </c>
      <c r="B34" s="24">
        <v>47646</v>
      </c>
      <c r="C34" s="361">
        <f>B34/'- 3 -'!D34*100</f>
        <v>0.24051714973194602</v>
      </c>
      <c r="D34" s="24">
        <v>1880548</v>
      </c>
      <c r="E34" s="361">
        <f>D34/'- 3 -'!D34*100</f>
        <v>9.493011898042052</v>
      </c>
      <c r="F34" s="24">
        <v>0</v>
      </c>
      <c r="G34" s="361">
        <f>F34/'- 3 -'!D34*100</f>
        <v>0</v>
      </c>
    </row>
    <row r="35" spans="1:7" ht="13.5" customHeight="1">
      <c r="A35" s="368" t="s">
        <v>270</v>
      </c>
      <c r="B35" s="369">
        <v>297400</v>
      </c>
      <c r="C35" s="370">
        <f>B35/'- 3 -'!D35*100</f>
        <v>0.20478158811082442</v>
      </c>
      <c r="D35" s="369">
        <v>2346300</v>
      </c>
      <c r="E35" s="370">
        <f>D35/'- 3 -'!D35*100</f>
        <v>1.61559865563022</v>
      </c>
      <c r="F35" s="369">
        <v>48700</v>
      </c>
      <c r="G35" s="370">
        <f>F35/'- 3 -'!D35*100</f>
        <v>0.0335335014828418</v>
      </c>
    </row>
    <row r="36" spans="1:7" ht="13.5" customHeight="1">
      <c r="A36" s="23" t="s">
        <v>271</v>
      </c>
      <c r="B36" s="24">
        <v>48310</v>
      </c>
      <c r="C36" s="361">
        <f>B36/'- 3 -'!D36*100</f>
        <v>0.26003427651154676</v>
      </c>
      <c r="D36" s="24">
        <v>1243590</v>
      </c>
      <c r="E36" s="361">
        <f>D36/'- 3 -'!D36*100</f>
        <v>6.693769942599761</v>
      </c>
      <c r="F36" s="24">
        <v>9250</v>
      </c>
      <c r="G36" s="361">
        <f>F36/'- 3 -'!D36*100</f>
        <v>0.04978921667836488</v>
      </c>
    </row>
    <row r="37" spans="1:7" ht="13.5" customHeight="1">
      <c r="A37" s="368" t="s">
        <v>272</v>
      </c>
      <c r="B37" s="369">
        <v>131354</v>
      </c>
      <c r="C37" s="370">
        <f>B37/'- 3 -'!D37*100</f>
        <v>0.42769788068233955</v>
      </c>
      <c r="D37" s="369">
        <v>1646412</v>
      </c>
      <c r="E37" s="370">
        <f>D37/'- 3 -'!D37*100</f>
        <v>5.360833496733803</v>
      </c>
      <c r="F37" s="369">
        <v>8000</v>
      </c>
      <c r="G37" s="370">
        <f>F37/'- 3 -'!D37*100</f>
        <v>0.02604856377010762</v>
      </c>
    </row>
    <row r="38" spans="1:7" ht="13.5" customHeight="1">
      <c r="A38" s="23" t="s">
        <v>273</v>
      </c>
      <c r="B38" s="24">
        <v>217483</v>
      </c>
      <c r="C38" s="361">
        <f>B38/'- 3 -'!D38*100</f>
        <v>0.2801339095809821</v>
      </c>
      <c r="D38" s="24">
        <v>1971181</v>
      </c>
      <c r="E38" s="361">
        <f>D38/'- 3 -'!D38*100</f>
        <v>2.5390243836150406</v>
      </c>
      <c r="F38" s="24">
        <v>20000</v>
      </c>
      <c r="G38" s="361">
        <f>F38/'- 3 -'!D38*100</f>
        <v>0.025761453500363903</v>
      </c>
    </row>
    <row r="39" spans="1:7" ht="13.5" customHeight="1">
      <c r="A39" s="368" t="s">
        <v>274</v>
      </c>
      <c r="B39" s="369">
        <v>59590</v>
      </c>
      <c r="C39" s="370">
        <f>B39/'- 3 -'!D39*100</f>
        <v>0.3544093603562293</v>
      </c>
      <c r="D39" s="369">
        <v>1448700</v>
      </c>
      <c r="E39" s="370">
        <f>D39/'- 3 -'!D39*100</f>
        <v>8.616090625072486</v>
      </c>
      <c r="F39" s="369">
        <v>5000</v>
      </c>
      <c r="G39" s="370">
        <f>F39/'- 3 -'!D39*100</f>
        <v>0.029737318371893712</v>
      </c>
    </row>
    <row r="40" spans="1:7" ht="13.5" customHeight="1">
      <c r="A40" s="23" t="s">
        <v>275</v>
      </c>
      <c r="B40" s="24">
        <v>91104</v>
      </c>
      <c r="C40" s="361">
        <f>B40/'- 3 -'!D40*100</f>
        <v>0.11516104717018184</v>
      </c>
      <c r="D40" s="24">
        <v>1156963</v>
      </c>
      <c r="E40" s="361">
        <f>D40/'- 3 -'!D40*100</f>
        <v>1.4624722363140485</v>
      </c>
      <c r="F40" s="24">
        <v>21000</v>
      </c>
      <c r="G40" s="361">
        <f>F40/'- 3 -'!D40*100</f>
        <v>0.026545288797130955</v>
      </c>
    </row>
    <row r="41" spans="1:7" ht="13.5" customHeight="1">
      <c r="A41" s="368" t="s">
        <v>276</v>
      </c>
      <c r="B41" s="369">
        <v>310915</v>
      </c>
      <c r="C41" s="370">
        <f>B41/'- 3 -'!D41*100</f>
        <v>0.636258640800191</v>
      </c>
      <c r="D41" s="369">
        <v>3267131</v>
      </c>
      <c r="E41" s="370">
        <f>D41/'- 3 -'!D41*100</f>
        <v>6.685879836534644</v>
      </c>
      <c r="F41" s="369">
        <v>10000</v>
      </c>
      <c r="G41" s="370">
        <f>F41/'- 3 -'!D41*100</f>
        <v>0.02046407027001563</v>
      </c>
    </row>
    <row r="42" spans="1:7" ht="13.5" customHeight="1">
      <c r="A42" s="23" t="s">
        <v>277</v>
      </c>
      <c r="B42" s="24">
        <v>69155</v>
      </c>
      <c r="C42" s="361">
        <f>B42/'- 3 -'!D42*100</f>
        <v>0.4028129983103464</v>
      </c>
      <c r="D42" s="24">
        <v>1236458</v>
      </c>
      <c r="E42" s="361">
        <f>D42/'- 3 -'!D42*100</f>
        <v>7.202101861974033</v>
      </c>
      <c r="F42" s="24">
        <v>0</v>
      </c>
      <c r="G42" s="361">
        <f>F42/'- 3 -'!D42*100</f>
        <v>0</v>
      </c>
    </row>
    <row r="43" spans="1:7" ht="13.5" customHeight="1">
      <c r="A43" s="368" t="s">
        <v>278</v>
      </c>
      <c r="B43" s="369">
        <v>12482</v>
      </c>
      <c r="C43" s="370">
        <f>B43/'- 3 -'!D43*100</f>
        <v>0.12256094441642207</v>
      </c>
      <c r="D43" s="369">
        <v>743151</v>
      </c>
      <c r="E43" s="370">
        <f>D43/'- 3 -'!D43*100</f>
        <v>7.297010767826348</v>
      </c>
      <c r="F43" s="369">
        <v>0</v>
      </c>
      <c r="G43" s="370">
        <f>F43/'- 3 -'!D43*100</f>
        <v>0</v>
      </c>
    </row>
    <row r="44" spans="1:7" ht="13.5" customHeight="1">
      <c r="A44" s="23" t="s">
        <v>279</v>
      </c>
      <c r="B44" s="24">
        <v>22892</v>
      </c>
      <c r="C44" s="361">
        <f>B44/'- 3 -'!D44*100</f>
        <v>0.28816285355242033</v>
      </c>
      <c r="D44" s="24">
        <v>693711</v>
      </c>
      <c r="E44" s="361">
        <f>D44/'- 3 -'!D44*100</f>
        <v>8.732384295854581</v>
      </c>
      <c r="F44" s="24">
        <v>4000</v>
      </c>
      <c r="G44" s="361">
        <f>F44/'- 3 -'!D44*100</f>
        <v>0.05035171300933433</v>
      </c>
    </row>
    <row r="45" spans="1:7" ht="13.5" customHeight="1">
      <c r="A45" s="368" t="s">
        <v>280</v>
      </c>
      <c r="B45" s="369">
        <v>16942</v>
      </c>
      <c r="C45" s="370">
        <f>B45/'- 3 -'!D45*100</f>
        <v>0.13864732358371987</v>
      </c>
      <c r="D45" s="369">
        <v>433156</v>
      </c>
      <c r="E45" s="370">
        <f>D45/'- 3 -'!D45*100</f>
        <v>3.544795189129369</v>
      </c>
      <c r="F45" s="369">
        <v>9650</v>
      </c>
      <c r="G45" s="370">
        <f>F45/'- 3 -'!D45*100</f>
        <v>0.07897217994232657</v>
      </c>
    </row>
    <row r="46" spans="1:7" ht="13.5" customHeight="1">
      <c r="A46" s="23" t="s">
        <v>281</v>
      </c>
      <c r="B46" s="24">
        <v>216500</v>
      </c>
      <c r="C46" s="361">
        <f>B46/'- 3 -'!D46*100</f>
        <v>0.0733053926358723</v>
      </c>
      <c r="D46" s="24">
        <v>3911000</v>
      </c>
      <c r="E46" s="361">
        <f>D46/'- 3 -'!D46*100</f>
        <v>1.3242373699718086</v>
      </c>
      <c r="F46" s="24">
        <v>0</v>
      </c>
      <c r="G46" s="361">
        <f>F46/'- 3 -'!D46*100</f>
        <v>0</v>
      </c>
    </row>
    <row r="47" spans="1:7" ht="4.5" customHeight="1">
      <c r="A47"/>
      <c r="B47"/>
      <c r="C47"/>
      <c r="D47"/>
      <c r="E47"/>
      <c r="F47"/>
      <c r="G47"/>
    </row>
    <row r="48" spans="1:7" ht="13.5" customHeight="1">
      <c r="A48" s="371" t="s">
        <v>282</v>
      </c>
      <c r="B48" s="372">
        <f>SUM(B11:B46)</f>
        <v>3569728</v>
      </c>
      <c r="C48" s="373">
        <f>B48/'- 3 -'!D48*100</f>
        <v>0.21727078278067838</v>
      </c>
      <c r="D48" s="372">
        <f>SUM(D11:D46)</f>
        <v>58260879</v>
      </c>
      <c r="E48" s="373">
        <f>D48/'- 3 -'!D48*100</f>
        <v>3.5460367809033033</v>
      </c>
      <c r="F48" s="372">
        <f>SUM(F11:F46)</f>
        <v>784667</v>
      </c>
      <c r="G48" s="373">
        <f>F48/'- 3 -'!D48*100</f>
        <v>0.04775860046260292</v>
      </c>
    </row>
    <row r="49" spans="1:7" ht="4.5" customHeight="1">
      <c r="A49" s="25" t="s">
        <v>5</v>
      </c>
      <c r="B49" s="26"/>
      <c r="C49" s="360"/>
      <c r="D49" s="26"/>
      <c r="E49" s="360"/>
      <c r="F49" s="26"/>
      <c r="G49" s="360"/>
    </row>
    <row r="50" spans="1:7" ht="13.5" customHeight="1">
      <c r="A50" s="23" t="s">
        <v>283</v>
      </c>
      <c r="B50" s="24">
        <v>0</v>
      </c>
      <c r="C50" s="361">
        <f>B50/'- 3 -'!D50*100</f>
        <v>0</v>
      </c>
      <c r="D50" s="24">
        <v>14000</v>
      </c>
      <c r="E50" s="361">
        <f>D50/'- 3 -'!D50*100</f>
        <v>0.5104103662887078</v>
      </c>
      <c r="F50" s="24">
        <v>0</v>
      </c>
      <c r="G50" s="361">
        <f>F50/'- 3 -'!D50*100</f>
        <v>0</v>
      </c>
    </row>
    <row r="51" spans="1:7" ht="13.5" customHeight="1">
      <c r="A51" s="368" t="s">
        <v>284</v>
      </c>
      <c r="B51" s="369">
        <v>0</v>
      </c>
      <c r="C51" s="370">
        <f>B51/'- 3 -'!D51*100</f>
        <v>0</v>
      </c>
      <c r="D51" s="369">
        <v>0</v>
      </c>
      <c r="E51" s="370">
        <f>D51/'- 3 -'!D51*100</f>
        <v>0</v>
      </c>
      <c r="F51" s="369">
        <v>0</v>
      </c>
      <c r="G51" s="370">
        <f>F51/'- 3 -'!D51*100</f>
        <v>0</v>
      </c>
    </row>
    <row r="52" ht="49.5" customHeight="1"/>
    <row r="53" spans="4:5" ht="15" customHeight="1">
      <c r="D53" s="95"/>
      <c r="E53" s="95"/>
    </row>
    <row r="54" spans="4:5" ht="14.25" customHeight="1">
      <c r="D54" s="95"/>
      <c r="E54" s="95"/>
    </row>
    <row r="55" spans="4:5" ht="14.25" customHeight="1">
      <c r="D55" s="95"/>
      <c r="E55" s="95"/>
    </row>
    <row r="56" spans="4:5" ht="14.25" customHeight="1">
      <c r="D56" s="95"/>
      <c r="E56" s="95"/>
    </row>
    <row r="57" ht="14.25" customHeight="1"/>
    <row r="58" ht="14.25" customHeight="1"/>
    <row r="59" ht="14.25" customHeight="1"/>
    <row r="60" ht="12" customHeight="1"/>
    <row r="61" ht="12" customHeight="1"/>
    <row r="62" ht="12" customHeight="1"/>
    <row r="63" ht="12" customHeight="1"/>
    <row r="64" ht="12" customHeight="1"/>
    <row r="65" ht="12" customHeight="1"/>
    <row r="66" ht="12"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27.xml><?xml version="1.0" encoding="utf-8"?>
<worksheet xmlns="http://schemas.openxmlformats.org/spreadsheetml/2006/main" xmlns:r="http://schemas.openxmlformats.org/officeDocument/2006/relationships">
  <sheetPr codeName="Sheet28">
    <pageSetUpPr fitToPage="1"/>
  </sheetPr>
  <dimension ref="A1:F51"/>
  <sheetViews>
    <sheetView showGridLines="0" showZeros="0" workbookViewId="0" topLeftCell="A1">
      <selection activeCell="A1" sqref="A1"/>
    </sheetView>
  </sheetViews>
  <sheetFormatPr defaultColWidth="15.83203125" defaultRowHeight="12"/>
  <cols>
    <col min="1" max="1" width="35.83203125" style="1" customWidth="1"/>
    <col min="2" max="2" width="19.83203125" style="1" customWidth="1"/>
    <col min="3" max="3" width="15.83203125" style="1" customWidth="1"/>
    <col min="4" max="4" width="19.83203125" style="1" customWidth="1"/>
    <col min="5" max="5" width="15.83203125" style="1" customWidth="1"/>
    <col min="6" max="6" width="25.83203125" style="1" customWidth="1"/>
    <col min="7" max="16384" width="15.83203125" style="1" customWidth="1"/>
  </cols>
  <sheetData>
    <row r="1" spans="1:6" ht="6.75" customHeight="1">
      <c r="A1" s="3"/>
      <c r="B1" s="4"/>
      <c r="C1" s="4"/>
      <c r="D1" s="4"/>
      <c r="E1" s="4"/>
      <c r="F1" s="4"/>
    </row>
    <row r="2" spans="1:6" ht="15.75" customHeight="1">
      <c r="A2" s="168"/>
      <c r="B2" s="5" t="s">
        <v>2</v>
      </c>
      <c r="C2" s="6"/>
      <c r="D2" s="6"/>
      <c r="E2" s="6"/>
      <c r="F2" s="191" t="s">
        <v>474</v>
      </c>
    </row>
    <row r="3" spans="1:6" ht="15.75" customHeight="1">
      <c r="A3" s="171"/>
      <c r="B3" s="7" t="str">
        <f>OPYEAR</f>
        <v>OPERATING FUND 2007/2008 BUDGET</v>
      </c>
      <c r="C3" s="8"/>
      <c r="D3" s="8"/>
      <c r="E3" s="8"/>
      <c r="F3" s="104"/>
    </row>
    <row r="4" spans="2:6" ht="15.75" customHeight="1">
      <c r="B4" s="4"/>
      <c r="C4" s="4"/>
      <c r="D4" s="4"/>
      <c r="E4" s="4"/>
      <c r="F4" s="4"/>
    </row>
    <row r="5" spans="2:6" ht="15.75" customHeight="1">
      <c r="B5" s="4"/>
      <c r="C5" s="4"/>
      <c r="D5" s="4"/>
      <c r="E5" s="4"/>
      <c r="F5" s="4"/>
    </row>
    <row r="6" spans="2:6" ht="15.75" customHeight="1">
      <c r="B6" s="192" t="s">
        <v>392</v>
      </c>
      <c r="C6" s="201"/>
      <c r="D6" s="202"/>
      <c r="E6" s="203"/>
      <c r="F6" s="77"/>
    </row>
    <row r="7" spans="2:6" ht="15.75" customHeight="1">
      <c r="B7" s="362" t="s">
        <v>53</v>
      </c>
      <c r="C7" s="364"/>
      <c r="D7" s="362" t="s">
        <v>291</v>
      </c>
      <c r="E7" s="364"/>
      <c r="F7" s="4"/>
    </row>
    <row r="8" spans="1:6" ht="15.75" customHeight="1">
      <c r="A8" s="105"/>
      <c r="B8" s="365" t="s">
        <v>71</v>
      </c>
      <c r="C8" s="367"/>
      <c r="D8" s="365" t="s">
        <v>231</v>
      </c>
      <c r="E8" s="367"/>
      <c r="F8" s="4"/>
    </row>
    <row r="9" spans="1:5" ht="15.75" customHeight="1">
      <c r="A9" s="35" t="s">
        <v>88</v>
      </c>
      <c r="B9" s="196" t="s">
        <v>89</v>
      </c>
      <c r="C9" s="196" t="s">
        <v>90</v>
      </c>
      <c r="D9" s="196" t="s">
        <v>89</v>
      </c>
      <c r="E9" s="196" t="s">
        <v>90</v>
      </c>
    </row>
    <row r="10" ht="4.5" customHeight="1">
      <c r="A10" s="37"/>
    </row>
    <row r="11" spans="1:5" ht="13.5" customHeight="1">
      <c r="A11" s="368" t="s">
        <v>247</v>
      </c>
      <c r="B11" s="369">
        <v>0</v>
      </c>
      <c r="C11" s="370">
        <f>B11/'- 3 -'!D11*100</f>
        <v>0</v>
      </c>
      <c r="D11" s="369">
        <v>103800</v>
      </c>
      <c r="E11" s="370">
        <f>D11/'- 3 -'!D11*100</f>
        <v>0.8244764991234576</v>
      </c>
    </row>
    <row r="12" spans="1:5" ht="13.5" customHeight="1">
      <c r="A12" s="23" t="s">
        <v>248</v>
      </c>
      <c r="B12" s="24">
        <v>0</v>
      </c>
      <c r="C12" s="361">
        <f>B12/'- 3 -'!D12*100</f>
        <v>0</v>
      </c>
      <c r="D12" s="24">
        <v>170500</v>
      </c>
      <c r="E12" s="361">
        <f>D12/'- 3 -'!D12*100</f>
        <v>0.7216482802253811</v>
      </c>
    </row>
    <row r="13" spans="1:5" ht="13.5" customHeight="1">
      <c r="A13" s="368" t="s">
        <v>249</v>
      </c>
      <c r="B13" s="369">
        <v>0</v>
      </c>
      <c r="C13" s="370">
        <f>B13/'- 3 -'!D13*100</f>
        <v>0</v>
      </c>
      <c r="D13" s="369">
        <v>33400</v>
      </c>
      <c r="E13" s="370">
        <f>D13/'- 3 -'!D13*100</f>
        <v>0.06012179162939056</v>
      </c>
    </row>
    <row r="14" spans="1:5" ht="13.5" customHeight="1">
      <c r="A14" s="23" t="s">
        <v>285</v>
      </c>
      <c r="B14" s="24">
        <v>19200</v>
      </c>
      <c r="C14" s="361">
        <f>B14/'- 3 -'!D14*100</f>
        <v>0.036278449342681734</v>
      </c>
      <c r="D14" s="24">
        <v>151149</v>
      </c>
      <c r="E14" s="361">
        <f>D14/'- 3 -'!D14*100</f>
        <v>0.2855964239425522</v>
      </c>
    </row>
    <row r="15" spans="1:5" ht="13.5" customHeight="1">
      <c r="A15" s="368" t="s">
        <v>250</v>
      </c>
      <c r="B15" s="369">
        <v>0</v>
      </c>
      <c r="C15" s="370">
        <f>B15/'- 3 -'!D15*100</f>
        <v>0</v>
      </c>
      <c r="D15" s="369">
        <v>24000</v>
      </c>
      <c r="E15" s="370">
        <f>D15/'- 3 -'!D15*100</f>
        <v>0.1573961121717496</v>
      </c>
    </row>
    <row r="16" spans="1:5" ht="13.5" customHeight="1">
      <c r="A16" s="23" t="s">
        <v>251</v>
      </c>
      <c r="B16" s="24">
        <v>0</v>
      </c>
      <c r="C16" s="361">
        <f>B16/'- 3 -'!D16*100</f>
        <v>0</v>
      </c>
      <c r="D16" s="24">
        <v>52721</v>
      </c>
      <c r="E16" s="361">
        <f>D16/'- 3 -'!D16*100</f>
        <v>0.48448612408251956</v>
      </c>
    </row>
    <row r="17" spans="1:5" ht="13.5" customHeight="1">
      <c r="A17" s="368" t="s">
        <v>252</v>
      </c>
      <c r="B17" s="369">
        <v>1500</v>
      </c>
      <c r="C17" s="370">
        <f>B17/'- 3 -'!D17*100</f>
        <v>0.010766749005977842</v>
      </c>
      <c r="D17" s="369">
        <v>31000</v>
      </c>
      <c r="E17" s="370">
        <f>D17/'- 3 -'!D17*100</f>
        <v>0.22251281279020876</v>
      </c>
    </row>
    <row r="18" spans="1:5" ht="13.5" customHeight="1">
      <c r="A18" s="23" t="s">
        <v>253</v>
      </c>
      <c r="B18" s="24">
        <v>1938441</v>
      </c>
      <c r="C18" s="361">
        <f>B18/'- 3 -'!D18*100</f>
        <v>2.0859255751384453</v>
      </c>
      <c r="D18" s="24">
        <v>511601</v>
      </c>
      <c r="E18" s="361">
        <f>D18/'- 3 -'!D18*100</f>
        <v>0.5505257112114341</v>
      </c>
    </row>
    <row r="19" spans="1:5" ht="13.5" customHeight="1">
      <c r="A19" s="368" t="s">
        <v>254</v>
      </c>
      <c r="B19" s="369">
        <v>0</v>
      </c>
      <c r="C19" s="370">
        <f>B19/'- 3 -'!D19*100</f>
        <v>0</v>
      </c>
      <c r="D19" s="369">
        <v>50000</v>
      </c>
      <c r="E19" s="370">
        <f>D19/'- 3 -'!D19*100</f>
        <v>0.1950763889877818</v>
      </c>
    </row>
    <row r="20" spans="1:5" ht="13.5" customHeight="1">
      <c r="A20" s="23" t="s">
        <v>255</v>
      </c>
      <c r="B20" s="24">
        <v>0</v>
      </c>
      <c r="C20" s="361">
        <f>B20/'- 3 -'!D20*100</f>
        <v>0</v>
      </c>
      <c r="D20" s="24">
        <v>204396</v>
      </c>
      <c r="E20" s="361">
        <f>D20/'- 3 -'!D20*100</f>
        <v>0.40976775536979676</v>
      </c>
    </row>
    <row r="21" spans="1:5" ht="13.5" customHeight="1">
      <c r="A21" s="368" t="s">
        <v>256</v>
      </c>
      <c r="B21" s="369">
        <v>0</v>
      </c>
      <c r="C21" s="370">
        <f>B21/'- 3 -'!D21*100</f>
        <v>0</v>
      </c>
      <c r="D21" s="369">
        <v>90000</v>
      </c>
      <c r="E21" s="370">
        <f>D21/'- 3 -'!D21*100</f>
        <v>0.3257930345449214</v>
      </c>
    </row>
    <row r="22" spans="1:5" ht="13.5" customHeight="1">
      <c r="A22" s="23" t="s">
        <v>257</v>
      </c>
      <c r="B22" s="24">
        <v>0</v>
      </c>
      <c r="C22" s="361">
        <f>B22/'- 3 -'!D22*100</f>
        <v>0</v>
      </c>
      <c r="D22" s="24">
        <v>48580</v>
      </c>
      <c r="E22" s="361">
        <f>D22/'- 3 -'!D22*100</f>
        <v>0.31702075148144226</v>
      </c>
    </row>
    <row r="23" spans="1:5" ht="13.5" customHeight="1">
      <c r="A23" s="368" t="s">
        <v>258</v>
      </c>
      <c r="B23" s="369">
        <v>0</v>
      </c>
      <c r="C23" s="370">
        <f>B23/'- 3 -'!D23*100</f>
        <v>0</v>
      </c>
      <c r="D23" s="369">
        <v>0</v>
      </c>
      <c r="E23" s="370">
        <f>D23/'- 3 -'!D23*100</f>
        <v>0</v>
      </c>
    </row>
    <row r="24" spans="1:5" ht="13.5" customHeight="1">
      <c r="A24" s="23" t="s">
        <v>259</v>
      </c>
      <c r="B24" s="24">
        <v>0</v>
      </c>
      <c r="C24" s="361">
        <f>B24/'- 3 -'!D24*100</f>
        <v>0</v>
      </c>
      <c r="D24" s="24">
        <v>65800</v>
      </c>
      <c r="E24" s="361">
        <f>D24/'- 3 -'!D24*100</f>
        <v>0.15561991892391427</v>
      </c>
    </row>
    <row r="25" spans="1:5" ht="13.5" customHeight="1">
      <c r="A25" s="368" t="s">
        <v>260</v>
      </c>
      <c r="B25" s="369">
        <v>0</v>
      </c>
      <c r="C25" s="370">
        <f>B25/'- 3 -'!D25*100</f>
        <v>0</v>
      </c>
      <c r="D25" s="369">
        <v>15000</v>
      </c>
      <c r="E25" s="370">
        <f>D25/'- 3 -'!D25*100</f>
        <v>0.01166641373881681</v>
      </c>
    </row>
    <row r="26" spans="1:5" ht="13.5" customHeight="1">
      <c r="A26" s="23" t="s">
        <v>261</v>
      </c>
      <c r="B26" s="24">
        <v>0</v>
      </c>
      <c r="C26" s="361">
        <f>B26/'- 3 -'!D26*100</f>
        <v>0</v>
      </c>
      <c r="D26" s="24">
        <v>110585</v>
      </c>
      <c r="E26" s="361">
        <f>D26/'- 3 -'!D26*100</f>
        <v>0.3567205822211507</v>
      </c>
    </row>
    <row r="27" spans="1:5" ht="13.5" customHeight="1">
      <c r="A27" s="368" t="s">
        <v>262</v>
      </c>
      <c r="B27" s="369">
        <v>0</v>
      </c>
      <c r="C27" s="370">
        <f>B27/'- 3 -'!D27*100</f>
        <v>0</v>
      </c>
      <c r="D27" s="369">
        <v>63890</v>
      </c>
      <c r="E27" s="370">
        <f>D27/'- 3 -'!D27*100</f>
        <v>0.19282272122264996</v>
      </c>
    </row>
    <row r="28" spans="1:5" ht="13.5" customHeight="1">
      <c r="A28" s="23" t="s">
        <v>263</v>
      </c>
      <c r="B28" s="24">
        <v>0</v>
      </c>
      <c r="C28" s="361">
        <f>B28/'- 3 -'!D28*100</f>
        <v>0</v>
      </c>
      <c r="D28" s="24">
        <v>64580</v>
      </c>
      <c r="E28" s="361">
        <f>D28/'- 3 -'!D28*100</f>
        <v>0.3626967565317429</v>
      </c>
    </row>
    <row r="29" spans="1:5" ht="13.5" customHeight="1">
      <c r="A29" s="368" t="s">
        <v>264</v>
      </c>
      <c r="B29" s="369">
        <v>0</v>
      </c>
      <c r="C29" s="370">
        <f>B29/'- 3 -'!D29*100</f>
        <v>0</v>
      </c>
      <c r="D29" s="369">
        <v>45000</v>
      </c>
      <c r="E29" s="370">
        <f>D29/'- 3 -'!D29*100</f>
        <v>0.037906624678818224</v>
      </c>
    </row>
    <row r="30" spans="1:5" ht="13.5" customHeight="1">
      <c r="A30" s="23" t="s">
        <v>265</v>
      </c>
      <c r="B30" s="24">
        <v>0</v>
      </c>
      <c r="C30" s="361">
        <f>B30/'- 3 -'!D30*100</f>
        <v>0</v>
      </c>
      <c r="D30" s="24">
        <v>23000</v>
      </c>
      <c r="E30" s="361">
        <f>D30/'- 3 -'!D30*100</f>
        <v>0.2097850879469255</v>
      </c>
    </row>
    <row r="31" spans="1:5" ht="13.5" customHeight="1">
      <c r="A31" s="368" t="s">
        <v>266</v>
      </c>
      <c r="B31" s="369">
        <v>0</v>
      </c>
      <c r="C31" s="370">
        <f>B31/'- 3 -'!D31*100</f>
        <v>0</v>
      </c>
      <c r="D31" s="369">
        <v>41000</v>
      </c>
      <c r="E31" s="370">
        <f>D31/'- 3 -'!D31*100</f>
        <v>0.1443636555694442</v>
      </c>
    </row>
    <row r="32" spans="1:5" ht="13.5" customHeight="1">
      <c r="A32" s="23" t="s">
        <v>267</v>
      </c>
      <c r="B32" s="24">
        <v>0</v>
      </c>
      <c r="C32" s="361">
        <f>B32/'- 3 -'!D32*100</f>
        <v>0</v>
      </c>
      <c r="D32" s="24">
        <v>8000</v>
      </c>
      <c r="E32" s="361">
        <f>D32/'- 3 -'!D32*100</f>
        <v>0.038054043686898374</v>
      </c>
    </row>
    <row r="33" spans="1:5" ht="13.5" customHeight="1">
      <c r="A33" s="368" t="s">
        <v>268</v>
      </c>
      <c r="B33" s="369">
        <v>0</v>
      </c>
      <c r="C33" s="370">
        <f>B33/'- 3 -'!D33*100</f>
        <v>0</v>
      </c>
      <c r="D33" s="369">
        <v>45000</v>
      </c>
      <c r="E33" s="370">
        <f>D33/'- 3 -'!D33*100</f>
        <v>0.19949019173223984</v>
      </c>
    </row>
    <row r="34" spans="1:5" ht="13.5" customHeight="1">
      <c r="A34" s="23" t="s">
        <v>269</v>
      </c>
      <c r="B34" s="24">
        <v>0</v>
      </c>
      <c r="C34" s="361">
        <f>B34/'- 3 -'!D34*100</f>
        <v>0</v>
      </c>
      <c r="D34" s="24">
        <v>77291</v>
      </c>
      <c r="E34" s="361">
        <f>D34/'- 3 -'!D34*100</f>
        <v>0.3901651979165478</v>
      </c>
    </row>
    <row r="35" spans="1:5" ht="13.5" customHeight="1">
      <c r="A35" s="368" t="s">
        <v>270</v>
      </c>
      <c r="B35" s="369">
        <v>0</v>
      </c>
      <c r="C35" s="370">
        <f>B35/'- 3 -'!D35*100</f>
        <v>0</v>
      </c>
      <c r="D35" s="369">
        <v>0</v>
      </c>
      <c r="E35" s="370">
        <f>D35/'- 3 -'!D35*100</f>
        <v>0</v>
      </c>
    </row>
    <row r="36" spans="1:5" ht="13.5" customHeight="1">
      <c r="A36" s="23" t="s">
        <v>271</v>
      </c>
      <c r="B36" s="24">
        <v>0</v>
      </c>
      <c r="C36" s="361">
        <f>B36/'- 3 -'!D36*100</f>
        <v>0</v>
      </c>
      <c r="D36" s="24">
        <v>43000</v>
      </c>
      <c r="E36" s="361">
        <f>D36/'- 3 -'!D36*100</f>
        <v>0.2314525748291557</v>
      </c>
    </row>
    <row r="37" spans="1:5" ht="13.5" customHeight="1">
      <c r="A37" s="368" t="s">
        <v>272</v>
      </c>
      <c r="B37" s="369">
        <v>0</v>
      </c>
      <c r="C37" s="370">
        <f>B37/'- 3 -'!D37*100</f>
        <v>0</v>
      </c>
      <c r="D37" s="369">
        <v>51020</v>
      </c>
      <c r="E37" s="370">
        <f>D37/'- 3 -'!D37*100</f>
        <v>0.16612471544386134</v>
      </c>
    </row>
    <row r="38" spans="1:5" ht="13.5" customHeight="1">
      <c r="A38" s="23" t="s">
        <v>273</v>
      </c>
      <c r="B38" s="24">
        <v>0</v>
      </c>
      <c r="C38" s="361">
        <f>B38/'- 3 -'!D38*100</f>
        <v>0</v>
      </c>
      <c r="D38" s="24">
        <v>178000</v>
      </c>
      <c r="E38" s="361">
        <f>D38/'- 3 -'!D38*100</f>
        <v>0.2292769361532387</v>
      </c>
    </row>
    <row r="39" spans="1:5" ht="13.5" customHeight="1">
      <c r="A39" s="368" t="s">
        <v>274</v>
      </c>
      <c r="B39" s="369">
        <v>0</v>
      </c>
      <c r="C39" s="370">
        <f>B39/'- 3 -'!D39*100</f>
        <v>0</v>
      </c>
      <c r="D39" s="369">
        <v>9500</v>
      </c>
      <c r="E39" s="370">
        <f>D39/'- 3 -'!D39*100</f>
        <v>0.05650090490659806</v>
      </c>
    </row>
    <row r="40" spans="1:5" ht="13.5" customHeight="1">
      <c r="A40" s="23" t="s">
        <v>275</v>
      </c>
      <c r="B40" s="24">
        <v>0</v>
      </c>
      <c r="C40" s="361">
        <f>B40/'- 3 -'!D40*100</f>
        <v>0</v>
      </c>
      <c r="D40" s="24">
        <v>58594</v>
      </c>
      <c r="E40" s="361">
        <f>D40/'- 3 -'!D40*100</f>
        <v>0.07406641198948052</v>
      </c>
    </row>
    <row r="41" spans="1:5" ht="13.5" customHeight="1">
      <c r="A41" s="368" t="s">
        <v>276</v>
      </c>
      <c r="B41" s="369">
        <v>0</v>
      </c>
      <c r="C41" s="370">
        <f>B41/'- 3 -'!D41*100</f>
        <v>0</v>
      </c>
      <c r="D41" s="369">
        <v>84104</v>
      </c>
      <c r="E41" s="370">
        <f>D41/'- 3 -'!D41*100</f>
        <v>0.17211101659893946</v>
      </c>
    </row>
    <row r="42" spans="1:5" ht="13.5" customHeight="1">
      <c r="A42" s="23" t="s">
        <v>277</v>
      </c>
      <c r="B42" s="24">
        <v>0</v>
      </c>
      <c r="C42" s="361">
        <f>B42/'- 3 -'!D42*100</f>
        <v>0</v>
      </c>
      <c r="D42" s="24">
        <v>39931</v>
      </c>
      <c r="E42" s="361">
        <f>D42/'- 3 -'!D42*100</f>
        <v>0.2325894850051398</v>
      </c>
    </row>
    <row r="43" spans="1:5" ht="13.5" customHeight="1">
      <c r="A43" s="368" t="s">
        <v>278</v>
      </c>
      <c r="B43" s="369">
        <v>0</v>
      </c>
      <c r="C43" s="370">
        <f>B43/'- 3 -'!D43*100</f>
        <v>0</v>
      </c>
      <c r="D43" s="369">
        <v>9000</v>
      </c>
      <c r="E43" s="370">
        <f>D43/'- 3 -'!D43*100</f>
        <v>0.08837113441337915</v>
      </c>
    </row>
    <row r="44" spans="1:5" ht="13.5" customHeight="1">
      <c r="A44" s="23" t="s">
        <v>279</v>
      </c>
      <c r="B44" s="24">
        <v>0</v>
      </c>
      <c r="C44" s="361">
        <f>B44/'- 3 -'!D44*100</f>
        <v>0</v>
      </c>
      <c r="D44" s="24">
        <v>30426</v>
      </c>
      <c r="E44" s="361">
        <f>D44/'- 3 -'!D44*100</f>
        <v>0.38300030500550153</v>
      </c>
    </row>
    <row r="45" spans="1:5" ht="13.5" customHeight="1">
      <c r="A45" s="368" t="s">
        <v>280</v>
      </c>
      <c r="B45" s="369">
        <v>0</v>
      </c>
      <c r="C45" s="370">
        <f>B45/'- 3 -'!D45*100</f>
        <v>0</v>
      </c>
      <c r="D45" s="369">
        <v>20799</v>
      </c>
      <c r="E45" s="370">
        <f>D45/'- 3 -'!D45*100</f>
        <v>0.1702116446238809</v>
      </c>
    </row>
    <row r="46" spans="1:5" ht="13.5" customHeight="1">
      <c r="A46" s="23" t="s">
        <v>281</v>
      </c>
      <c r="B46" s="24">
        <v>0</v>
      </c>
      <c r="C46" s="361">
        <f>B46/'- 3 -'!D46*100</f>
        <v>0</v>
      </c>
      <c r="D46" s="24">
        <v>296000</v>
      </c>
      <c r="E46" s="361">
        <f>D46/'- 3 -'!D46*100</f>
        <v>0.10022353912340971</v>
      </c>
    </row>
    <row r="47" spans="1:5" ht="4.5" customHeight="1">
      <c r="A47"/>
      <c r="B47"/>
      <c r="C47"/>
      <c r="D47"/>
      <c r="E47"/>
    </row>
    <row r="48" spans="1:5" ht="13.5" customHeight="1">
      <c r="A48" s="371" t="s">
        <v>282</v>
      </c>
      <c r="B48" s="372">
        <f>SUM(B11:B46)</f>
        <v>1959141</v>
      </c>
      <c r="C48" s="373">
        <f>B48/'- 3 -'!D48*100</f>
        <v>0.11924272623788734</v>
      </c>
      <c r="D48" s="372">
        <f>SUM(D11:D46)</f>
        <v>2850667</v>
      </c>
      <c r="E48" s="373">
        <f>D48/'- 3 -'!D48*100</f>
        <v>0.17350527842374774</v>
      </c>
    </row>
    <row r="49" spans="1:5" ht="4.5" customHeight="1">
      <c r="A49" s="25" t="s">
        <v>5</v>
      </c>
      <c r="B49" s="26"/>
      <c r="C49" s="360"/>
      <c r="D49" s="26"/>
      <c r="E49" s="360"/>
    </row>
    <row r="50" spans="1:5" ht="13.5" customHeight="1">
      <c r="A50" s="23" t="s">
        <v>283</v>
      </c>
      <c r="B50" s="24">
        <v>0</v>
      </c>
      <c r="C50" s="361">
        <f>B50/'- 3 -'!D50*100</f>
        <v>0</v>
      </c>
      <c r="D50" s="24">
        <v>23000</v>
      </c>
      <c r="E50" s="361">
        <f>D50/'- 3 -'!D50*100</f>
        <v>0.8385313160457342</v>
      </c>
    </row>
    <row r="51" spans="1:5" ht="13.5" customHeight="1">
      <c r="A51" s="368" t="s">
        <v>284</v>
      </c>
      <c r="B51" s="369">
        <v>0</v>
      </c>
      <c r="C51" s="370">
        <f>B51/'- 3 -'!D51*100</f>
        <v>0</v>
      </c>
      <c r="D51" s="369">
        <v>0</v>
      </c>
      <c r="E51" s="370">
        <f>D51/'- 3 -'!D51*100</f>
        <v>0</v>
      </c>
    </row>
    <row r="52" ht="49.5" customHeight="1"/>
    <row r="53" ht="15" customHeight="1"/>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28.xml><?xml version="1.0" encoding="utf-8"?>
<worksheet xmlns="http://schemas.openxmlformats.org/spreadsheetml/2006/main" xmlns:r="http://schemas.openxmlformats.org/officeDocument/2006/relationships">
  <sheetPr codeName="Sheet29">
    <pageSetUpPr fitToPage="1"/>
  </sheetPr>
  <dimension ref="A1:G51"/>
  <sheetViews>
    <sheetView showGridLines="0" showZeros="0" workbookViewId="0" topLeftCell="A1">
      <selection activeCell="A1" sqref="A1"/>
    </sheetView>
  </sheetViews>
  <sheetFormatPr defaultColWidth="15.83203125" defaultRowHeight="12"/>
  <cols>
    <col min="1" max="1" width="31.83203125" style="1" customWidth="1"/>
    <col min="2" max="2" width="17.83203125" style="1" customWidth="1"/>
    <col min="3" max="3" width="15.83203125" style="1" customWidth="1"/>
    <col min="4" max="4" width="17.83203125" style="1" customWidth="1"/>
    <col min="5" max="5" width="15.83203125" style="1" customWidth="1"/>
    <col min="6" max="6" width="17.83203125" style="1" customWidth="1"/>
    <col min="7" max="16384" width="15.83203125" style="1" customWidth="1"/>
  </cols>
  <sheetData>
    <row r="1" spans="1:7" ht="6.75" customHeight="1">
      <c r="A1" s="3"/>
      <c r="B1" s="4"/>
      <c r="C1" s="4"/>
      <c r="D1" s="4"/>
      <c r="E1" s="4"/>
      <c r="F1" s="4"/>
      <c r="G1" s="4"/>
    </row>
    <row r="2" spans="1:7" ht="15.75" customHeight="1">
      <c r="A2" s="168"/>
      <c r="B2" s="5" t="s">
        <v>2</v>
      </c>
      <c r="C2" s="6"/>
      <c r="D2" s="169"/>
      <c r="E2" s="6"/>
      <c r="F2" s="109"/>
      <c r="G2" s="191" t="s">
        <v>473</v>
      </c>
    </row>
    <row r="3" spans="1:7" ht="15.75" customHeight="1">
      <c r="A3" s="171"/>
      <c r="B3" s="7" t="str">
        <f>OPYEAR</f>
        <v>OPERATING FUND 2007/2008 BUDGET</v>
      </c>
      <c r="C3" s="8"/>
      <c r="D3" s="184"/>
      <c r="E3" s="8"/>
      <c r="F3" s="111"/>
      <c r="G3" s="111"/>
    </row>
    <row r="4" spans="2:7" ht="15.75" customHeight="1">
      <c r="B4" s="4"/>
      <c r="C4" s="4"/>
      <c r="D4" s="4"/>
      <c r="E4" s="4"/>
      <c r="F4" s="4"/>
      <c r="G4" s="4"/>
    </row>
    <row r="5" spans="2:7" ht="15.75" customHeight="1">
      <c r="B5" s="4"/>
      <c r="C5" s="4"/>
      <c r="D5" s="4"/>
      <c r="E5" s="4"/>
      <c r="F5" s="4"/>
      <c r="G5" s="4"/>
    </row>
    <row r="6" spans="2:7" ht="15.75" customHeight="1">
      <c r="B6" s="173" t="s">
        <v>26</v>
      </c>
      <c r="C6" s="193"/>
      <c r="D6" s="194"/>
      <c r="E6" s="194"/>
      <c r="F6" s="194"/>
      <c r="G6" s="195"/>
    </row>
    <row r="7" spans="2:7" ht="15.75" customHeight="1">
      <c r="B7" s="374"/>
      <c r="C7" s="364"/>
      <c r="D7" s="363" t="s">
        <v>54</v>
      </c>
      <c r="E7" s="363"/>
      <c r="F7" s="363"/>
      <c r="G7" s="364"/>
    </row>
    <row r="8" spans="1:7" ht="15.75" customHeight="1">
      <c r="A8" s="105"/>
      <c r="B8" s="366" t="s">
        <v>37</v>
      </c>
      <c r="C8" s="367"/>
      <c r="D8" s="365" t="s">
        <v>59</v>
      </c>
      <c r="E8" s="367"/>
      <c r="F8" s="365" t="s">
        <v>244</v>
      </c>
      <c r="G8" s="367"/>
    </row>
    <row r="9" spans="1:7" ht="15.75" customHeight="1">
      <c r="A9" s="35" t="s">
        <v>88</v>
      </c>
      <c r="B9" s="196" t="s">
        <v>89</v>
      </c>
      <c r="C9" s="196" t="s">
        <v>90</v>
      </c>
      <c r="D9" s="196" t="s">
        <v>89</v>
      </c>
      <c r="E9" s="196" t="s">
        <v>90</v>
      </c>
      <c r="F9" s="196" t="s">
        <v>89</v>
      </c>
      <c r="G9" s="196" t="s">
        <v>90</v>
      </c>
    </row>
    <row r="10" ht="4.5" customHeight="1">
      <c r="A10" s="37"/>
    </row>
    <row r="11" spans="1:7" ht="13.5" customHeight="1">
      <c r="A11" s="368" t="s">
        <v>247</v>
      </c>
      <c r="B11" s="369">
        <v>51221</v>
      </c>
      <c r="C11" s="370">
        <f>B11/'- 3 -'!D11*100</f>
        <v>0.40684499770330074</v>
      </c>
      <c r="D11" s="369">
        <v>1119534</v>
      </c>
      <c r="E11" s="370">
        <f>D11/'- 3 -'!D11*100</f>
        <v>8.892384132655886</v>
      </c>
      <c r="F11" s="369">
        <v>154000</v>
      </c>
      <c r="G11" s="370">
        <f>F11/'- 3 -'!D11*100</f>
        <v>1.2232117617053224</v>
      </c>
    </row>
    <row r="12" spans="1:7" ht="13.5" customHeight="1">
      <c r="A12" s="23" t="s">
        <v>248</v>
      </c>
      <c r="B12" s="24">
        <v>63351</v>
      </c>
      <c r="C12" s="361">
        <f>B12/'- 3 -'!D12*100</f>
        <v>0.2681357196513673</v>
      </c>
      <c r="D12" s="24">
        <v>1998956</v>
      </c>
      <c r="E12" s="361">
        <f>D12/'- 3 -'!D12*100</f>
        <v>8.460663692939631</v>
      </c>
      <c r="F12" s="24">
        <v>447500</v>
      </c>
      <c r="G12" s="361">
        <f>F12/'- 3 -'!D12*100</f>
        <v>1.8940622017645632</v>
      </c>
    </row>
    <row r="13" spans="1:7" ht="13.5" customHeight="1">
      <c r="A13" s="368" t="s">
        <v>249</v>
      </c>
      <c r="B13" s="369">
        <v>181200</v>
      </c>
      <c r="C13" s="370">
        <f>B13/'- 3 -'!D13*100</f>
        <v>0.32616971985765175</v>
      </c>
      <c r="D13" s="369">
        <v>4944300</v>
      </c>
      <c r="E13" s="370">
        <f>D13/'- 3 -'!D13*100</f>
        <v>8.90000522015556</v>
      </c>
      <c r="F13" s="369">
        <v>316800</v>
      </c>
      <c r="G13" s="370">
        <f>F13/'- 3 -'!D13*100</f>
        <v>0.570256993658411</v>
      </c>
    </row>
    <row r="14" spans="1:7" ht="13.5" customHeight="1">
      <c r="A14" s="23" t="s">
        <v>285</v>
      </c>
      <c r="B14" s="24">
        <v>245571</v>
      </c>
      <c r="C14" s="361">
        <f>B14/'- 3 -'!D14*100</f>
        <v>0.46400703560060924</v>
      </c>
      <c r="D14" s="24">
        <v>4975369</v>
      </c>
      <c r="E14" s="361">
        <f>D14/'- 3 -'!D14*100</f>
        <v>9.400972511856724</v>
      </c>
      <c r="F14" s="24">
        <v>550000</v>
      </c>
      <c r="G14" s="361">
        <f>F14/'- 3 -'!D14*100</f>
        <v>1.0392264134622373</v>
      </c>
    </row>
    <row r="15" spans="1:7" ht="13.5" customHeight="1">
      <c r="A15" s="368" t="s">
        <v>250</v>
      </c>
      <c r="B15" s="369">
        <v>57020</v>
      </c>
      <c r="C15" s="370">
        <f>B15/'- 3 -'!D15*100</f>
        <v>0.37394692983471506</v>
      </c>
      <c r="D15" s="369">
        <v>1513660</v>
      </c>
      <c r="E15" s="370">
        <f>D15/'- 3 -'!D15*100</f>
        <v>9.926841631245436</v>
      </c>
      <c r="F15" s="369">
        <v>174000</v>
      </c>
      <c r="G15" s="370">
        <f>F15/'- 3 -'!D15*100</f>
        <v>1.1411218132451846</v>
      </c>
    </row>
    <row r="16" spans="1:7" ht="13.5" customHeight="1">
      <c r="A16" s="23" t="s">
        <v>251</v>
      </c>
      <c r="B16" s="24">
        <v>56171</v>
      </c>
      <c r="C16" s="361">
        <f>B16/'- 3 -'!D16*100</f>
        <v>0.5161903240803324</v>
      </c>
      <c r="D16" s="24">
        <v>1572694</v>
      </c>
      <c r="E16" s="361">
        <f>D16/'- 3 -'!D16*100</f>
        <v>14.452465249669654</v>
      </c>
      <c r="F16" s="24">
        <v>100000</v>
      </c>
      <c r="G16" s="361">
        <f>F16/'- 3 -'!D16*100</f>
        <v>0.9189623187771846</v>
      </c>
    </row>
    <row r="17" spans="1:7" ht="13.5" customHeight="1">
      <c r="A17" s="368" t="s">
        <v>252</v>
      </c>
      <c r="B17" s="369">
        <v>60770</v>
      </c>
      <c r="C17" s="370">
        <f>B17/'- 3 -'!D17*100</f>
        <v>0.43619689139551565</v>
      </c>
      <c r="D17" s="369">
        <v>1354120</v>
      </c>
      <c r="E17" s="370">
        <f>D17/'- 3 -'!D17*100</f>
        <v>9.719646775983144</v>
      </c>
      <c r="F17" s="369">
        <v>267000</v>
      </c>
      <c r="G17" s="370">
        <f>F17/'- 3 -'!D17*100</f>
        <v>1.916481323064056</v>
      </c>
    </row>
    <row r="18" spans="1:7" ht="13.5" customHeight="1">
      <c r="A18" s="23" t="s">
        <v>253</v>
      </c>
      <c r="B18" s="24">
        <v>225907</v>
      </c>
      <c r="C18" s="361">
        <f>B18/'- 3 -'!D18*100</f>
        <v>0.24309493500333557</v>
      </c>
      <c r="D18" s="24">
        <v>12646111</v>
      </c>
      <c r="E18" s="361">
        <f>D18/'- 3 -'!D18*100</f>
        <v>13.60827921042715</v>
      </c>
      <c r="F18" s="24">
        <v>725000</v>
      </c>
      <c r="G18" s="361">
        <f>F18/'- 3 -'!D18*100</f>
        <v>0.7801609860580604</v>
      </c>
    </row>
    <row r="19" spans="1:7" ht="13.5" customHeight="1">
      <c r="A19" s="368" t="s">
        <v>254</v>
      </c>
      <c r="B19" s="369">
        <v>73525</v>
      </c>
      <c r="C19" s="370">
        <f>B19/'- 3 -'!D19*100</f>
        <v>0.2868598300065331</v>
      </c>
      <c r="D19" s="369">
        <v>2054800</v>
      </c>
      <c r="E19" s="370">
        <f>D19/'- 3 -'!D19*100</f>
        <v>8.01685928184188</v>
      </c>
      <c r="F19" s="369">
        <v>75000</v>
      </c>
      <c r="G19" s="370">
        <f>F19/'- 3 -'!D19*100</f>
        <v>0.2926145834816727</v>
      </c>
    </row>
    <row r="20" spans="1:7" ht="13.5" customHeight="1">
      <c r="A20" s="23" t="s">
        <v>255</v>
      </c>
      <c r="B20" s="24">
        <v>107138</v>
      </c>
      <c r="C20" s="361">
        <f>B20/'- 3 -'!D20*100</f>
        <v>0.21478746049242298</v>
      </c>
      <c r="D20" s="24">
        <v>4602141</v>
      </c>
      <c r="E20" s="361">
        <f>D20/'- 3 -'!D20*100</f>
        <v>9.226251920122271</v>
      </c>
      <c r="F20" s="24">
        <v>578923</v>
      </c>
      <c r="G20" s="361">
        <f>F20/'- 3 -'!D20*100</f>
        <v>1.1606096902187364</v>
      </c>
    </row>
    <row r="21" spans="1:7" ht="13.5" customHeight="1">
      <c r="A21" s="368" t="s">
        <v>256</v>
      </c>
      <c r="B21" s="369">
        <v>153000</v>
      </c>
      <c r="C21" s="370">
        <f>B21/'- 3 -'!D21*100</f>
        <v>0.5538481587263664</v>
      </c>
      <c r="D21" s="369">
        <v>2269000</v>
      </c>
      <c r="E21" s="370">
        <f>D21/'- 3 -'!D21*100</f>
        <v>8.213604393138073</v>
      </c>
      <c r="F21" s="369">
        <v>430000</v>
      </c>
      <c r="G21" s="370">
        <f>F21/'- 3 -'!D21*100</f>
        <v>1.5565667206035134</v>
      </c>
    </row>
    <row r="22" spans="1:7" ht="13.5" customHeight="1">
      <c r="A22" s="23" t="s">
        <v>257</v>
      </c>
      <c r="B22" s="24">
        <v>66910</v>
      </c>
      <c r="C22" s="361">
        <f>B22/'- 3 -'!D22*100</f>
        <v>0.4366376797369968</v>
      </c>
      <c r="D22" s="24">
        <v>1713600</v>
      </c>
      <c r="E22" s="361">
        <f>D22/'- 3 -'!D22*100</f>
        <v>11.182518726607647</v>
      </c>
      <c r="F22" s="24">
        <v>111700</v>
      </c>
      <c r="G22" s="361">
        <f>F22/'- 3 -'!D22*100</f>
        <v>0.7289258530357575</v>
      </c>
    </row>
    <row r="23" spans="1:7" ht="13.5" customHeight="1">
      <c r="A23" s="368" t="s">
        <v>258</v>
      </c>
      <c r="B23" s="369">
        <v>42736</v>
      </c>
      <c r="C23" s="370">
        <f>B23/'- 3 -'!D23*100</f>
        <v>0.33448713759360393</v>
      </c>
      <c r="D23" s="369">
        <v>918050</v>
      </c>
      <c r="E23" s="370">
        <f>D23/'- 3 -'!D23*100</f>
        <v>7.185415496719583</v>
      </c>
      <c r="F23" s="369">
        <v>95000</v>
      </c>
      <c r="G23" s="370">
        <f>F23/'- 3 -'!D23*100</f>
        <v>0.7435482513897503</v>
      </c>
    </row>
    <row r="24" spans="1:7" ht="13.5" customHeight="1">
      <c r="A24" s="23" t="s">
        <v>259</v>
      </c>
      <c r="B24" s="24">
        <v>173230</v>
      </c>
      <c r="C24" s="361">
        <f>B24/'- 3 -'!D24*100</f>
        <v>0.40969663457735056</v>
      </c>
      <c r="D24" s="24">
        <v>4024345</v>
      </c>
      <c r="E24" s="361">
        <f>D24/'- 3 -'!D24*100</f>
        <v>9.517754447140726</v>
      </c>
      <c r="F24" s="24">
        <v>268500</v>
      </c>
      <c r="G24" s="361">
        <f>F24/'- 3 -'!D24*100</f>
        <v>0.6350144108065499</v>
      </c>
    </row>
    <row r="25" spans="1:7" ht="13.5" customHeight="1">
      <c r="A25" s="368" t="s">
        <v>260</v>
      </c>
      <c r="B25" s="369">
        <v>602242</v>
      </c>
      <c r="C25" s="370">
        <f>B25/'- 3 -'!D25*100</f>
        <v>0.4684002895261675</v>
      </c>
      <c r="D25" s="369">
        <v>12745351</v>
      </c>
      <c r="E25" s="370">
        <f>D25/'- 3 -'!D25*100</f>
        <v>9.91283586749617</v>
      </c>
      <c r="F25" s="369">
        <v>506720</v>
      </c>
      <c r="G25" s="370">
        <f>F25/'- 3 -'!D25*100</f>
        <v>0.3941070113155502</v>
      </c>
    </row>
    <row r="26" spans="1:7" ht="13.5" customHeight="1">
      <c r="A26" s="23" t="s">
        <v>261</v>
      </c>
      <c r="B26" s="24">
        <v>135616</v>
      </c>
      <c r="C26" s="361">
        <f>B26/'- 3 -'!D26*100</f>
        <v>0.4374645610028808</v>
      </c>
      <c r="D26" s="24">
        <v>3075723</v>
      </c>
      <c r="E26" s="361">
        <f>D26/'- 3 -'!D26*100</f>
        <v>9.921541794194368</v>
      </c>
      <c r="F26" s="24">
        <v>175560</v>
      </c>
      <c r="G26" s="361">
        <f>F26/'- 3 -'!D26*100</f>
        <v>0.5663142868810889</v>
      </c>
    </row>
    <row r="27" spans="1:7" ht="13.5" customHeight="1">
      <c r="A27" s="368" t="s">
        <v>262</v>
      </c>
      <c r="B27" s="369">
        <v>162613</v>
      </c>
      <c r="C27" s="370">
        <f>B27/'- 3 -'!D27*100</f>
        <v>0.4907729091591607</v>
      </c>
      <c r="D27" s="369">
        <v>3437015</v>
      </c>
      <c r="E27" s="370">
        <f>D27/'- 3 -'!D27*100</f>
        <v>10.373056584490003</v>
      </c>
      <c r="F27" s="369">
        <v>355634</v>
      </c>
      <c r="G27" s="370">
        <f>F27/'- 3 -'!D27*100</f>
        <v>1.0733184479464064</v>
      </c>
    </row>
    <row r="28" spans="1:7" ht="13.5" customHeight="1">
      <c r="A28" s="23" t="s">
        <v>263</v>
      </c>
      <c r="B28" s="24">
        <v>50847</v>
      </c>
      <c r="C28" s="361">
        <f>B28/'- 3 -'!D28*100</f>
        <v>0.2855689374321699</v>
      </c>
      <c r="D28" s="24">
        <v>1718245</v>
      </c>
      <c r="E28" s="361">
        <f>D28/'- 3 -'!D28*100</f>
        <v>9.65007569567799</v>
      </c>
      <c r="F28" s="24">
        <v>153660</v>
      </c>
      <c r="G28" s="361">
        <f>F28/'- 3 -'!D28*100</f>
        <v>0.8629913844637288</v>
      </c>
    </row>
    <row r="29" spans="1:7" ht="13.5" customHeight="1">
      <c r="A29" s="368" t="s">
        <v>264</v>
      </c>
      <c r="B29" s="369">
        <v>635539</v>
      </c>
      <c r="C29" s="370">
        <f>B29/'- 3 -'!D29*100</f>
        <v>0.535358629816699</v>
      </c>
      <c r="D29" s="369">
        <v>10019998</v>
      </c>
      <c r="E29" s="370">
        <f>D29/'- 3 -'!D29*100</f>
        <v>8.440540077077983</v>
      </c>
      <c r="F29" s="369">
        <v>957500</v>
      </c>
      <c r="G29" s="370">
        <f>F29/'- 3 -'!D29*100</f>
        <v>0.8065687362215211</v>
      </c>
    </row>
    <row r="30" spans="1:7" ht="13.5" customHeight="1">
      <c r="A30" s="23" t="s">
        <v>265</v>
      </c>
      <c r="B30" s="24">
        <v>46850</v>
      </c>
      <c r="C30" s="361">
        <f>B30/'- 3 -'!D30*100</f>
        <v>0.42732310305710686</v>
      </c>
      <c r="D30" s="24">
        <v>929650</v>
      </c>
      <c r="E30" s="361">
        <f>D30/'- 3 -'!D30*100</f>
        <v>8.479422043906924</v>
      </c>
      <c r="F30" s="24">
        <v>216000</v>
      </c>
      <c r="G30" s="361">
        <f>F30/'- 3 -'!D30*100</f>
        <v>1.9701556085450391</v>
      </c>
    </row>
    <row r="31" spans="1:7" ht="13.5" customHeight="1">
      <c r="A31" s="368" t="s">
        <v>266</v>
      </c>
      <c r="B31" s="369">
        <v>191577</v>
      </c>
      <c r="C31" s="370">
        <f>B31/'- 3 -'!D31*100</f>
        <v>0.6745550254396929</v>
      </c>
      <c r="D31" s="369">
        <v>3134225</v>
      </c>
      <c r="E31" s="370">
        <f>D31/'- 3 -'!D31*100</f>
        <v>11.035809228710763</v>
      </c>
      <c r="F31" s="369">
        <v>152435</v>
      </c>
      <c r="G31" s="370">
        <f>F31/'- 3 -'!D31*100</f>
        <v>0.5367335082128836</v>
      </c>
    </row>
    <row r="32" spans="1:7" ht="13.5" customHeight="1">
      <c r="A32" s="23" t="s">
        <v>267</v>
      </c>
      <c r="B32" s="24">
        <v>50900</v>
      </c>
      <c r="C32" s="361">
        <f>B32/'- 3 -'!D32*100</f>
        <v>0.24211885295789087</v>
      </c>
      <c r="D32" s="24">
        <v>1779975</v>
      </c>
      <c r="E32" s="361">
        <f>D32/'- 3 -'!D32*100</f>
        <v>8.466905801448366</v>
      </c>
      <c r="F32" s="24">
        <v>225900</v>
      </c>
      <c r="G32" s="361">
        <f>F32/'- 3 -'!D32*100</f>
        <v>1.0745510586087925</v>
      </c>
    </row>
    <row r="33" spans="1:7" ht="13.5" customHeight="1">
      <c r="A33" s="368" t="s">
        <v>268</v>
      </c>
      <c r="B33" s="369">
        <v>59800</v>
      </c>
      <c r="C33" s="370">
        <f>B33/'- 3 -'!D33*100</f>
        <v>0.2651002992352876</v>
      </c>
      <c r="D33" s="369">
        <v>2294700</v>
      </c>
      <c r="E33" s="370">
        <f>D33/'- 3 -'!D33*100</f>
        <v>10.172669843732683</v>
      </c>
      <c r="F33" s="369">
        <v>216600</v>
      </c>
      <c r="G33" s="370">
        <f>F33/'- 3 -'!D33*100</f>
        <v>0.9602127895378476</v>
      </c>
    </row>
    <row r="34" spans="1:7" ht="13.5" customHeight="1">
      <c r="A34" s="23" t="s">
        <v>269</v>
      </c>
      <c r="B34" s="24">
        <v>57230</v>
      </c>
      <c r="C34" s="361">
        <f>B34/'- 3 -'!D34*100</f>
        <v>0.28889721024134807</v>
      </c>
      <c r="D34" s="24">
        <v>1785672</v>
      </c>
      <c r="E34" s="361">
        <f>D34/'- 3 -'!D34*100</f>
        <v>9.01407756781563</v>
      </c>
      <c r="F34" s="24">
        <v>266976</v>
      </c>
      <c r="G34" s="361">
        <f>F34/'- 3 -'!D34*100</f>
        <v>1.347695642170088</v>
      </c>
    </row>
    <row r="35" spans="1:7" ht="13.5" customHeight="1">
      <c r="A35" s="368" t="s">
        <v>270</v>
      </c>
      <c r="B35" s="369">
        <v>639550</v>
      </c>
      <c r="C35" s="370">
        <f>B35/'- 3 -'!D35*100</f>
        <v>0.44037681464787415</v>
      </c>
      <c r="D35" s="369">
        <v>16706379</v>
      </c>
      <c r="E35" s="370">
        <f>D35/'- 3 -'!D35*100</f>
        <v>11.503560266312466</v>
      </c>
      <c r="F35" s="369">
        <v>492650</v>
      </c>
      <c r="G35" s="370">
        <f>F35/'- 3 -'!D35*100</f>
        <v>0.3392254518587682</v>
      </c>
    </row>
    <row r="36" spans="1:7" ht="13.5" customHeight="1">
      <c r="A36" s="23" t="s">
        <v>271</v>
      </c>
      <c r="B36" s="24">
        <v>49000</v>
      </c>
      <c r="C36" s="361">
        <f>B36/'- 3 -'!D36*100</f>
        <v>0.26374828294485186</v>
      </c>
      <c r="D36" s="24">
        <v>1873500</v>
      </c>
      <c r="E36" s="361">
        <f>D36/'- 3 -'!D36*100</f>
        <v>10.08433485912612</v>
      </c>
      <c r="F36" s="24">
        <v>100000</v>
      </c>
      <c r="G36" s="361">
        <f>F36/'- 3 -'!D36*100</f>
        <v>0.538261801928269</v>
      </c>
    </row>
    <row r="37" spans="1:7" ht="13.5" customHeight="1">
      <c r="A37" s="368" t="s">
        <v>272</v>
      </c>
      <c r="B37" s="369">
        <v>98388</v>
      </c>
      <c r="C37" s="370">
        <f>B37/'- 3 -'!D37*100</f>
        <v>0.3203582615266686</v>
      </c>
      <c r="D37" s="369">
        <v>2871198</v>
      </c>
      <c r="E37" s="370">
        <f>D37/'- 3 -'!D37*100</f>
        <v>9.348823024950683</v>
      </c>
      <c r="F37" s="369">
        <v>201486</v>
      </c>
      <c r="G37" s="370">
        <f>F37/'- 3 -'!D37*100</f>
        <v>0.656052614972988</v>
      </c>
    </row>
    <row r="38" spans="1:7" ht="13.5" customHeight="1">
      <c r="A38" s="23" t="s">
        <v>273</v>
      </c>
      <c r="B38" s="24">
        <v>355765</v>
      </c>
      <c r="C38" s="361">
        <f>B38/'- 3 -'!D38*100</f>
        <v>0.4582511752278482</v>
      </c>
      <c r="D38" s="24">
        <v>7540344</v>
      </c>
      <c r="E38" s="361">
        <f>D38/'- 3 -'!D38*100</f>
        <v>9.712511066637397</v>
      </c>
      <c r="F38" s="24">
        <v>791365</v>
      </c>
      <c r="G38" s="361">
        <f>F38/'- 3 -'!D38*100</f>
        <v>1.0193356324657739</v>
      </c>
    </row>
    <row r="39" spans="1:7" ht="13.5" customHeight="1">
      <c r="A39" s="368" t="s">
        <v>274</v>
      </c>
      <c r="B39" s="369">
        <v>57500</v>
      </c>
      <c r="C39" s="370">
        <f>B39/'- 3 -'!D39*100</f>
        <v>0.34197916127677774</v>
      </c>
      <c r="D39" s="369">
        <v>1497800</v>
      </c>
      <c r="E39" s="370">
        <f>D39/'- 3 -'!D39*100</f>
        <v>8.908111091484482</v>
      </c>
      <c r="F39" s="369">
        <v>180200</v>
      </c>
      <c r="G39" s="370">
        <f>F39/'- 3 -'!D39*100</f>
        <v>1.0717329541230494</v>
      </c>
    </row>
    <row r="40" spans="1:7" ht="13.5" customHeight="1">
      <c r="A40" s="23" t="s">
        <v>275</v>
      </c>
      <c r="B40" s="24">
        <v>262315</v>
      </c>
      <c r="C40" s="361">
        <f>B40/'- 3 -'!D40*100</f>
        <v>0.33158225861044793</v>
      </c>
      <c r="D40" s="24">
        <v>7211339</v>
      </c>
      <c r="E40" s="361">
        <f>D40/'- 3 -'!D40*100</f>
        <v>9.115575065191122</v>
      </c>
      <c r="F40" s="24">
        <v>895373</v>
      </c>
      <c r="G40" s="361">
        <f>F40/'- 3 -'!D40*100</f>
        <v>1.1318064221977873</v>
      </c>
    </row>
    <row r="41" spans="1:7" ht="13.5" customHeight="1">
      <c r="A41" s="368" t="s">
        <v>276</v>
      </c>
      <c r="B41" s="369">
        <v>212643</v>
      </c>
      <c r="C41" s="370">
        <f>B41/'- 3 -'!D41*100</f>
        <v>0.4351541294426934</v>
      </c>
      <c r="D41" s="369">
        <v>3680309</v>
      </c>
      <c r="E41" s="370">
        <f>D41/'- 3 -'!D41*100</f>
        <v>7.531410199137095</v>
      </c>
      <c r="F41" s="369">
        <v>127500</v>
      </c>
      <c r="G41" s="370">
        <f>F41/'- 3 -'!D41*100</f>
        <v>0.2609168959426993</v>
      </c>
    </row>
    <row r="42" spans="1:7" ht="13.5" customHeight="1">
      <c r="A42" s="23" t="s">
        <v>277</v>
      </c>
      <c r="B42" s="24">
        <v>53981</v>
      </c>
      <c r="C42" s="361">
        <f>B42/'- 3 -'!D42*100</f>
        <v>0.3144277125557199</v>
      </c>
      <c r="D42" s="24">
        <v>1540041</v>
      </c>
      <c r="E42" s="361">
        <f>D42/'- 3 -'!D42*100</f>
        <v>8.970407529909105</v>
      </c>
      <c r="F42" s="24">
        <v>96799</v>
      </c>
      <c r="G42" s="361">
        <f>F42/'- 3 -'!D42*100</f>
        <v>0.5638333515066621</v>
      </c>
    </row>
    <row r="43" spans="1:7" ht="13.5" customHeight="1">
      <c r="A43" s="368" t="s">
        <v>278</v>
      </c>
      <c r="B43" s="369">
        <v>42112</v>
      </c>
      <c r="C43" s="370">
        <f>B43/'- 3 -'!D43*100</f>
        <v>0.41349835693513587</v>
      </c>
      <c r="D43" s="369">
        <v>736318</v>
      </c>
      <c r="E43" s="370">
        <f>D43/'- 3 -'!D43*100</f>
        <v>7.229917438776723</v>
      </c>
      <c r="F43" s="369">
        <v>93900</v>
      </c>
      <c r="G43" s="370">
        <f>F43/'- 3 -'!D43*100</f>
        <v>0.9220055023795892</v>
      </c>
    </row>
    <row r="44" spans="1:7" ht="13.5" customHeight="1">
      <c r="A44" s="23" t="s">
        <v>279</v>
      </c>
      <c r="B44" s="24">
        <v>21092</v>
      </c>
      <c r="C44" s="361">
        <f>B44/'- 3 -'!D44*100</f>
        <v>0.26550458269821986</v>
      </c>
      <c r="D44" s="24">
        <v>767588</v>
      </c>
      <c r="E44" s="361">
        <f>D44/'- 3 -'!D44*100</f>
        <v>9.66234267135223</v>
      </c>
      <c r="F44" s="24">
        <v>52980</v>
      </c>
      <c r="G44" s="361">
        <f>F44/'- 3 -'!D44*100</f>
        <v>0.6669084388086332</v>
      </c>
    </row>
    <row r="45" spans="1:7" ht="13.5" customHeight="1">
      <c r="A45" s="368" t="s">
        <v>280</v>
      </c>
      <c r="B45" s="369">
        <v>49818</v>
      </c>
      <c r="C45" s="370">
        <f>B45/'- 3 -'!D45*100</f>
        <v>0.4076928559965622</v>
      </c>
      <c r="D45" s="369">
        <v>1027260</v>
      </c>
      <c r="E45" s="370">
        <f>D45/'- 3 -'!D45*100</f>
        <v>8.406731768658487</v>
      </c>
      <c r="F45" s="369">
        <v>137620</v>
      </c>
      <c r="G45" s="370">
        <f>F45/'- 3 -'!D45*100</f>
        <v>1.1262333060790657</v>
      </c>
    </row>
    <row r="46" spans="1:7" ht="13.5" customHeight="1">
      <c r="A46" s="23" t="s">
        <v>281</v>
      </c>
      <c r="B46" s="24">
        <v>1011700</v>
      </c>
      <c r="C46" s="361">
        <f>B46/'- 3 -'!D46*100</f>
        <v>0.34255457611876217</v>
      </c>
      <c r="D46" s="24">
        <v>31302300</v>
      </c>
      <c r="E46" s="361">
        <f>D46/'- 3 -'!D46*100</f>
        <v>10.598740840211851</v>
      </c>
      <c r="F46" s="24">
        <v>3631000</v>
      </c>
      <c r="G46" s="361">
        <f>F46/'- 3 -'!D46*100</f>
        <v>1.2294313194496644</v>
      </c>
    </row>
    <row r="47" spans="1:7" ht="4.5" customHeight="1">
      <c r="A47"/>
      <c r="B47"/>
      <c r="C47"/>
      <c r="D47"/>
      <c r="E47"/>
      <c r="F47"/>
      <c r="G47"/>
    </row>
    <row r="48" spans="1:7" ht="13.5" customHeight="1">
      <c r="A48" s="371" t="s">
        <v>282</v>
      </c>
      <c r="B48" s="372">
        <f>SUM(B11:B46)</f>
        <v>6404828</v>
      </c>
      <c r="C48" s="373">
        <f>B48/'- 3 -'!D48*100</f>
        <v>0.38982857885407707</v>
      </c>
      <c r="D48" s="372">
        <f>SUM(D11:D46)</f>
        <v>163381610</v>
      </c>
      <c r="E48" s="373">
        <f>D48/'- 3 -'!D48*100</f>
        <v>9.944189108152642</v>
      </c>
      <c r="F48" s="372">
        <f>SUM(F11:F46)</f>
        <v>14321281</v>
      </c>
      <c r="G48" s="373">
        <f>F48/'- 3 -'!D48*100</f>
        <v>0.8716619118577261</v>
      </c>
    </row>
    <row r="49" spans="1:7" ht="4.5" customHeight="1">
      <c r="A49" s="25" t="s">
        <v>5</v>
      </c>
      <c r="B49" s="26"/>
      <c r="C49" s="360"/>
      <c r="D49" s="26"/>
      <c r="E49" s="360"/>
      <c r="F49" s="26"/>
      <c r="G49" s="360"/>
    </row>
    <row r="50" spans="1:7" ht="13.5" customHeight="1">
      <c r="A50" s="23" t="s">
        <v>283</v>
      </c>
      <c r="B50" s="24">
        <v>4781</v>
      </c>
      <c r="C50" s="361">
        <f>B50/'- 3 -'!D50*100</f>
        <v>0.1743051400875937</v>
      </c>
      <c r="D50" s="24">
        <v>342540</v>
      </c>
      <c r="E50" s="361">
        <f>D50/'- 3 -'!D50*100</f>
        <v>12.488283347752425</v>
      </c>
      <c r="F50" s="24">
        <v>0</v>
      </c>
      <c r="G50" s="361">
        <f>F50/'- 3 -'!D50*100</f>
        <v>0</v>
      </c>
    </row>
    <row r="51" spans="1:7" ht="13.5" customHeight="1">
      <c r="A51" s="368" t="s">
        <v>284</v>
      </c>
      <c r="B51" s="369">
        <v>11809</v>
      </c>
      <c r="C51" s="370">
        <f>B51/'- 3 -'!D51*100</f>
        <v>0.13844269610732057</v>
      </c>
      <c r="D51" s="369">
        <v>827418</v>
      </c>
      <c r="E51" s="370">
        <f>D51/'- 3 -'!D51*100</f>
        <v>9.70022683781243</v>
      </c>
      <c r="F51" s="369">
        <v>55372</v>
      </c>
      <c r="G51" s="370">
        <f>F51/'- 3 -'!D51*100</f>
        <v>0.6491531009276446</v>
      </c>
    </row>
    <row r="52" ht="49.5" customHeight="1"/>
    <row r="53" ht="15" customHeight="1"/>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29.xml><?xml version="1.0" encoding="utf-8"?>
<worksheet xmlns="http://schemas.openxmlformats.org/spreadsheetml/2006/main" xmlns:r="http://schemas.openxmlformats.org/officeDocument/2006/relationships">
  <sheetPr codeName="Sheet30">
    <pageSetUpPr fitToPage="1"/>
  </sheetPr>
  <dimension ref="A1:F51"/>
  <sheetViews>
    <sheetView showGridLines="0" showZeros="0" workbookViewId="0" topLeftCell="A1">
      <selection activeCell="A1" sqref="A1"/>
    </sheetView>
  </sheetViews>
  <sheetFormatPr defaultColWidth="15.83203125" defaultRowHeight="12"/>
  <cols>
    <col min="1" max="1" width="35.83203125" style="1" customWidth="1"/>
    <col min="2" max="2" width="19.83203125" style="1" customWidth="1"/>
    <col min="3" max="3" width="15.83203125" style="1" customWidth="1"/>
    <col min="4" max="4" width="19.83203125" style="1" customWidth="1"/>
    <col min="5" max="5" width="15.83203125" style="1" customWidth="1"/>
    <col min="6" max="6" width="25.83203125" style="1" customWidth="1"/>
    <col min="7" max="16384" width="15.83203125" style="1" customWidth="1"/>
  </cols>
  <sheetData>
    <row r="1" spans="1:6" ht="6.75" customHeight="1">
      <c r="A1" s="3"/>
      <c r="B1" s="3"/>
      <c r="C1" s="3"/>
      <c r="D1" s="4"/>
      <c r="E1" s="4"/>
      <c r="F1" s="4"/>
    </row>
    <row r="2" spans="1:6" ht="15.75" customHeight="1">
      <c r="A2" s="168"/>
      <c r="B2" s="5" t="s">
        <v>2</v>
      </c>
      <c r="C2" s="197"/>
      <c r="D2" s="169"/>
      <c r="E2" s="6"/>
      <c r="F2" s="191" t="s">
        <v>487</v>
      </c>
    </row>
    <row r="3" spans="1:6" ht="15.75" customHeight="1">
      <c r="A3" s="171"/>
      <c r="B3" s="7" t="str">
        <f>OPYEAR</f>
        <v>OPERATING FUND 2007/2008 BUDGET</v>
      </c>
      <c r="C3" s="198"/>
      <c r="D3" s="184"/>
      <c r="E3" s="8"/>
      <c r="F3" s="104"/>
    </row>
    <row r="4" spans="4:6" ht="15.75" customHeight="1">
      <c r="D4" s="4"/>
      <c r="E4" s="4"/>
      <c r="F4" s="4"/>
    </row>
    <row r="5" spans="4:6" ht="15.75" customHeight="1">
      <c r="D5" s="4"/>
      <c r="E5" s="4"/>
      <c r="F5" s="4"/>
    </row>
    <row r="6" spans="2:6" ht="15.75" customHeight="1">
      <c r="B6" s="192" t="s">
        <v>391</v>
      </c>
      <c r="C6" s="194"/>
      <c r="D6" s="74"/>
      <c r="E6" s="199"/>
      <c r="F6" s="77"/>
    </row>
    <row r="7" spans="2:6" ht="15.75" customHeight="1">
      <c r="B7" s="450"/>
      <c r="C7" s="364"/>
      <c r="D7" s="450"/>
      <c r="E7" s="364"/>
      <c r="F7" s="4"/>
    </row>
    <row r="8" spans="1:6" ht="15.75" customHeight="1">
      <c r="A8" s="105"/>
      <c r="B8" s="366" t="s">
        <v>72</v>
      </c>
      <c r="C8" s="367"/>
      <c r="D8" s="365" t="s">
        <v>73</v>
      </c>
      <c r="E8" s="367"/>
      <c r="F8" s="4"/>
    </row>
    <row r="9" spans="1:5" ht="15.75" customHeight="1">
      <c r="A9" s="35" t="s">
        <v>88</v>
      </c>
      <c r="B9" s="196" t="s">
        <v>89</v>
      </c>
      <c r="C9" s="196" t="s">
        <v>90</v>
      </c>
      <c r="D9" s="200" t="s">
        <v>89</v>
      </c>
      <c r="E9" s="196" t="s">
        <v>90</v>
      </c>
    </row>
    <row r="10" ht="4.5" customHeight="1">
      <c r="A10" s="37"/>
    </row>
    <row r="11" spans="1:5" ht="13.5" customHeight="1">
      <c r="A11" s="368" t="s">
        <v>247</v>
      </c>
      <c r="B11" s="369">
        <v>47721</v>
      </c>
      <c r="C11" s="370">
        <f>B11/'- 3 -'!D11*100</f>
        <v>0.3790447303918162</v>
      </c>
      <c r="D11" s="369">
        <v>18200</v>
      </c>
      <c r="E11" s="370">
        <f>D11/'- 3 -'!D11*100</f>
        <v>0.14456139001971993</v>
      </c>
    </row>
    <row r="12" spans="1:5" ht="13.5" customHeight="1">
      <c r="A12" s="23" t="s">
        <v>248</v>
      </c>
      <c r="B12" s="24">
        <v>186832</v>
      </c>
      <c r="C12" s="361">
        <f>B12/'- 3 -'!D12*100</f>
        <v>0.7907741436426299</v>
      </c>
      <c r="D12" s="24">
        <v>67450</v>
      </c>
      <c r="E12" s="361">
        <f>D12/'- 3 -'!D12*100</f>
        <v>0.2854849061654074</v>
      </c>
    </row>
    <row r="13" spans="1:5" ht="13.5" customHeight="1">
      <c r="A13" s="368" t="s">
        <v>249</v>
      </c>
      <c r="B13" s="369">
        <v>219100</v>
      </c>
      <c r="C13" s="370">
        <f>B13/'- 3 -'!D13*100</f>
        <v>0.3943917528742356</v>
      </c>
      <c r="D13" s="369">
        <v>101300</v>
      </c>
      <c r="E13" s="370">
        <f>D13/'- 3 -'!D13*100</f>
        <v>0.18234543389393004</v>
      </c>
    </row>
    <row r="14" spans="1:5" ht="13.5" customHeight="1">
      <c r="A14" s="23" t="s">
        <v>285</v>
      </c>
      <c r="B14" s="24">
        <v>171170</v>
      </c>
      <c r="C14" s="361">
        <f>B14/'- 3 -'!D14*100</f>
        <v>0.32342615489514753</v>
      </c>
      <c r="D14" s="24">
        <v>170000</v>
      </c>
      <c r="E14" s="361">
        <f>D14/'- 3 -'!D14*100</f>
        <v>0.3212154368883279</v>
      </c>
    </row>
    <row r="15" spans="1:5" ht="13.5" customHeight="1">
      <c r="A15" s="368" t="s">
        <v>250</v>
      </c>
      <c r="B15" s="369">
        <v>108950</v>
      </c>
      <c r="C15" s="370">
        <f>B15/'- 3 -'!D15*100</f>
        <v>0.7145127675463383</v>
      </c>
      <c r="D15" s="369">
        <v>45000</v>
      </c>
      <c r="E15" s="370">
        <f>D15/'- 3 -'!D15*100</f>
        <v>0.2951177103220305</v>
      </c>
    </row>
    <row r="16" spans="1:5" ht="13.5" customHeight="1">
      <c r="A16" s="23" t="s">
        <v>251</v>
      </c>
      <c r="B16" s="24">
        <v>4875</v>
      </c>
      <c r="C16" s="361">
        <f>B16/'- 3 -'!D16*100</f>
        <v>0.044799413040387745</v>
      </c>
      <c r="D16" s="24">
        <v>24000</v>
      </c>
      <c r="E16" s="361">
        <f>D16/'- 3 -'!D16*100</f>
        <v>0.22055095650652434</v>
      </c>
    </row>
    <row r="17" spans="1:5" ht="13.5" customHeight="1">
      <c r="A17" s="368" t="s">
        <v>252</v>
      </c>
      <c r="B17" s="369">
        <v>69800</v>
      </c>
      <c r="C17" s="370">
        <f>B17/'- 3 -'!D17*100</f>
        <v>0.5010127204115024</v>
      </c>
      <c r="D17" s="369">
        <v>43000</v>
      </c>
      <c r="E17" s="370">
        <f>D17/'- 3 -'!D17*100</f>
        <v>0.3086468048380315</v>
      </c>
    </row>
    <row r="18" spans="1:5" ht="13.5" customHeight="1">
      <c r="A18" s="23" t="s">
        <v>253</v>
      </c>
      <c r="B18" s="24">
        <v>2326403</v>
      </c>
      <c r="C18" s="361">
        <f>B18/'- 3 -'!D18*100</f>
        <v>2.5034053219978345</v>
      </c>
      <c r="D18" s="24">
        <v>72300</v>
      </c>
      <c r="E18" s="361">
        <f>D18/'- 3 -'!D18*100</f>
        <v>0.07780088178206589</v>
      </c>
    </row>
    <row r="19" spans="1:5" ht="13.5" customHeight="1">
      <c r="A19" s="368" t="s">
        <v>254</v>
      </c>
      <c r="B19" s="369">
        <v>19400</v>
      </c>
      <c r="C19" s="370">
        <f>B19/'- 3 -'!D19*100</f>
        <v>0.07568963892725933</v>
      </c>
      <c r="D19" s="369">
        <v>22000</v>
      </c>
      <c r="E19" s="370">
        <f>D19/'- 3 -'!D19*100</f>
        <v>0.08583361115462398</v>
      </c>
    </row>
    <row r="20" spans="1:5" ht="13.5" customHeight="1">
      <c r="A20" s="23" t="s">
        <v>255</v>
      </c>
      <c r="B20" s="24">
        <v>178721</v>
      </c>
      <c r="C20" s="361">
        <f>B20/'- 3 -'!D20*100</f>
        <v>0.35829518683068867</v>
      </c>
      <c r="D20" s="24">
        <v>192077</v>
      </c>
      <c r="E20" s="361">
        <f>D20/'- 3 -'!D20*100</f>
        <v>0.3850709463402633</v>
      </c>
    </row>
    <row r="21" spans="1:5" ht="13.5" customHeight="1">
      <c r="A21" s="368" t="s">
        <v>256</v>
      </c>
      <c r="B21" s="369">
        <v>139000</v>
      </c>
      <c r="C21" s="370">
        <f>B21/'- 3 -'!D21*100</f>
        <v>0.5031692422416009</v>
      </c>
      <c r="D21" s="369">
        <v>119000</v>
      </c>
      <c r="E21" s="370">
        <f>D21/'- 3 -'!D21*100</f>
        <v>0.43077079012050723</v>
      </c>
    </row>
    <row r="22" spans="1:5" ht="13.5" customHeight="1">
      <c r="A22" s="23" t="s">
        <v>257</v>
      </c>
      <c r="B22" s="24">
        <v>42835</v>
      </c>
      <c r="C22" s="361">
        <f>B22/'- 3 -'!D22*100</f>
        <v>0.27953033943407946</v>
      </c>
      <c r="D22" s="24">
        <v>2500</v>
      </c>
      <c r="E22" s="361">
        <f>D22/'- 3 -'!D22*100</f>
        <v>0.016314365555858495</v>
      </c>
    </row>
    <row r="23" spans="1:5" ht="13.5" customHeight="1">
      <c r="A23" s="368" t="s">
        <v>258</v>
      </c>
      <c r="B23" s="369">
        <v>37400</v>
      </c>
      <c r="C23" s="370">
        <f>B23/'- 3 -'!D23*100</f>
        <v>0.29272320633659643</v>
      </c>
      <c r="D23" s="369">
        <v>9000</v>
      </c>
      <c r="E23" s="370">
        <f>D23/'- 3 -'!D23*100</f>
        <v>0.07044141328955529</v>
      </c>
    </row>
    <row r="24" spans="1:5" ht="13.5" customHeight="1">
      <c r="A24" s="23" t="s">
        <v>259</v>
      </c>
      <c r="B24" s="24">
        <v>153610</v>
      </c>
      <c r="C24" s="361">
        <f>B24/'- 3 -'!D24*100</f>
        <v>0.36329446422344186</v>
      </c>
      <c r="D24" s="24">
        <v>113800</v>
      </c>
      <c r="E24" s="361">
        <f>D24/'- 3 -'!D24*100</f>
        <v>0.2691420482301131</v>
      </c>
    </row>
    <row r="25" spans="1:5" ht="13.5" customHeight="1">
      <c r="A25" s="368" t="s">
        <v>260</v>
      </c>
      <c r="B25" s="369">
        <v>325000</v>
      </c>
      <c r="C25" s="370">
        <f>B25/'- 3 -'!D25*100</f>
        <v>0.2527722976743642</v>
      </c>
      <c r="D25" s="369">
        <v>315000</v>
      </c>
      <c r="E25" s="370">
        <f>D25/'- 3 -'!D25*100</f>
        <v>0.244994688515153</v>
      </c>
    </row>
    <row r="26" spans="1:5" ht="13.5" customHeight="1">
      <c r="A26" s="23" t="s">
        <v>261</v>
      </c>
      <c r="B26" s="24">
        <v>186241</v>
      </c>
      <c r="C26" s="361">
        <f>B26/'- 3 -'!D26*100</f>
        <v>0.600768621001486</v>
      </c>
      <c r="D26" s="24">
        <v>41700</v>
      </c>
      <c r="E26" s="361">
        <f>D26/'- 3 -'!D26*100</f>
        <v>0.13451415905070294</v>
      </c>
    </row>
    <row r="27" spans="1:5" ht="13.5" customHeight="1">
      <c r="A27" s="368" t="s">
        <v>262</v>
      </c>
      <c r="B27" s="369">
        <v>149099</v>
      </c>
      <c r="C27" s="370">
        <f>B27/'- 3 -'!D27*100</f>
        <v>0.449987085797087</v>
      </c>
      <c r="D27" s="369">
        <v>193364</v>
      </c>
      <c r="E27" s="370">
        <f>D27/'- 3 -'!D27*100</f>
        <v>0.5835807272890358</v>
      </c>
    </row>
    <row r="28" spans="1:5" ht="13.5" customHeight="1">
      <c r="A28" s="23" t="s">
        <v>263</v>
      </c>
      <c r="B28" s="24">
        <v>48009</v>
      </c>
      <c r="C28" s="361">
        <f>B28/'- 3 -'!D28*100</f>
        <v>0.2696300493083376</v>
      </c>
      <c r="D28" s="24">
        <v>38500</v>
      </c>
      <c r="E28" s="361">
        <f>D28/'- 3 -'!D28*100</f>
        <v>0.21622522648609635</v>
      </c>
    </row>
    <row r="29" spans="1:5" ht="13.5" customHeight="1">
      <c r="A29" s="368" t="s">
        <v>264</v>
      </c>
      <c r="B29" s="369">
        <v>424047</v>
      </c>
      <c r="C29" s="370">
        <f>B29/'- 3 -'!D29*100</f>
        <v>0.3572042327817518</v>
      </c>
      <c r="D29" s="369">
        <v>282141</v>
      </c>
      <c r="E29" s="370">
        <f>D29/'- 3 -'!D29*100</f>
        <v>0.2376669554112545</v>
      </c>
    </row>
    <row r="30" spans="1:5" ht="13.5" customHeight="1">
      <c r="A30" s="23" t="s">
        <v>265</v>
      </c>
      <c r="B30" s="24">
        <v>59772</v>
      </c>
      <c r="C30" s="361">
        <f>B30/'- 3 -'!D30*100</f>
        <v>0.5451858381201578</v>
      </c>
      <c r="D30" s="24">
        <v>20135</v>
      </c>
      <c r="E30" s="361">
        <f>D30/'- 3 -'!D30*100</f>
        <v>0.1836531628613628</v>
      </c>
    </row>
    <row r="31" spans="1:5" ht="13.5" customHeight="1">
      <c r="A31" s="368" t="s">
        <v>266</v>
      </c>
      <c r="B31" s="369">
        <v>37575</v>
      </c>
      <c r="C31" s="370">
        <f>B31/'- 3 -'!D31*100</f>
        <v>0.13230400873224063</v>
      </c>
      <c r="D31" s="369">
        <v>46500</v>
      </c>
      <c r="E31" s="370">
        <f>D31/'- 3 -'!D31*100</f>
        <v>0.16372951180436962</v>
      </c>
    </row>
    <row r="32" spans="1:5" ht="13.5" customHeight="1">
      <c r="A32" s="23" t="s">
        <v>267</v>
      </c>
      <c r="B32" s="24">
        <v>125075</v>
      </c>
      <c r="C32" s="361">
        <f>B32/'- 3 -'!D32*100</f>
        <v>0.5949511892673517</v>
      </c>
      <c r="D32" s="24">
        <v>49400</v>
      </c>
      <c r="E32" s="361">
        <f>D32/'- 3 -'!D32*100</f>
        <v>0.23498371976659743</v>
      </c>
    </row>
    <row r="33" spans="1:5" ht="13.5" customHeight="1">
      <c r="A33" s="368" t="s">
        <v>268</v>
      </c>
      <c r="B33" s="369">
        <v>95700</v>
      </c>
      <c r="C33" s="370">
        <f>B33/'- 3 -'!D33*100</f>
        <v>0.4242491410838967</v>
      </c>
      <c r="D33" s="369">
        <v>90000</v>
      </c>
      <c r="E33" s="370">
        <f>D33/'- 3 -'!D33*100</f>
        <v>0.39898038346447967</v>
      </c>
    </row>
    <row r="34" spans="1:5" ht="13.5" customHeight="1">
      <c r="A34" s="23" t="s">
        <v>269</v>
      </c>
      <c r="B34" s="24">
        <v>88996</v>
      </c>
      <c r="C34" s="361">
        <f>B34/'- 3 -'!D34*100</f>
        <v>0.44925207273526147</v>
      </c>
      <c r="D34" s="24">
        <v>89400</v>
      </c>
      <c r="E34" s="361">
        <f>D34/'- 3 -'!D34*100</f>
        <v>0.45129146593703506</v>
      </c>
    </row>
    <row r="35" spans="1:5" ht="13.5" customHeight="1">
      <c r="A35" s="368" t="s">
        <v>270</v>
      </c>
      <c r="B35" s="369">
        <v>247700</v>
      </c>
      <c r="C35" s="370">
        <f>B35/'- 3 -'!D35*100</f>
        <v>0.17055951370225694</v>
      </c>
      <c r="D35" s="369">
        <v>99250</v>
      </c>
      <c r="E35" s="370">
        <f>D35/'- 3 -'!D35*100</f>
        <v>0.06834086287827615</v>
      </c>
    </row>
    <row r="36" spans="1:5" ht="13.5" customHeight="1">
      <c r="A36" s="23" t="s">
        <v>271</v>
      </c>
      <c r="B36" s="24">
        <v>53650</v>
      </c>
      <c r="C36" s="361">
        <f>B36/'- 3 -'!D36*100</f>
        <v>0.2887774567345164</v>
      </c>
      <c r="D36" s="24">
        <v>61200</v>
      </c>
      <c r="E36" s="361">
        <f>D36/'- 3 -'!D36*100</f>
        <v>0.32941622278010063</v>
      </c>
    </row>
    <row r="37" spans="1:5" ht="13.5" customHeight="1">
      <c r="A37" s="368" t="s">
        <v>272</v>
      </c>
      <c r="B37" s="369">
        <v>123511</v>
      </c>
      <c r="C37" s="370">
        <f>B37/'- 3 -'!D37*100</f>
        <v>0.40216051997622027</v>
      </c>
      <c r="D37" s="369">
        <v>151893</v>
      </c>
      <c r="E37" s="370">
        <f>D37/'- 3 -'!D37*100</f>
        <v>0.4945743120916195</v>
      </c>
    </row>
    <row r="38" spans="1:5" ht="13.5" customHeight="1">
      <c r="A38" s="23" t="s">
        <v>273</v>
      </c>
      <c r="B38" s="24">
        <v>414772</v>
      </c>
      <c r="C38" s="361">
        <f>B38/'- 3 -'!D38*100</f>
        <v>0.5342564795626468</v>
      </c>
      <c r="D38" s="24">
        <v>182341</v>
      </c>
      <c r="E38" s="361">
        <f>D38/'- 3 -'!D38*100</f>
        <v>0.2348684596354927</v>
      </c>
    </row>
    <row r="39" spans="1:5" ht="13.5" customHeight="1">
      <c r="A39" s="368" t="s">
        <v>274</v>
      </c>
      <c r="B39" s="369">
        <v>20000</v>
      </c>
      <c r="C39" s="370">
        <f>B39/'- 3 -'!D39*100</f>
        <v>0.11894927348757485</v>
      </c>
      <c r="D39" s="369">
        <v>30000</v>
      </c>
      <c r="E39" s="370">
        <f>D39/'- 3 -'!D39*100</f>
        <v>0.17842391023136228</v>
      </c>
    </row>
    <row r="40" spans="1:5" ht="13.5" customHeight="1">
      <c r="A40" s="23" t="s">
        <v>275</v>
      </c>
      <c r="B40" s="24">
        <v>368423</v>
      </c>
      <c r="C40" s="361">
        <f>B40/'- 3 -'!D40*100</f>
        <v>0.46570928259549416</v>
      </c>
      <c r="D40" s="24">
        <v>340719</v>
      </c>
      <c r="E40" s="361">
        <f>D40/'- 3 -'!D40*100</f>
        <v>0.43068972636522196</v>
      </c>
    </row>
    <row r="41" spans="1:5" ht="13.5" customHeight="1">
      <c r="A41" s="368" t="s">
        <v>276</v>
      </c>
      <c r="B41" s="369">
        <v>171801</v>
      </c>
      <c r="C41" s="370">
        <f>B41/'- 3 -'!D41*100</f>
        <v>0.35157477364589557</v>
      </c>
      <c r="D41" s="369">
        <v>114000</v>
      </c>
      <c r="E41" s="370">
        <f>D41/'- 3 -'!D41*100</f>
        <v>0.2332904010781782</v>
      </c>
    </row>
    <row r="42" spans="1:5" ht="13.5" customHeight="1">
      <c r="A42" s="23" t="s">
        <v>277</v>
      </c>
      <c r="B42" s="24">
        <v>97706</v>
      </c>
      <c r="C42" s="361">
        <f>B42/'- 3 -'!D42*100</f>
        <v>0.5691164313919558</v>
      </c>
      <c r="D42" s="24">
        <v>83109</v>
      </c>
      <c r="E42" s="361">
        <f>D42/'- 3 -'!D42*100</f>
        <v>0.48409204651253823</v>
      </c>
    </row>
    <row r="43" spans="1:5" ht="13.5" customHeight="1">
      <c r="A43" s="368" t="s">
        <v>278</v>
      </c>
      <c r="B43" s="369">
        <v>50900</v>
      </c>
      <c r="C43" s="370">
        <f>B43/'- 3 -'!D43*100</f>
        <v>0.49978786018233323</v>
      </c>
      <c r="D43" s="369">
        <v>6000</v>
      </c>
      <c r="E43" s="370">
        <f>D43/'- 3 -'!D43*100</f>
        <v>0.05891408960891943</v>
      </c>
    </row>
    <row r="44" spans="1:5" ht="13.5" customHeight="1">
      <c r="A44" s="23" t="s">
        <v>279</v>
      </c>
      <c r="B44" s="24">
        <v>31150</v>
      </c>
      <c r="C44" s="361">
        <f>B44/'- 3 -'!D44*100</f>
        <v>0.3921139650601911</v>
      </c>
      <c r="D44" s="24">
        <v>18500</v>
      </c>
      <c r="E44" s="361">
        <f>D44/'- 3 -'!D44*100</f>
        <v>0.23287667266817125</v>
      </c>
    </row>
    <row r="45" spans="1:5" ht="13.5" customHeight="1">
      <c r="A45" s="368" t="s">
        <v>280</v>
      </c>
      <c r="B45" s="369">
        <v>14180</v>
      </c>
      <c r="C45" s="370">
        <f>B45/'- 3 -'!D45*100</f>
        <v>0.11604409446447574</v>
      </c>
      <c r="D45" s="369">
        <v>9000</v>
      </c>
      <c r="E45" s="370">
        <f>D45/'- 3 -'!D45*100</f>
        <v>0.07365281030890561</v>
      </c>
    </row>
    <row r="46" spans="1:5" ht="13.5" customHeight="1">
      <c r="A46" s="23" t="s">
        <v>281</v>
      </c>
      <c r="B46" s="24">
        <v>1813800</v>
      </c>
      <c r="C46" s="361">
        <f>B46/'- 3 -'!D46*100</f>
        <v>0.6141400515609478</v>
      </c>
      <c r="D46" s="24">
        <v>596000</v>
      </c>
      <c r="E46" s="361">
        <f>D46/'- 3 -'!D46*100</f>
        <v>0.20180145039713576</v>
      </c>
    </row>
    <row r="47" spans="1:5" ht="4.5" customHeight="1">
      <c r="A47"/>
      <c r="B47"/>
      <c r="C47"/>
      <c r="D47"/>
      <c r="E47"/>
    </row>
    <row r="48" spans="1:5" ht="13.5" customHeight="1">
      <c r="A48" s="371" t="s">
        <v>282</v>
      </c>
      <c r="B48" s="372">
        <f>SUM(B11:B46)</f>
        <v>8652924</v>
      </c>
      <c r="C48" s="373">
        <f>B48/'- 3 -'!D48*100</f>
        <v>0.5266584935383645</v>
      </c>
      <c r="D48" s="372">
        <f>SUM(D11:D46)</f>
        <v>3857779</v>
      </c>
      <c r="E48" s="373">
        <f>D48/'- 3 -'!D48*100</f>
        <v>0.23480294944737043</v>
      </c>
    </row>
    <row r="49" spans="1:5" ht="4.5" customHeight="1">
      <c r="A49" s="25" t="s">
        <v>5</v>
      </c>
      <c r="B49" s="26"/>
      <c r="C49" s="360"/>
      <c r="D49" s="26"/>
      <c r="E49" s="360"/>
    </row>
    <row r="50" spans="1:5" ht="13.5" customHeight="1">
      <c r="A50" s="23" t="s">
        <v>283</v>
      </c>
      <c r="B50" s="24">
        <v>0</v>
      </c>
      <c r="C50" s="361">
        <f>B50/'- 3 -'!D50*100</f>
        <v>0</v>
      </c>
      <c r="D50" s="24">
        <v>4200</v>
      </c>
      <c r="E50" s="361">
        <f>D50/'- 3 -'!D50*100</f>
        <v>0.15312310988661232</v>
      </c>
    </row>
    <row r="51" spans="1:5" ht="13.5" customHeight="1">
      <c r="A51" s="368" t="s">
        <v>284</v>
      </c>
      <c r="B51" s="369">
        <v>0</v>
      </c>
      <c r="C51" s="370">
        <f>B51/'- 3 -'!D51*100</f>
        <v>0</v>
      </c>
      <c r="D51" s="369">
        <v>28300</v>
      </c>
      <c r="E51" s="370">
        <f>D51/'- 3 -'!D51*100</f>
        <v>0.3317747734640675</v>
      </c>
    </row>
    <row r="52" ht="49.5" customHeight="1"/>
    <row r="53" ht="15" customHeight="1"/>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F59"/>
  <sheetViews>
    <sheetView showGridLines="0" showZeros="0" workbookViewId="0" topLeftCell="A1">
      <selection activeCell="A1" sqref="A1"/>
    </sheetView>
  </sheetViews>
  <sheetFormatPr defaultColWidth="15.83203125" defaultRowHeight="12"/>
  <cols>
    <col min="1" max="1" width="40.83203125" style="1" customWidth="1"/>
    <col min="2" max="2" width="27.83203125" style="1" customWidth="1"/>
    <col min="3" max="3" width="18.83203125" style="1" customWidth="1"/>
    <col min="4" max="4" width="27.83203125" style="1" customWidth="1"/>
    <col min="5" max="5" width="18.83203125" style="1" customWidth="1"/>
    <col min="6" max="16384" width="15.83203125" style="1" customWidth="1"/>
  </cols>
  <sheetData>
    <row r="1" spans="1:5" ht="6.75" customHeight="1">
      <c r="A1" s="3"/>
      <c r="B1" s="4"/>
      <c r="C1" s="4"/>
      <c r="D1" s="4"/>
      <c r="E1" s="4"/>
    </row>
    <row r="2" spans="1:5" ht="15.75" customHeight="1">
      <c r="A2" s="520" t="s">
        <v>12</v>
      </c>
      <c r="B2" s="520"/>
      <c r="C2" s="520"/>
      <c r="D2" s="520"/>
      <c r="E2" s="520"/>
    </row>
    <row r="3" spans="1:5" ht="15.75" customHeight="1">
      <c r="A3" s="521"/>
      <c r="B3" s="521"/>
      <c r="C3" s="521"/>
      <c r="D3" s="521"/>
      <c r="E3" s="521"/>
    </row>
    <row r="4" spans="2:5" ht="15.75" customHeight="1">
      <c r="B4" s="4"/>
      <c r="C4" s="30"/>
      <c r="D4" s="31"/>
      <c r="E4" s="30"/>
    </row>
    <row r="5" spans="2:5" ht="15.75" customHeight="1">
      <c r="B5" s="4"/>
      <c r="C5" s="4"/>
      <c r="D5" s="4"/>
      <c r="E5" s="4"/>
    </row>
    <row r="6" spans="2:5" ht="15.75" customHeight="1">
      <c r="B6" s="4"/>
      <c r="C6" s="4"/>
      <c r="D6" s="4"/>
      <c r="E6" s="4"/>
    </row>
    <row r="7" spans="2:5" ht="15.75" customHeight="1">
      <c r="B7" s="381" t="s">
        <v>469</v>
      </c>
      <c r="C7" s="398"/>
      <c r="D7" s="381" t="s">
        <v>524</v>
      </c>
      <c r="E7" s="405"/>
    </row>
    <row r="8" spans="1:5" ht="15.75" customHeight="1">
      <c r="A8" s="32"/>
      <c r="B8" s="33" t="s">
        <v>36</v>
      </c>
      <c r="C8" s="34"/>
      <c r="D8" s="33" t="s">
        <v>36</v>
      </c>
      <c r="E8" s="34"/>
    </row>
    <row r="9" spans="1:5" ht="15.75" customHeight="1">
      <c r="A9" s="35" t="s">
        <v>88</v>
      </c>
      <c r="B9" s="36" t="s">
        <v>370</v>
      </c>
      <c r="C9" s="36" t="s">
        <v>100</v>
      </c>
      <c r="D9" s="36" t="s">
        <v>370</v>
      </c>
      <c r="E9" s="36" t="s">
        <v>100</v>
      </c>
    </row>
    <row r="10" ht="4.5" customHeight="1">
      <c r="A10" s="37"/>
    </row>
    <row r="11" spans="1:5" ht="13.5" customHeight="1">
      <c r="A11" s="368" t="s">
        <v>247</v>
      </c>
      <c r="B11" s="369">
        <v>12365660</v>
      </c>
      <c r="C11" s="369">
        <v>8358</v>
      </c>
      <c r="D11" s="369">
        <f>'- 3 -'!F11</f>
        <v>12575567</v>
      </c>
      <c r="E11" s="369">
        <f>ROUND(D11/'- 7 -'!F11,0)</f>
        <v>8788</v>
      </c>
    </row>
    <row r="12" spans="1:5" ht="13.5" customHeight="1">
      <c r="A12" s="23" t="s">
        <v>248</v>
      </c>
      <c r="B12" s="38">
        <v>21902192</v>
      </c>
      <c r="C12" s="38">
        <v>9315</v>
      </c>
      <c r="D12" s="24">
        <f>'- 3 -'!F12</f>
        <v>23147653</v>
      </c>
      <c r="E12" s="24">
        <f>ROUND(D12/'- 7 -'!F12,0)</f>
        <v>9689</v>
      </c>
    </row>
    <row r="13" spans="1:5" ht="13.5" customHeight="1">
      <c r="A13" s="368" t="s">
        <v>249</v>
      </c>
      <c r="B13" s="369">
        <v>53426400</v>
      </c>
      <c r="C13" s="369">
        <v>7764</v>
      </c>
      <c r="D13" s="369">
        <f>'- 3 -'!F13</f>
        <v>55447400</v>
      </c>
      <c r="E13" s="369">
        <f>ROUND(D13/'- 7 -'!F13,0)</f>
        <v>8222</v>
      </c>
    </row>
    <row r="14" spans="1:5" ht="13.5" customHeight="1">
      <c r="A14" s="23" t="s">
        <v>285</v>
      </c>
      <c r="B14" s="24">
        <v>48622534</v>
      </c>
      <c r="C14" s="24">
        <v>11037</v>
      </c>
      <c r="D14" s="24">
        <f>'- 3 -'!F14</f>
        <v>52760438</v>
      </c>
      <c r="E14" s="24">
        <f>ROUND(D14/'- 7 -'!F14,0)</f>
        <v>11122</v>
      </c>
    </row>
    <row r="15" spans="1:5" ht="13.5" customHeight="1">
      <c r="A15" s="368" t="s">
        <v>250</v>
      </c>
      <c r="B15" s="369">
        <v>14159841</v>
      </c>
      <c r="C15" s="369">
        <v>8993</v>
      </c>
      <c r="D15" s="369">
        <f>'- 3 -'!F15</f>
        <v>15014778</v>
      </c>
      <c r="E15" s="369">
        <f>ROUND(D15/'- 7 -'!F15,0)</f>
        <v>9437</v>
      </c>
    </row>
    <row r="16" spans="1:5" ht="13.5" customHeight="1">
      <c r="A16" s="23" t="s">
        <v>251</v>
      </c>
      <c r="B16" s="38">
        <v>10815122</v>
      </c>
      <c r="C16" s="38">
        <v>9031</v>
      </c>
      <c r="D16" s="24">
        <f>'- 3 -'!F16</f>
        <v>10790101</v>
      </c>
      <c r="E16" s="24">
        <f>ROUND(D16/'- 7 -'!F16,0)</f>
        <v>9407</v>
      </c>
    </row>
    <row r="17" spans="1:5" ht="13.5" customHeight="1">
      <c r="A17" s="368" t="s">
        <v>252</v>
      </c>
      <c r="B17" s="369">
        <v>13277829</v>
      </c>
      <c r="C17" s="369">
        <v>9240</v>
      </c>
      <c r="D17" s="369">
        <f>'- 3 -'!F17</f>
        <v>13823196</v>
      </c>
      <c r="E17" s="369">
        <f>ROUND(D17/'- 7 -'!F17,0)</f>
        <v>9895</v>
      </c>
    </row>
    <row r="18" spans="1:5" ht="13.5" customHeight="1">
      <c r="A18" s="23" t="s">
        <v>253</v>
      </c>
      <c r="B18" s="24">
        <v>85130105</v>
      </c>
      <c r="C18" s="24">
        <v>13959</v>
      </c>
      <c r="D18" s="24">
        <f>'- 3 -'!F18</f>
        <v>89826053</v>
      </c>
      <c r="E18" s="24">
        <f>ROUND(D18/'- 7 -'!F18,0)</f>
        <v>15200</v>
      </c>
    </row>
    <row r="19" spans="1:5" ht="13.5" customHeight="1">
      <c r="A19" s="368" t="s">
        <v>254</v>
      </c>
      <c r="B19" s="369">
        <v>24346840</v>
      </c>
      <c r="C19" s="369">
        <v>7269</v>
      </c>
      <c r="D19" s="369">
        <f>'- 3 -'!F19</f>
        <v>25599585</v>
      </c>
      <c r="E19" s="369">
        <f>ROUND(D19/'- 7 -'!F19,0)</f>
        <v>7241</v>
      </c>
    </row>
    <row r="20" spans="1:5" ht="13.5" customHeight="1">
      <c r="A20" s="23" t="s">
        <v>255</v>
      </c>
      <c r="B20" s="38">
        <v>46664043</v>
      </c>
      <c r="C20" s="38">
        <v>6962</v>
      </c>
      <c r="D20" s="24">
        <f>'- 3 -'!F20</f>
        <v>49723638</v>
      </c>
      <c r="E20" s="24">
        <f>ROUND(D20/'- 7 -'!F20,0)</f>
        <v>7201</v>
      </c>
    </row>
    <row r="21" spans="1:5" ht="13.5" customHeight="1">
      <c r="A21" s="368" t="s">
        <v>256</v>
      </c>
      <c r="B21" s="369">
        <v>26598700</v>
      </c>
      <c r="C21" s="369">
        <v>8550</v>
      </c>
      <c r="D21" s="369">
        <f>'- 3 -'!F21</f>
        <v>27516900</v>
      </c>
      <c r="E21" s="369">
        <f>ROUND(D21/'- 7 -'!F21,0)</f>
        <v>9134</v>
      </c>
    </row>
    <row r="22" spans="1:5" ht="13.5" customHeight="1">
      <c r="A22" s="23" t="s">
        <v>257</v>
      </c>
      <c r="B22" s="24">
        <v>13926432</v>
      </c>
      <c r="C22" s="24">
        <v>8369</v>
      </c>
      <c r="D22" s="24">
        <f>'- 3 -'!F22</f>
        <v>14832038</v>
      </c>
      <c r="E22" s="24">
        <f>ROUND(D22/'- 7 -'!F22,0)</f>
        <v>8750</v>
      </c>
    </row>
    <row r="23" spans="1:5" ht="13.5" customHeight="1">
      <c r="A23" s="368" t="s">
        <v>258</v>
      </c>
      <c r="B23" s="369">
        <v>11884595</v>
      </c>
      <c r="C23" s="369">
        <v>9065</v>
      </c>
      <c r="D23" s="369">
        <f>'- 3 -'!F23</f>
        <v>12379575</v>
      </c>
      <c r="E23" s="369">
        <f>ROUND(D23/'- 7 -'!F23,0)</f>
        <v>9545</v>
      </c>
    </row>
    <row r="24" spans="1:5" ht="13.5" customHeight="1">
      <c r="A24" s="23" t="s">
        <v>259</v>
      </c>
      <c r="B24" s="38">
        <v>39500340</v>
      </c>
      <c r="C24" s="38">
        <v>8595</v>
      </c>
      <c r="D24" s="24">
        <f>'- 3 -'!F24</f>
        <v>41667585</v>
      </c>
      <c r="E24" s="24">
        <f>ROUND(D24/'- 7 -'!F24,0)</f>
        <v>9302</v>
      </c>
    </row>
    <row r="25" spans="1:5" ht="13.5" customHeight="1">
      <c r="A25" s="368" t="s">
        <v>260</v>
      </c>
      <c r="B25" s="369">
        <v>121557848</v>
      </c>
      <c r="C25" s="369">
        <v>8480</v>
      </c>
      <c r="D25" s="369">
        <f>'- 3 -'!F25</f>
        <v>127731340</v>
      </c>
      <c r="E25" s="369">
        <f>ROUND(D25/'- 7 -'!F25,0)</f>
        <v>9028</v>
      </c>
    </row>
    <row r="26" spans="1:5" ht="13.5" customHeight="1">
      <c r="A26" s="23" t="s">
        <v>261</v>
      </c>
      <c r="B26" s="24">
        <v>29558696</v>
      </c>
      <c r="C26" s="24">
        <v>9016</v>
      </c>
      <c r="D26" s="24">
        <f>'- 3 -'!F26</f>
        <v>30763894</v>
      </c>
      <c r="E26" s="24">
        <f>ROUND(D26/'- 7 -'!F26,0)</f>
        <v>9547</v>
      </c>
    </row>
    <row r="27" spans="1:5" ht="13.5" customHeight="1">
      <c r="A27" s="368" t="s">
        <v>262</v>
      </c>
      <c r="B27" s="369">
        <v>31506561</v>
      </c>
      <c r="C27" s="369">
        <v>9308</v>
      </c>
      <c r="D27" s="369">
        <f>'- 3 -'!F27</f>
        <v>32793251</v>
      </c>
      <c r="E27" s="369">
        <f>ROUND(D27/'- 7 -'!F27,0)</f>
        <v>9936</v>
      </c>
    </row>
    <row r="28" spans="1:5" ht="13.5" customHeight="1">
      <c r="A28" s="23" t="s">
        <v>263</v>
      </c>
      <c r="B28" s="38">
        <v>17700055</v>
      </c>
      <c r="C28" s="38">
        <v>9243</v>
      </c>
      <c r="D28" s="24">
        <f>'- 3 -'!F28</f>
        <v>17791758</v>
      </c>
      <c r="E28" s="24">
        <f>ROUND(D28/'- 7 -'!F28,0)</f>
        <v>9942</v>
      </c>
    </row>
    <row r="29" spans="1:5" ht="13.5" customHeight="1">
      <c r="A29" s="368" t="s">
        <v>264</v>
      </c>
      <c r="B29" s="369">
        <v>115511321</v>
      </c>
      <c r="C29" s="369">
        <v>8995</v>
      </c>
      <c r="D29" s="369">
        <f>'- 3 -'!F29</f>
        <v>118601175</v>
      </c>
      <c r="E29" s="369">
        <f>ROUND(D29/'- 7 -'!F29,0)</f>
        <v>9655</v>
      </c>
    </row>
    <row r="30" spans="1:5" ht="13.5" customHeight="1">
      <c r="A30" s="23" t="s">
        <v>265</v>
      </c>
      <c r="B30" s="24">
        <v>10660890</v>
      </c>
      <c r="C30" s="24">
        <v>8822</v>
      </c>
      <c r="D30" s="24">
        <f>'- 3 -'!F30</f>
        <v>10954526</v>
      </c>
      <c r="E30" s="24">
        <f>ROUND(D30/'- 7 -'!F30,0)</f>
        <v>9359</v>
      </c>
    </row>
    <row r="31" spans="1:5" ht="13.5" customHeight="1">
      <c r="A31" s="368" t="s">
        <v>266</v>
      </c>
      <c r="B31" s="369">
        <v>27058193</v>
      </c>
      <c r="C31" s="369">
        <v>8092</v>
      </c>
      <c r="D31" s="369">
        <f>'- 3 -'!F31</f>
        <v>28202259</v>
      </c>
      <c r="E31" s="369">
        <f>ROUND(D31/'- 7 -'!F31,0)</f>
        <v>8609</v>
      </c>
    </row>
    <row r="32" spans="1:5" ht="13.5" customHeight="1">
      <c r="A32" s="23" t="s">
        <v>267</v>
      </c>
      <c r="B32" s="38">
        <v>20502763</v>
      </c>
      <c r="C32" s="38">
        <v>9405</v>
      </c>
      <c r="D32" s="24">
        <f>'- 3 -'!F32</f>
        <v>20769408</v>
      </c>
      <c r="E32" s="24">
        <f>ROUND(D32/'- 7 -'!F32,0)</f>
        <v>9696</v>
      </c>
    </row>
    <row r="33" spans="1:5" ht="13.5" customHeight="1">
      <c r="A33" s="368" t="s">
        <v>268</v>
      </c>
      <c r="B33" s="369">
        <v>22422900</v>
      </c>
      <c r="C33" s="369">
        <v>9841</v>
      </c>
      <c r="D33" s="369">
        <f>'- 3 -'!F33</f>
        <v>22536300</v>
      </c>
      <c r="E33" s="369">
        <f>ROUND(D33/'- 7 -'!F33,0)</f>
        <v>10070</v>
      </c>
    </row>
    <row r="34" spans="1:5" ht="13.5" customHeight="1">
      <c r="A34" s="23" t="s">
        <v>269</v>
      </c>
      <c r="B34" s="24">
        <v>19751924</v>
      </c>
      <c r="C34" s="24">
        <v>9287</v>
      </c>
      <c r="D34" s="24">
        <f>'- 3 -'!F34</f>
        <v>19787566</v>
      </c>
      <c r="E34" s="24">
        <f>ROUND(D34/'- 7 -'!F34,0)</f>
        <v>9757</v>
      </c>
    </row>
    <row r="35" spans="1:5" ht="13.5" customHeight="1">
      <c r="A35" s="368" t="s">
        <v>270</v>
      </c>
      <c r="B35" s="369">
        <v>139313452</v>
      </c>
      <c r="C35" s="369">
        <v>8122</v>
      </c>
      <c r="D35" s="369">
        <f>'- 3 -'!F35</f>
        <v>144655407</v>
      </c>
      <c r="E35" s="369">
        <f>ROUND(D35/'- 7 -'!F35,0)</f>
        <v>8790</v>
      </c>
    </row>
    <row r="36" spans="1:5" ht="13.5" customHeight="1">
      <c r="A36" s="23" t="s">
        <v>271</v>
      </c>
      <c r="B36" s="38">
        <v>17770465</v>
      </c>
      <c r="C36" s="38">
        <v>9193</v>
      </c>
      <c r="D36" s="24">
        <f>'- 3 -'!F36</f>
        <v>18562420</v>
      </c>
      <c r="E36" s="24">
        <f>ROUND(D36/'- 7 -'!F36,0)</f>
        <v>9762</v>
      </c>
    </row>
    <row r="37" spans="1:5" ht="13.5" customHeight="1">
      <c r="A37" s="368" t="s">
        <v>272</v>
      </c>
      <c r="B37" s="369">
        <v>28991174</v>
      </c>
      <c r="C37" s="369">
        <v>8548</v>
      </c>
      <c r="D37" s="369">
        <f>'- 3 -'!F37</f>
        <v>30701866</v>
      </c>
      <c r="E37" s="369">
        <f>ROUND(D37/'- 7 -'!F37,0)</f>
        <v>9139</v>
      </c>
    </row>
    <row r="38" spans="1:5" ht="13.5" customHeight="1">
      <c r="A38" s="23" t="s">
        <v>273</v>
      </c>
      <c r="B38" s="24">
        <v>73198973</v>
      </c>
      <c r="C38" s="24">
        <v>8386</v>
      </c>
      <c r="D38" s="24">
        <f>'- 3 -'!F38</f>
        <v>76514182</v>
      </c>
      <c r="E38" s="24">
        <f>ROUND(D38/'- 7 -'!F38,0)</f>
        <v>8648</v>
      </c>
    </row>
    <row r="39" spans="1:5" ht="13.5" customHeight="1">
      <c r="A39" s="368" t="s">
        <v>274</v>
      </c>
      <c r="B39" s="369">
        <v>15986630</v>
      </c>
      <c r="C39" s="369">
        <v>9587</v>
      </c>
      <c r="D39" s="369">
        <f>'- 3 -'!F39</f>
        <v>16744527</v>
      </c>
      <c r="E39" s="369">
        <f>ROUND(D39/'- 7 -'!F39,0)</f>
        <v>10442</v>
      </c>
    </row>
    <row r="40" spans="1:5" ht="13.5" customHeight="1">
      <c r="A40" s="23" t="s">
        <v>275</v>
      </c>
      <c r="B40" s="38">
        <v>75375447</v>
      </c>
      <c r="C40" s="38">
        <v>8572</v>
      </c>
      <c r="D40" s="24">
        <f>'- 3 -'!F40</f>
        <v>78403958</v>
      </c>
      <c r="E40" s="24">
        <f>ROUND(D40/'- 7 -'!F40,0)</f>
        <v>9210</v>
      </c>
    </row>
    <row r="41" spans="1:5" ht="13.5" customHeight="1">
      <c r="A41" s="368" t="s">
        <v>276</v>
      </c>
      <c r="B41" s="369">
        <v>45436361</v>
      </c>
      <c r="C41" s="369">
        <v>9739</v>
      </c>
      <c r="D41" s="369">
        <f>'- 3 -'!F41</f>
        <v>47780852</v>
      </c>
      <c r="E41" s="369">
        <f>ROUND(D41/'- 7 -'!F41,0)</f>
        <v>10226</v>
      </c>
    </row>
    <row r="42" spans="1:5" ht="13.5" customHeight="1">
      <c r="A42" s="23" t="s">
        <v>277</v>
      </c>
      <c r="B42" s="24">
        <v>16597232</v>
      </c>
      <c r="C42" s="24">
        <v>9856</v>
      </c>
      <c r="D42" s="24">
        <f>'- 3 -'!F42</f>
        <v>17108865</v>
      </c>
      <c r="E42" s="24">
        <f>ROUND(D42/'- 7 -'!F42,0)</f>
        <v>10239</v>
      </c>
    </row>
    <row r="43" spans="1:5" ht="13.5" customHeight="1">
      <c r="A43" s="368" t="s">
        <v>278</v>
      </c>
      <c r="B43" s="369">
        <v>9682325</v>
      </c>
      <c r="C43" s="369">
        <v>8858</v>
      </c>
      <c r="D43" s="369">
        <f>'- 3 -'!F43</f>
        <v>10039321</v>
      </c>
      <c r="E43" s="369">
        <f>ROUND(D43/'- 7 -'!F43,0)</f>
        <v>9387</v>
      </c>
    </row>
    <row r="44" spans="1:5" ht="13.5" customHeight="1">
      <c r="A44" s="23" t="s">
        <v>279</v>
      </c>
      <c r="B44" s="38">
        <v>7583437</v>
      </c>
      <c r="C44" s="38">
        <v>9581</v>
      </c>
      <c r="D44" s="24">
        <f>'- 3 -'!F44</f>
        <v>7934906</v>
      </c>
      <c r="E44" s="24">
        <f>ROUND(D44/'- 7 -'!F44,0)</f>
        <v>9724</v>
      </c>
    </row>
    <row r="45" spans="1:5" ht="13.5" customHeight="1">
      <c r="A45" s="368" t="s">
        <v>280</v>
      </c>
      <c r="B45" s="369">
        <v>11203157</v>
      </c>
      <c r="C45" s="369">
        <v>7721</v>
      </c>
      <c r="D45" s="369">
        <f>'- 3 -'!F45</f>
        <v>11789397</v>
      </c>
      <c r="E45" s="369">
        <f>ROUND(D45/'- 7 -'!F45,0)</f>
        <v>7922</v>
      </c>
    </row>
    <row r="46" spans="1:5" ht="13.5" customHeight="1">
      <c r="A46" s="23" t="s">
        <v>281</v>
      </c>
      <c r="B46" s="24">
        <v>279177600</v>
      </c>
      <c r="C46" s="24">
        <v>9057</v>
      </c>
      <c r="D46" s="24">
        <f>'- 3 -'!F46</f>
        <v>288530400</v>
      </c>
      <c r="E46" s="24">
        <f>ROUND(D46/'- 7 -'!F46,0)</f>
        <v>9474</v>
      </c>
    </row>
    <row r="47" spans="1:6" ht="4.5" customHeight="1">
      <c r="A47"/>
      <c r="B47"/>
      <c r="C47"/>
      <c r="D47"/>
      <c r="E47"/>
      <c r="F47"/>
    </row>
    <row r="48" spans="1:5" ht="13.5" customHeight="1">
      <c r="A48" s="371" t="s">
        <v>282</v>
      </c>
      <c r="B48" s="372">
        <f>SUM(B11:B46)</f>
        <v>1559168037</v>
      </c>
      <c r="C48" s="372">
        <v>8898</v>
      </c>
      <c r="D48" s="372">
        <f>SUM(D11:D46)</f>
        <v>1623802085</v>
      </c>
      <c r="E48" s="372">
        <f>ROUND(D48/'- 7 -'!F48,0)</f>
        <v>9401</v>
      </c>
    </row>
    <row r="49" spans="1:5" ht="4.5" customHeight="1">
      <c r="A49" s="25" t="s">
        <v>5</v>
      </c>
      <c r="B49" s="26"/>
      <c r="C49" s="26"/>
      <c r="D49" s="26"/>
      <c r="E49" s="26"/>
    </row>
    <row r="50" spans="1:5" ht="13.5" customHeight="1">
      <c r="A50" s="23" t="s">
        <v>283</v>
      </c>
      <c r="B50" s="24">
        <v>2552080</v>
      </c>
      <c r="C50" s="24">
        <v>11179</v>
      </c>
      <c r="D50" s="24">
        <f>'- 3 -'!F50</f>
        <v>2737391</v>
      </c>
      <c r="E50" s="24">
        <f>ROUND(D50/'- 7 -'!F50,0)</f>
        <v>11980</v>
      </c>
    </row>
    <row r="51" spans="1:5" ht="13.5" customHeight="1">
      <c r="A51" s="368" t="s">
        <v>284</v>
      </c>
      <c r="B51" s="504">
        <v>7220782</v>
      </c>
      <c r="C51" s="504">
        <v>11058</v>
      </c>
      <c r="D51" s="369">
        <f>'- 3 -'!F51</f>
        <v>7599174</v>
      </c>
      <c r="E51" s="369">
        <f>ROUND(D51/'- 7 -'!F51,0)</f>
        <v>10974</v>
      </c>
    </row>
    <row r="52" spans="1:5" ht="49.5" customHeight="1">
      <c r="A52" s="27"/>
      <c r="B52" s="27"/>
      <c r="C52" s="27"/>
      <c r="D52" s="27"/>
      <c r="E52" s="27"/>
    </row>
    <row r="53" spans="1:5" ht="15" customHeight="1">
      <c r="A53" s="40" t="s">
        <v>412</v>
      </c>
      <c r="B53" s="39"/>
      <c r="C53" s="39"/>
      <c r="D53" s="39"/>
      <c r="E53" s="39"/>
    </row>
    <row r="54" spans="1:5" ht="12" customHeight="1">
      <c r="A54" s="2" t="s">
        <v>517</v>
      </c>
      <c r="B54" s="39"/>
      <c r="C54" s="39"/>
      <c r="D54" s="39"/>
      <c r="E54" s="39"/>
    </row>
    <row r="55" spans="1:5" ht="12" customHeight="1">
      <c r="A55" s="2" t="s">
        <v>411</v>
      </c>
      <c r="B55" s="39"/>
      <c r="C55" s="39"/>
      <c r="D55" s="39"/>
      <c r="E55" s="39"/>
    </row>
    <row r="56" spans="1:5" ht="12" customHeight="1">
      <c r="A56" s="40"/>
      <c r="B56" s="39"/>
      <c r="C56" s="39"/>
      <c r="D56" s="39"/>
      <c r="E56" s="39"/>
    </row>
    <row r="57" ht="12" customHeight="1"/>
    <row r="58" ht="14.25" customHeight="1">
      <c r="A58" s="2"/>
    </row>
    <row r="59" ht="14.25" customHeight="1">
      <c r="A59" s="2"/>
    </row>
  </sheetData>
  <mergeCells count="1">
    <mergeCell ref="A2:E3"/>
  </mergeCells>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30.xml><?xml version="1.0" encoding="utf-8"?>
<worksheet xmlns="http://schemas.openxmlformats.org/spreadsheetml/2006/main" xmlns:r="http://schemas.openxmlformats.org/officeDocument/2006/relationships">
  <sheetPr codeName="Sheet31">
    <pageSetUpPr fitToPage="1"/>
  </sheetPr>
  <dimension ref="A1:F54"/>
  <sheetViews>
    <sheetView showGridLines="0" showZeros="0" workbookViewId="0" topLeftCell="A1">
      <selection activeCell="A1" sqref="A1"/>
    </sheetView>
  </sheetViews>
  <sheetFormatPr defaultColWidth="15.83203125" defaultRowHeight="12"/>
  <cols>
    <col min="1" max="1" width="36.83203125" style="1" customWidth="1"/>
    <col min="2" max="2" width="18.83203125" style="1" customWidth="1"/>
    <col min="3" max="3" width="15.83203125" style="1" customWidth="1"/>
    <col min="4" max="4" width="18.83203125" style="1" customWidth="1"/>
    <col min="5" max="5" width="15.83203125" style="1" customWidth="1"/>
    <col min="6" max="6" width="26.83203125" style="1" customWidth="1"/>
    <col min="7" max="16384" width="15.83203125" style="1" customWidth="1"/>
  </cols>
  <sheetData>
    <row r="1" spans="1:6" ht="6.75" customHeight="1">
      <c r="A1" s="3"/>
      <c r="B1" s="4"/>
      <c r="C1" s="4"/>
      <c r="D1" s="4"/>
      <c r="E1" s="4"/>
      <c r="F1" s="4"/>
    </row>
    <row r="2" spans="1:6" ht="15.75" customHeight="1">
      <c r="A2" s="168"/>
      <c r="B2" s="5" t="s">
        <v>2</v>
      </c>
      <c r="C2" s="6"/>
      <c r="D2" s="6"/>
      <c r="E2" s="6"/>
      <c r="F2" s="191" t="s">
        <v>488</v>
      </c>
    </row>
    <row r="3" spans="1:6" ht="15.75" customHeight="1">
      <c r="A3" s="171"/>
      <c r="B3" s="7" t="str">
        <f>OPYEAR</f>
        <v>OPERATING FUND 2007/2008 BUDGET</v>
      </c>
      <c r="C3" s="8"/>
      <c r="D3" s="8"/>
      <c r="E3" s="8"/>
      <c r="F3" s="104"/>
    </row>
    <row r="4" spans="2:6" ht="15.75" customHeight="1">
      <c r="B4" s="4"/>
      <c r="C4" s="4"/>
      <c r="D4" s="4"/>
      <c r="E4" s="4"/>
      <c r="F4" s="4"/>
    </row>
    <row r="5" spans="2:6" ht="15.75" customHeight="1">
      <c r="B5" s="4"/>
      <c r="C5" s="4"/>
      <c r="D5" s="4"/>
      <c r="E5" s="4"/>
      <c r="F5" s="4"/>
    </row>
    <row r="6" spans="2:5" ht="15.75" customHeight="1">
      <c r="B6" s="192" t="s">
        <v>27</v>
      </c>
      <c r="C6" s="193"/>
      <c r="D6" s="194"/>
      <c r="E6" s="195"/>
    </row>
    <row r="7" spans="2:5" ht="15.75" customHeight="1">
      <c r="B7" s="450"/>
      <c r="C7" s="364"/>
      <c r="D7" s="362" t="s">
        <v>55</v>
      </c>
      <c r="E7" s="364"/>
    </row>
    <row r="8" spans="1:5" ht="15.75" customHeight="1">
      <c r="A8" s="105"/>
      <c r="B8" s="366" t="s">
        <v>74</v>
      </c>
      <c r="C8" s="367"/>
      <c r="D8" s="365" t="s">
        <v>75</v>
      </c>
      <c r="E8" s="367"/>
    </row>
    <row r="9" spans="1:5" ht="15.75" customHeight="1">
      <c r="A9" s="35" t="s">
        <v>88</v>
      </c>
      <c r="B9" s="196" t="s">
        <v>89</v>
      </c>
      <c r="C9" s="196" t="s">
        <v>90</v>
      </c>
      <c r="D9" s="200" t="s">
        <v>89</v>
      </c>
      <c r="E9" s="196" t="s">
        <v>90</v>
      </c>
    </row>
    <row r="10" ht="4.5" customHeight="1">
      <c r="A10" s="37"/>
    </row>
    <row r="11" spans="1:5" ht="13.5" customHeight="1">
      <c r="A11" s="368" t="s">
        <v>247</v>
      </c>
      <c r="B11" s="369">
        <v>23000</v>
      </c>
      <c r="C11" s="370">
        <f>B11/'- 3 -'!D11*100</f>
        <v>0.18268747090404167</v>
      </c>
      <c r="D11" s="369">
        <v>202000</v>
      </c>
      <c r="E11" s="370">
        <f>D11/'- 3 -'!D11*100</f>
        <v>1.6044725705485399</v>
      </c>
    </row>
    <row r="12" spans="1:5" ht="13.5" customHeight="1">
      <c r="A12" s="23" t="s">
        <v>248</v>
      </c>
      <c r="B12" s="24">
        <v>60000</v>
      </c>
      <c r="C12" s="361">
        <f>B12/'- 3 -'!D12*100</f>
        <v>0.25395247397960624</v>
      </c>
      <c r="D12" s="24">
        <v>371945</v>
      </c>
      <c r="E12" s="361">
        <f>D12/'- 3 -'!D12*100</f>
        <v>1.5742725489057443</v>
      </c>
    </row>
    <row r="13" spans="1:5" ht="13.5" customHeight="1">
      <c r="A13" s="368" t="s">
        <v>249</v>
      </c>
      <c r="B13" s="369">
        <v>15000</v>
      </c>
      <c r="C13" s="370">
        <f>B13/'- 3 -'!D13*100</f>
        <v>0.027000804623977793</v>
      </c>
      <c r="D13" s="369">
        <v>936600</v>
      </c>
      <c r="E13" s="370">
        <f>D13/'- 3 -'!D13*100</f>
        <v>1.6859302407211736</v>
      </c>
    </row>
    <row r="14" spans="1:5" ht="13.5" customHeight="1">
      <c r="A14" s="23" t="s">
        <v>285</v>
      </c>
      <c r="B14" s="24">
        <v>100000</v>
      </c>
      <c r="C14" s="361">
        <f>B14/'- 3 -'!D14*100</f>
        <v>0.18895025699313403</v>
      </c>
      <c r="D14" s="24">
        <v>780000</v>
      </c>
      <c r="E14" s="361">
        <f>D14/'- 3 -'!D14*100</f>
        <v>1.4738120045464456</v>
      </c>
    </row>
    <row r="15" spans="1:5" ht="13.5" customHeight="1">
      <c r="A15" s="368" t="s">
        <v>250</v>
      </c>
      <c r="B15" s="369">
        <v>40000</v>
      </c>
      <c r="C15" s="370">
        <f>B15/'- 3 -'!D15*100</f>
        <v>0.2623268536195827</v>
      </c>
      <c r="D15" s="369">
        <v>220000</v>
      </c>
      <c r="E15" s="370">
        <f>D15/'- 3 -'!D15*100</f>
        <v>1.4427976949077044</v>
      </c>
    </row>
    <row r="16" spans="1:5" ht="13.5" customHeight="1">
      <c r="A16" s="23" t="s">
        <v>251</v>
      </c>
      <c r="B16" s="24">
        <v>35000</v>
      </c>
      <c r="C16" s="361">
        <f>B16/'- 3 -'!D16*100</f>
        <v>0.3216368115720146</v>
      </c>
      <c r="D16" s="24">
        <v>175000</v>
      </c>
      <c r="E16" s="361">
        <f>D16/'- 3 -'!D16*100</f>
        <v>1.608184057860073</v>
      </c>
    </row>
    <row r="17" spans="1:5" ht="13.5" customHeight="1">
      <c r="A17" s="368" t="s">
        <v>252</v>
      </c>
      <c r="B17" s="369">
        <v>102000</v>
      </c>
      <c r="C17" s="370">
        <f>B17/'- 3 -'!D17*100</f>
        <v>0.7321389324064933</v>
      </c>
      <c r="D17" s="369">
        <v>216000</v>
      </c>
      <c r="E17" s="370">
        <f>D17/'- 3 -'!D17*100</f>
        <v>1.5504118568608094</v>
      </c>
    </row>
    <row r="18" spans="1:5" ht="13.5" customHeight="1">
      <c r="A18" s="23" t="s">
        <v>253</v>
      </c>
      <c r="B18" s="24">
        <v>300000</v>
      </c>
      <c r="C18" s="361">
        <f>B18/'- 3 -'!D18*100</f>
        <v>0.3228252356102319</v>
      </c>
      <c r="D18" s="24">
        <v>1300000</v>
      </c>
      <c r="E18" s="361">
        <f>D18/'- 3 -'!D18*100</f>
        <v>1.398909354311005</v>
      </c>
    </row>
    <row r="19" spans="1:5" ht="13.5" customHeight="1">
      <c r="A19" s="368" t="s">
        <v>254</v>
      </c>
      <c r="B19" s="369">
        <v>36000</v>
      </c>
      <c r="C19" s="370">
        <f>B19/'- 3 -'!D19*100</f>
        <v>0.14045500007120287</v>
      </c>
      <c r="D19" s="369">
        <v>356000</v>
      </c>
      <c r="E19" s="370">
        <f>D19/'- 3 -'!D19*100</f>
        <v>1.3889438895930064</v>
      </c>
    </row>
    <row r="20" spans="1:5" ht="13.5" customHeight="1">
      <c r="A20" s="23" t="s">
        <v>255</v>
      </c>
      <c r="B20" s="24">
        <v>225000</v>
      </c>
      <c r="C20" s="361">
        <f>B20/'- 3 -'!D20*100</f>
        <v>0.4510741157273346</v>
      </c>
      <c r="D20" s="24">
        <v>800000</v>
      </c>
      <c r="E20" s="361">
        <f>D20/'- 3 -'!D20*100</f>
        <v>1.603819078141634</v>
      </c>
    </row>
    <row r="21" spans="1:5" ht="13.5" customHeight="1">
      <c r="A21" s="368" t="s">
        <v>256</v>
      </c>
      <c r="B21" s="369">
        <v>90000</v>
      </c>
      <c r="C21" s="370">
        <f>B21/'- 3 -'!D21*100</f>
        <v>0.3257930345449214</v>
      </c>
      <c r="D21" s="369">
        <v>460000</v>
      </c>
      <c r="E21" s="370">
        <f>D21/'- 3 -'!D21*100</f>
        <v>1.665164398785154</v>
      </c>
    </row>
    <row r="22" spans="1:5" ht="13.5" customHeight="1">
      <c r="A22" s="23" t="s">
        <v>257</v>
      </c>
      <c r="B22" s="24">
        <v>40000</v>
      </c>
      <c r="C22" s="361">
        <f>B22/'- 3 -'!D22*100</f>
        <v>0.2610298488937359</v>
      </c>
      <c r="D22" s="24">
        <v>245000</v>
      </c>
      <c r="E22" s="361">
        <f>D22/'- 3 -'!D22*100</f>
        <v>1.5988078244741324</v>
      </c>
    </row>
    <row r="23" spans="1:5" ht="13.5" customHeight="1">
      <c r="A23" s="368" t="s">
        <v>258</v>
      </c>
      <c r="B23" s="369">
        <v>25000</v>
      </c>
      <c r="C23" s="370">
        <f>B23/'- 3 -'!D23*100</f>
        <v>0.19567059247098695</v>
      </c>
      <c r="D23" s="369">
        <v>200000</v>
      </c>
      <c r="E23" s="370">
        <f>D23/'- 3 -'!D23*100</f>
        <v>1.5653647397678956</v>
      </c>
    </row>
    <row r="24" spans="1:5" ht="13.5" customHeight="1">
      <c r="A24" s="23" t="s">
        <v>259</v>
      </c>
      <c r="B24" s="24">
        <v>75000</v>
      </c>
      <c r="C24" s="361">
        <f>B24/'- 3 -'!D24*100</f>
        <v>0.1773783270409357</v>
      </c>
      <c r="D24" s="24">
        <v>697505</v>
      </c>
      <c r="E24" s="361">
        <f>D24/'- 3 -'!D24*100</f>
        <v>1.6496302667025051</v>
      </c>
    </row>
    <row r="25" spans="1:5" ht="13.5" customHeight="1">
      <c r="A25" s="368" t="s">
        <v>260</v>
      </c>
      <c r="B25" s="369">
        <v>150000</v>
      </c>
      <c r="C25" s="370">
        <f>B25/'- 3 -'!D25*100</f>
        <v>0.1166641373881681</v>
      </c>
      <c r="D25" s="369">
        <v>2156338</v>
      </c>
      <c r="E25" s="370">
        <f>D25/'- 3 -'!D25*100</f>
        <v>1.6771154179155174</v>
      </c>
    </row>
    <row r="26" spans="1:5" ht="13.5" customHeight="1">
      <c r="A26" s="23" t="s">
        <v>261</v>
      </c>
      <c r="B26" s="24">
        <v>90000</v>
      </c>
      <c r="C26" s="361">
        <f>B26/'- 3 -'!D26*100</f>
        <v>0.2903183288864092</v>
      </c>
      <c r="D26" s="24">
        <v>466809</v>
      </c>
      <c r="E26" s="361">
        <f>D26/'- 3 -'!D26*100</f>
        <v>1.5058134309903979</v>
      </c>
    </row>
    <row r="27" spans="1:5" ht="13.5" customHeight="1">
      <c r="A27" s="368" t="s">
        <v>262</v>
      </c>
      <c r="B27" s="369">
        <v>68000</v>
      </c>
      <c r="C27" s="370">
        <f>B27/'- 3 -'!D27*100</f>
        <v>0.20522687499045544</v>
      </c>
      <c r="D27" s="369">
        <v>475000</v>
      </c>
      <c r="E27" s="370">
        <f>D27/'- 3 -'!D27*100</f>
        <v>1.4335700826539166</v>
      </c>
    </row>
    <row r="28" spans="1:5" ht="13.5" customHeight="1">
      <c r="A28" s="23" t="s">
        <v>263</v>
      </c>
      <c r="B28" s="24">
        <v>35000</v>
      </c>
      <c r="C28" s="361">
        <f>B28/'- 3 -'!D28*100</f>
        <v>0.196568387714633</v>
      </c>
      <c r="D28" s="24">
        <v>290000</v>
      </c>
      <c r="E28" s="361">
        <f>D28/'- 3 -'!D28*100</f>
        <v>1.6287094982069594</v>
      </c>
    </row>
    <row r="29" spans="1:5" ht="13.5" customHeight="1">
      <c r="A29" s="368" t="s">
        <v>264</v>
      </c>
      <c r="B29" s="369">
        <v>210000</v>
      </c>
      <c r="C29" s="370">
        <f>B29/'- 3 -'!D29*100</f>
        <v>0.17689758183448503</v>
      </c>
      <c r="D29" s="369">
        <v>2010000</v>
      </c>
      <c r="E29" s="370">
        <f>D29/'- 3 -'!D29*100</f>
        <v>1.693162568987214</v>
      </c>
    </row>
    <row r="30" spans="1:5" ht="13.5" customHeight="1">
      <c r="A30" s="23" t="s">
        <v>265</v>
      </c>
      <c r="B30" s="24">
        <v>1500</v>
      </c>
      <c r="C30" s="361">
        <f>B30/'- 3 -'!D30*100</f>
        <v>0.01368163617045166</v>
      </c>
      <c r="D30" s="24">
        <v>172277</v>
      </c>
      <c r="E30" s="361">
        <f>D30/'- 3 -'!D30*100</f>
        <v>1.5713541563579336</v>
      </c>
    </row>
    <row r="31" spans="1:5" ht="13.5" customHeight="1">
      <c r="A31" s="368" t="s">
        <v>266</v>
      </c>
      <c r="B31" s="369">
        <v>25000</v>
      </c>
      <c r="C31" s="370">
        <f>B31/'- 3 -'!D31*100</f>
        <v>0.0880266192496611</v>
      </c>
      <c r="D31" s="369">
        <v>463427</v>
      </c>
      <c r="E31" s="370">
        <f>D31/'- 3 -'!D31*100</f>
        <v>1.6317564831605076</v>
      </c>
    </row>
    <row r="32" spans="1:5" ht="13.5" customHeight="1">
      <c r="A32" s="23" t="s">
        <v>267</v>
      </c>
      <c r="B32" s="24">
        <v>15000</v>
      </c>
      <c r="C32" s="361">
        <f>B32/'- 3 -'!D32*100</f>
        <v>0.07135133191293444</v>
      </c>
      <c r="D32" s="24">
        <v>341000</v>
      </c>
      <c r="E32" s="361">
        <f>D32/'- 3 -'!D32*100</f>
        <v>1.6220536121540432</v>
      </c>
    </row>
    <row r="33" spans="1:5" ht="13.5" customHeight="1">
      <c r="A33" s="368" t="s">
        <v>268</v>
      </c>
      <c r="B33" s="369">
        <v>40000</v>
      </c>
      <c r="C33" s="370">
        <f>B33/'- 3 -'!D33*100</f>
        <v>0.17732461487310208</v>
      </c>
      <c r="D33" s="369">
        <v>350000</v>
      </c>
      <c r="E33" s="370">
        <f>D33/'- 3 -'!D33*100</f>
        <v>1.5515903801396431</v>
      </c>
    </row>
    <row r="34" spans="1:5" ht="13.5" customHeight="1">
      <c r="A34" s="23" t="s">
        <v>269</v>
      </c>
      <c r="B34" s="24">
        <v>45000</v>
      </c>
      <c r="C34" s="361">
        <f>B34/'- 3 -'!D34*100</f>
        <v>0.22716013386092368</v>
      </c>
      <c r="D34" s="24">
        <v>315026</v>
      </c>
      <c r="E34" s="361">
        <f>D34/'- 3 -'!D34*100</f>
        <v>1.5902521851038076</v>
      </c>
    </row>
    <row r="35" spans="1:5" ht="13.5" customHeight="1">
      <c r="A35" s="368" t="s">
        <v>270</v>
      </c>
      <c r="B35" s="369">
        <v>50000</v>
      </c>
      <c r="C35" s="370">
        <f>B35/'- 3 -'!D35*100</f>
        <v>0.03442864628628521</v>
      </c>
      <c r="D35" s="369">
        <v>2419000</v>
      </c>
      <c r="E35" s="370">
        <f>D35/'- 3 -'!D35*100</f>
        <v>1.6656579073304782</v>
      </c>
    </row>
    <row r="36" spans="1:5" ht="13.5" customHeight="1">
      <c r="A36" s="23" t="s">
        <v>271</v>
      </c>
      <c r="B36" s="24">
        <v>70000</v>
      </c>
      <c r="C36" s="361">
        <f>B36/'- 3 -'!D36*100</f>
        <v>0.37678326134978835</v>
      </c>
      <c r="D36" s="24">
        <v>306000</v>
      </c>
      <c r="E36" s="361">
        <f>D36/'- 3 -'!D36*100</f>
        <v>1.6470811139005035</v>
      </c>
    </row>
    <row r="37" spans="1:5" ht="13.5" customHeight="1">
      <c r="A37" s="368" t="s">
        <v>272</v>
      </c>
      <c r="B37" s="369">
        <v>12000</v>
      </c>
      <c r="C37" s="370">
        <f>B37/'- 3 -'!D37*100</f>
        <v>0.03907284565516143</v>
      </c>
      <c r="D37" s="369">
        <v>483016</v>
      </c>
      <c r="E37" s="370">
        <f>D37/'- 3 -'!D37*100</f>
        <v>1.572734134747788</v>
      </c>
    </row>
    <row r="38" spans="1:5" ht="13.5" customHeight="1">
      <c r="A38" s="23" t="s">
        <v>273</v>
      </c>
      <c r="B38" s="24">
        <v>100000</v>
      </c>
      <c r="C38" s="361">
        <f>B38/'- 3 -'!D38*100</f>
        <v>0.12880726750181948</v>
      </c>
      <c r="D38" s="24">
        <v>1299453</v>
      </c>
      <c r="E38" s="361">
        <f>D38/'- 3 -'!D38*100</f>
        <v>1.6737899017704185</v>
      </c>
    </row>
    <row r="39" spans="1:5" ht="13.5" customHeight="1">
      <c r="A39" s="368" t="s">
        <v>274</v>
      </c>
      <c r="B39" s="369">
        <v>65000</v>
      </c>
      <c r="C39" s="370">
        <f>B39/'- 3 -'!D39*100</f>
        <v>0.3865851388346183</v>
      </c>
      <c r="D39" s="369">
        <v>250000</v>
      </c>
      <c r="E39" s="370">
        <f>D39/'- 3 -'!D39*100</f>
        <v>1.4868659185946855</v>
      </c>
    </row>
    <row r="40" spans="1:5" ht="13.5" customHeight="1">
      <c r="A40" s="23" t="s">
        <v>275</v>
      </c>
      <c r="B40" s="24">
        <v>30000</v>
      </c>
      <c r="C40" s="361">
        <f>B40/'- 3 -'!D40*100</f>
        <v>0.03792184113875851</v>
      </c>
      <c r="D40" s="24">
        <v>1295159</v>
      </c>
      <c r="E40" s="361">
        <f>D40/'- 3 -'!D40*100</f>
        <v>1.6371604615811108</v>
      </c>
    </row>
    <row r="41" spans="1:5" ht="13.5" customHeight="1">
      <c r="A41" s="368" t="s">
        <v>276</v>
      </c>
      <c r="B41" s="369">
        <v>120000</v>
      </c>
      <c r="C41" s="370">
        <f>B41/'- 3 -'!D41*100</f>
        <v>0.24556884324018757</v>
      </c>
      <c r="D41" s="369">
        <v>782800</v>
      </c>
      <c r="E41" s="370">
        <f>D41/'- 3 -'!D41*100</f>
        <v>1.6019274207368237</v>
      </c>
    </row>
    <row r="42" spans="1:5" ht="13.5" customHeight="1">
      <c r="A42" s="23" t="s">
        <v>277</v>
      </c>
      <c r="B42" s="24">
        <v>4000</v>
      </c>
      <c r="C42" s="361">
        <f>B42/'- 3 -'!D42*100</f>
        <v>0.023299139516179387</v>
      </c>
      <c r="D42" s="24">
        <v>271000</v>
      </c>
      <c r="E42" s="361">
        <f>D42/'- 3 -'!D42*100</f>
        <v>1.5785167022211535</v>
      </c>
    </row>
    <row r="43" spans="1:5" ht="13.5" customHeight="1">
      <c r="A43" s="368" t="s">
        <v>278</v>
      </c>
      <c r="B43" s="369">
        <v>25000</v>
      </c>
      <c r="C43" s="370">
        <f>B43/'- 3 -'!D43*100</f>
        <v>0.24547537337049766</v>
      </c>
      <c r="D43" s="369">
        <v>135000</v>
      </c>
      <c r="E43" s="370">
        <f>D43/'- 3 -'!D43*100</f>
        <v>1.3255670162006874</v>
      </c>
    </row>
    <row r="44" spans="1:5" ht="13.5" customHeight="1">
      <c r="A44" s="23" t="s">
        <v>279</v>
      </c>
      <c r="B44" s="24">
        <v>5000</v>
      </c>
      <c r="C44" s="361">
        <f>B44/'- 3 -'!D44*100</f>
        <v>0.0629396412616679</v>
      </c>
      <c r="D44" s="24">
        <v>118104</v>
      </c>
      <c r="E44" s="361">
        <f>D44/'- 3 -'!D44*100</f>
        <v>1.4866846783136054</v>
      </c>
    </row>
    <row r="45" spans="1:5" ht="13.5" customHeight="1">
      <c r="A45" s="368" t="s">
        <v>280</v>
      </c>
      <c r="B45" s="369">
        <v>43285</v>
      </c>
      <c r="C45" s="370">
        <f>B45/'- 3 -'!D45*100</f>
        <v>0.35422909935788666</v>
      </c>
      <c r="D45" s="369">
        <v>190834</v>
      </c>
      <c r="E45" s="370">
        <f>D45/'- 3 -'!D45*100</f>
        <v>1.5617178224988548</v>
      </c>
    </row>
    <row r="46" spans="1:5" ht="13.5" customHeight="1">
      <c r="A46" s="23" t="s">
        <v>281</v>
      </c>
      <c r="B46" s="24">
        <v>150000</v>
      </c>
      <c r="C46" s="361">
        <f>B46/'- 3 -'!D46*100</f>
        <v>0.05078895563686303</v>
      </c>
      <c r="D46" s="24">
        <v>5019500</v>
      </c>
      <c r="E46" s="361">
        <f>D46/'- 3 -'!D46*100</f>
        <v>1.6995677521282264</v>
      </c>
    </row>
    <row r="47" spans="1:5" ht="4.5" customHeight="1">
      <c r="A47"/>
      <c r="B47"/>
      <c r="C47"/>
      <c r="D47"/>
      <c r="E47"/>
    </row>
    <row r="48" spans="1:5" ht="13.5" customHeight="1">
      <c r="A48" s="371" t="s">
        <v>282</v>
      </c>
      <c r="B48" s="372">
        <f>SUM(B11:B46)</f>
        <v>2519785</v>
      </c>
      <c r="C48" s="373">
        <f>B48/'- 3 -'!D48*100</f>
        <v>0.1533662114841836</v>
      </c>
      <c r="D48" s="372">
        <f>SUM(D11:D46)</f>
        <v>26569793</v>
      </c>
      <c r="E48" s="373">
        <f>D48/'- 3 -'!D48*100</f>
        <v>1.617165151919303</v>
      </c>
    </row>
    <row r="49" spans="1:5" ht="4.5" customHeight="1">
      <c r="A49" s="25" t="s">
        <v>5</v>
      </c>
      <c r="B49" s="26"/>
      <c r="C49" s="360"/>
      <c r="D49" s="26"/>
      <c r="E49" s="360"/>
    </row>
    <row r="50" spans="1:5" ht="13.5" customHeight="1">
      <c r="A50" s="23" t="s">
        <v>283</v>
      </c>
      <c r="B50" s="24">
        <v>0</v>
      </c>
      <c r="C50" s="361">
        <f>B50/'- 3 -'!D50*100</f>
        <v>0</v>
      </c>
      <c r="D50" s="24">
        <v>17500</v>
      </c>
      <c r="E50" s="361">
        <f>D50/'- 3 -'!D50*100</f>
        <v>0.6380129578608847</v>
      </c>
    </row>
    <row r="51" spans="1:5" ht="13.5" customHeight="1">
      <c r="A51" s="368" t="s">
        <v>284</v>
      </c>
      <c r="B51" s="369">
        <v>30000</v>
      </c>
      <c r="C51" s="370">
        <f>B51/'- 3 -'!D51*100</f>
        <v>0.3517047068523683</v>
      </c>
      <c r="D51" s="369">
        <v>105592</v>
      </c>
      <c r="E51" s="370">
        <f>D51/'- 3 -'!D51*100</f>
        <v>1.237906780198509</v>
      </c>
    </row>
    <row r="52" ht="49.5" customHeight="1"/>
    <row r="53" ht="15" customHeight="1">
      <c r="C53" s="118"/>
    </row>
    <row r="54" ht="14.25" customHeight="1">
      <c r="C54" s="118"/>
    </row>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31.xml><?xml version="1.0" encoding="utf-8"?>
<worksheet xmlns="http://schemas.openxmlformats.org/spreadsheetml/2006/main" xmlns:r="http://schemas.openxmlformats.org/officeDocument/2006/relationships">
  <sheetPr codeName="Sheet32">
    <pageSetUpPr fitToPage="1"/>
  </sheetPr>
  <dimension ref="A1:H51"/>
  <sheetViews>
    <sheetView showGridLines="0" showZeros="0" workbookViewId="0" topLeftCell="A1">
      <selection activeCell="A1" sqref="A1"/>
    </sheetView>
  </sheetViews>
  <sheetFormatPr defaultColWidth="15.83203125" defaultRowHeight="12"/>
  <cols>
    <col min="1" max="1" width="30.83203125" style="1" customWidth="1"/>
    <col min="2" max="2" width="16.83203125" style="1" customWidth="1"/>
    <col min="3" max="3" width="19.83203125" style="1" customWidth="1"/>
    <col min="4" max="4" width="10.83203125" style="1" customWidth="1"/>
    <col min="5" max="5" width="16.83203125" style="1" customWidth="1"/>
    <col min="6" max="6" width="11.83203125" style="1" customWidth="1"/>
    <col min="7" max="7" width="14.83203125" style="1" customWidth="1"/>
    <col min="8" max="8" width="11.83203125" style="1" customWidth="1"/>
    <col min="9" max="16384" width="15.83203125" style="1" customWidth="1"/>
  </cols>
  <sheetData>
    <row r="1" spans="1:8" ht="6.75" customHeight="1">
      <c r="A1" s="3"/>
      <c r="B1" s="4"/>
      <c r="C1" s="4"/>
      <c r="D1" s="4"/>
      <c r="E1" s="4"/>
      <c r="F1" s="4"/>
      <c r="G1" s="4"/>
      <c r="H1" s="4"/>
    </row>
    <row r="2" spans="1:8" ht="15.75" customHeight="1">
      <c r="A2" s="168"/>
      <c r="B2" s="5" t="s">
        <v>11</v>
      </c>
      <c r="C2" s="6"/>
      <c r="D2" s="6"/>
      <c r="E2" s="6"/>
      <c r="F2" s="109"/>
      <c r="G2" s="109"/>
      <c r="H2" s="109"/>
    </row>
    <row r="3" spans="1:8" ht="15.75" customHeight="1">
      <c r="A3" s="171"/>
      <c r="B3" s="7" t="str">
        <f>OPYEAR</f>
        <v>OPERATING FUND 2007/2008 BUDGET</v>
      </c>
      <c r="C3" s="8"/>
      <c r="D3" s="8"/>
      <c r="E3" s="8"/>
      <c r="F3" s="111"/>
      <c r="G3" s="111"/>
      <c r="H3" s="111"/>
    </row>
    <row r="4" spans="2:8" ht="15.75" customHeight="1">
      <c r="B4" s="4"/>
      <c r="C4" s="4"/>
      <c r="D4" s="4"/>
      <c r="E4" s="4"/>
      <c r="F4" s="4"/>
      <c r="G4" s="4"/>
      <c r="H4" s="4"/>
    </row>
    <row r="5" spans="2:8" ht="15.75" customHeight="1">
      <c r="B5" s="4"/>
      <c r="C5" s="4"/>
      <c r="D5" s="4"/>
      <c r="E5" s="4"/>
      <c r="F5" s="4"/>
      <c r="G5" s="4"/>
      <c r="H5" s="4"/>
    </row>
    <row r="6" spans="2:8" ht="15.75" customHeight="1">
      <c r="B6" s="362" t="s">
        <v>32</v>
      </c>
      <c r="C6" s="363"/>
      <c r="D6" s="377"/>
      <c r="E6" s="377"/>
      <c r="F6" s="377"/>
      <c r="G6" s="377"/>
      <c r="H6" s="376"/>
    </row>
    <row r="7" spans="2:8" ht="15.75" customHeight="1">
      <c r="B7" s="365" t="s">
        <v>62</v>
      </c>
      <c r="C7" s="366"/>
      <c r="D7" s="388"/>
      <c r="E7" s="388"/>
      <c r="F7" s="388"/>
      <c r="G7" s="388"/>
      <c r="H7" s="378"/>
    </row>
    <row r="8" spans="1:8" ht="15.75" customHeight="1">
      <c r="A8" s="105"/>
      <c r="B8" s="30"/>
      <c r="C8" s="114" t="s">
        <v>211</v>
      </c>
      <c r="D8" s="115" t="s">
        <v>67</v>
      </c>
      <c r="E8" s="189" t="s">
        <v>80</v>
      </c>
      <c r="F8" s="189" t="s">
        <v>81</v>
      </c>
      <c r="G8" s="189" t="s">
        <v>82</v>
      </c>
      <c r="H8" s="189" t="s">
        <v>81</v>
      </c>
    </row>
    <row r="9" spans="1:8" ht="15.75" customHeight="1">
      <c r="A9" s="35" t="s">
        <v>88</v>
      </c>
      <c r="B9" s="116" t="s">
        <v>89</v>
      </c>
      <c r="C9" s="116" t="s">
        <v>95</v>
      </c>
      <c r="D9" s="116" t="s">
        <v>91</v>
      </c>
      <c r="E9" s="116" t="s">
        <v>96</v>
      </c>
      <c r="F9" s="116" t="s">
        <v>97</v>
      </c>
      <c r="G9" s="116" t="s">
        <v>98</v>
      </c>
      <c r="H9" s="116" t="s">
        <v>97</v>
      </c>
    </row>
    <row r="10" ht="4.5" customHeight="1">
      <c r="A10" s="37"/>
    </row>
    <row r="11" spans="1:8" ht="13.5" customHeight="1">
      <c r="A11" s="368" t="s">
        <v>247</v>
      </c>
      <c r="B11" s="426">
        <f>'- 30 -'!D11</f>
        <v>817477</v>
      </c>
      <c r="C11" s="426">
        <v>720</v>
      </c>
      <c r="D11" s="426">
        <f ca="1">IF(AND(CELL("type",C11)="v",C11&gt;0),B11/C11,"")</f>
        <v>1135.3847222222223</v>
      </c>
      <c r="E11" s="426">
        <v>660000</v>
      </c>
      <c r="F11" s="427">
        <f ca="1">IF(AND(CELL("type",E11)="v",E11&gt;0),B11/E11,"")</f>
        <v>1.238601515151515</v>
      </c>
      <c r="G11" s="426">
        <v>470000</v>
      </c>
      <c r="H11" s="427">
        <f ca="1">IF(AND(CELL("type",G11)="v",G11&gt;0),B11/G11,"")</f>
        <v>1.7393127659574468</v>
      </c>
    </row>
    <row r="12" spans="1:8" ht="13.5" customHeight="1">
      <c r="A12" s="23" t="s">
        <v>248</v>
      </c>
      <c r="B12" s="178">
        <f>'- 30 -'!D12</f>
        <v>1626328</v>
      </c>
      <c r="C12" s="178">
        <v>1413</v>
      </c>
      <c r="D12" s="178">
        <f aca="true" ca="1" t="shared" si="0" ref="D12:D46">IF(AND(CELL("type",C12)="v",C12&gt;0),B12/C12,"")</f>
        <v>1150.9752300070772</v>
      </c>
      <c r="E12" s="178">
        <v>1172339</v>
      </c>
      <c r="F12" s="185">
        <f aca="true" ca="1" t="shared" si="1" ref="F12:F46">IF(AND(CELL("type",E12)="v",E12&gt;0),B12/E12,"")</f>
        <v>1.3872506160760667</v>
      </c>
      <c r="G12" s="178">
        <v>739052</v>
      </c>
      <c r="H12" s="185">
        <f aca="true" ca="1" t="shared" si="2" ref="H12:H46">IF(AND(CELL("type",G12)="v",G12&gt;0),B12/G12,"")</f>
        <v>2.2005596358578288</v>
      </c>
    </row>
    <row r="13" spans="1:8" ht="13.5" customHeight="1">
      <c r="A13" s="368" t="s">
        <v>249</v>
      </c>
      <c r="B13" s="426">
        <f>'- 30 -'!D13</f>
        <v>1489000</v>
      </c>
      <c r="C13" s="426">
        <v>1737</v>
      </c>
      <c r="D13" s="426">
        <f ca="1" t="shared" si="0"/>
        <v>857.2251007484168</v>
      </c>
      <c r="E13" s="426">
        <v>743628</v>
      </c>
      <c r="F13" s="427">
        <f ca="1" t="shared" si="1"/>
        <v>2.0023452586508306</v>
      </c>
      <c r="G13" s="426">
        <v>446958</v>
      </c>
      <c r="H13" s="427">
        <f ca="1" t="shared" si="2"/>
        <v>3.3314092151835295</v>
      </c>
    </row>
    <row r="14" spans="1:8" ht="13.5" customHeight="1">
      <c r="A14" s="23" t="s">
        <v>285</v>
      </c>
      <c r="B14" s="178">
        <f>'- 30 -'!D14</f>
        <v>4740338</v>
      </c>
      <c r="C14" s="178">
        <v>3749</v>
      </c>
      <c r="D14" s="178">
        <f ca="1" t="shared" si="0"/>
        <v>1264.4273139503869</v>
      </c>
      <c r="E14" s="178">
        <v>1431642</v>
      </c>
      <c r="F14" s="185">
        <f ca="1" t="shared" si="1"/>
        <v>3.3111196793611812</v>
      </c>
      <c r="G14" s="178">
        <v>1413042</v>
      </c>
      <c r="H14" s="185">
        <f ca="1" t="shared" si="2"/>
        <v>3.3547042479982903</v>
      </c>
    </row>
    <row r="15" spans="1:8" ht="13.5" customHeight="1">
      <c r="A15" s="368" t="s">
        <v>250</v>
      </c>
      <c r="B15" s="426">
        <f>'- 30 -'!D15</f>
        <v>919000</v>
      </c>
      <c r="C15" s="426">
        <v>1037</v>
      </c>
      <c r="D15" s="426">
        <f ca="1" t="shared" si="0"/>
        <v>886.2102217936355</v>
      </c>
      <c r="E15" s="426">
        <v>635000</v>
      </c>
      <c r="F15" s="427">
        <f ca="1" t="shared" si="1"/>
        <v>1.447244094488189</v>
      </c>
      <c r="G15" s="426">
        <v>470000</v>
      </c>
      <c r="H15" s="427">
        <f ca="1" t="shared" si="2"/>
        <v>1.9553191489361703</v>
      </c>
    </row>
    <row r="16" spans="1:8" ht="13.5" customHeight="1">
      <c r="A16" s="23" t="s">
        <v>251</v>
      </c>
      <c r="B16" s="178">
        <f>'- 30 -'!D16</f>
        <v>256063</v>
      </c>
      <c r="C16" s="178">
        <v>242</v>
      </c>
      <c r="D16" s="178">
        <f ca="1" t="shared" si="0"/>
        <v>1058.111570247934</v>
      </c>
      <c r="E16" s="178">
        <v>69920</v>
      </c>
      <c r="F16" s="185">
        <f ca="1" t="shared" si="1"/>
        <v>3.6622282608695653</v>
      </c>
      <c r="G16" s="178">
        <v>48576</v>
      </c>
      <c r="H16" s="185">
        <f ca="1" t="shared" si="2"/>
        <v>5.271389163372859</v>
      </c>
    </row>
    <row r="17" spans="1:8" ht="13.5" customHeight="1">
      <c r="A17" s="368" t="s">
        <v>252</v>
      </c>
      <c r="B17" s="426">
        <f>'- 30 -'!D17</f>
        <v>1109358</v>
      </c>
      <c r="C17" s="426">
        <v>608</v>
      </c>
      <c r="D17" s="426">
        <f ca="1" t="shared" si="0"/>
        <v>1824.6019736842106</v>
      </c>
      <c r="E17" s="426">
        <v>1005000</v>
      </c>
      <c r="F17" s="427">
        <f ca="1" t="shared" si="1"/>
        <v>1.1038388059701492</v>
      </c>
      <c r="G17" s="426">
        <v>645000</v>
      </c>
      <c r="H17" s="427">
        <f ca="1" t="shared" si="2"/>
        <v>1.7199348837209303</v>
      </c>
    </row>
    <row r="18" spans="1:8" ht="13.5" customHeight="1">
      <c r="A18" s="23" t="s">
        <v>253</v>
      </c>
      <c r="B18" s="178">
        <f>'- 30 -'!D18</f>
        <v>3794524</v>
      </c>
      <c r="C18" s="178">
        <v>4630</v>
      </c>
      <c r="D18" s="178">
        <f ca="1" t="shared" si="0"/>
        <v>819.5516198704104</v>
      </c>
      <c r="E18" s="178">
        <v>1100892</v>
      </c>
      <c r="F18" s="185">
        <f ca="1" t="shared" si="1"/>
        <v>3.4467722537723953</v>
      </c>
      <c r="G18" s="178">
        <v>761130</v>
      </c>
      <c r="H18" s="185">
        <f ca="1" t="shared" si="2"/>
        <v>4.985382260586234</v>
      </c>
    </row>
    <row r="19" spans="1:8" ht="13.5" customHeight="1">
      <c r="A19" s="368" t="s">
        <v>254</v>
      </c>
      <c r="B19" s="426">
        <f>'- 30 -'!D19</f>
        <v>903200</v>
      </c>
      <c r="C19" s="426">
        <v>2166</v>
      </c>
      <c r="D19" s="426">
        <f ca="1" t="shared" si="0"/>
        <v>416.9898430286242</v>
      </c>
      <c r="E19" s="426">
        <v>539000</v>
      </c>
      <c r="F19" s="427">
        <f ca="1" t="shared" si="1"/>
        <v>1.67569573283859</v>
      </c>
      <c r="G19" s="426">
        <v>360000</v>
      </c>
      <c r="H19" s="427">
        <f ca="1" t="shared" si="2"/>
        <v>2.508888888888889</v>
      </c>
    </row>
    <row r="20" spans="1:8" ht="13.5" customHeight="1">
      <c r="A20" s="23" t="s">
        <v>255</v>
      </c>
      <c r="B20" s="178">
        <f>'- 30 -'!D20</f>
        <v>2506211</v>
      </c>
      <c r="C20" s="178">
        <v>4600</v>
      </c>
      <c r="D20" s="178">
        <f ca="1" t="shared" si="0"/>
        <v>544.8284782608696</v>
      </c>
      <c r="E20" s="178">
        <v>1221870</v>
      </c>
      <c r="F20" s="185">
        <f ca="1" t="shared" si="1"/>
        <v>2.0511273703421806</v>
      </c>
      <c r="G20" s="178">
        <v>810960</v>
      </c>
      <c r="H20" s="185">
        <f ca="1" t="shared" si="2"/>
        <v>3.0904249284798264</v>
      </c>
    </row>
    <row r="21" spans="1:8" ht="13.5" customHeight="1">
      <c r="A21" s="368" t="s">
        <v>256</v>
      </c>
      <c r="B21" s="426">
        <f>'- 30 -'!D21</f>
        <v>1681000</v>
      </c>
      <c r="C21" s="426">
        <v>1711</v>
      </c>
      <c r="D21" s="426">
        <f ca="1" t="shared" si="0"/>
        <v>982.4663939216832</v>
      </c>
      <c r="E21" s="426">
        <v>1020000</v>
      </c>
      <c r="F21" s="427">
        <f ca="1" t="shared" si="1"/>
        <v>1.6480392156862744</v>
      </c>
      <c r="G21" s="426">
        <v>610000</v>
      </c>
      <c r="H21" s="427">
        <f ca="1" t="shared" si="2"/>
        <v>2.7557377049180327</v>
      </c>
    </row>
    <row r="22" spans="1:8" ht="13.5" customHeight="1">
      <c r="A22" s="23" t="s">
        <v>257</v>
      </c>
      <c r="B22" s="178">
        <f>'- 30 -'!D22</f>
        <v>415850</v>
      </c>
      <c r="C22" s="178">
        <v>496</v>
      </c>
      <c r="D22" s="178">
        <f ca="1" t="shared" si="0"/>
        <v>838.4072580645161</v>
      </c>
      <c r="E22" s="178">
        <v>198320</v>
      </c>
      <c r="F22" s="185">
        <f ca="1" t="shared" si="1"/>
        <v>2.0968636546994754</v>
      </c>
      <c r="G22" s="178">
        <v>119510</v>
      </c>
      <c r="H22" s="185">
        <f ca="1" t="shared" si="2"/>
        <v>3.4796251359718853</v>
      </c>
    </row>
    <row r="23" spans="1:8" ht="13.5" customHeight="1">
      <c r="A23" s="368" t="s">
        <v>258</v>
      </c>
      <c r="B23" s="426">
        <f>'- 30 -'!D23</f>
        <v>1271400</v>
      </c>
      <c r="C23" s="426">
        <v>932</v>
      </c>
      <c r="D23" s="426">
        <f ca="1" t="shared" si="0"/>
        <v>1364.1630901287554</v>
      </c>
      <c r="E23" s="426">
        <v>1100000</v>
      </c>
      <c r="F23" s="427">
        <f ca="1" t="shared" si="1"/>
        <v>1.1558181818181819</v>
      </c>
      <c r="G23" s="426">
        <v>677000</v>
      </c>
      <c r="H23" s="427">
        <f ca="1" t="shared" si="2"/>
        <v>1.8779911373707534</v>
      </c>
    </row>
    <row r="24" spans="1:8" ht="13.5" customHeight="1">
      <c r="A24" s="23" t="s">
        <v>259</v>
      </c>
      <c r="B24" s="178">
        <f>'- 30 -'!D24</f>
        <v>1964670</v>
      </c>
      <c r="C24" s="178">
        <v>3135</v>
      </c>
      <c r="D24" s="178">
        <f ca="1" t="shared" si="0"/>
        <v>626.688995215311</v>
      </c>
      <c r="E24" s="178">
        <v>1099605</v>
      </c>
      <c r="F24" s="185">
        <f ca="1" t="shared" si="1"/>
        <v>1.7867052259675065</v>
      </c>
      <c r="G24" s="178">
        <v>687800</v>
      </c>
      <c r="H24" s="185">
        <f ca="1" t="shared" si="2"/>
        <v>2.856455364931666</v>
      </c>
    </row>
    <row r="25" spans="1:8" ht="13.5" customHeight="1">
      <c r="A25" s="368" t="s">
        <v>260</v>
      </c>
      <c r="B25" s="426">
        <f>'- 30 -'!D25</f>
        <v>2334835</v>
      </c>
      <c r="C25" s="426">
        <v>2000</v>
      </c>
      <c r="D25" s="426">
        <f ca="1" t="shared" si="0"/>
        <v>1167.4175</v>
      </c>
      <c r="E25" s="426">
        <v>666030</v>
      </c>
      <c r="F25" s="427">
        <f ca="1" t="shared" si="1"/>
        <v>3.5056003483326577</v>
      </c>
      <c r="G25" s="426">
        <v>363611</v>
      </c>
      <c r="H25" s="427">
        <f ca="1" t="shared" si="2"/>
        <v>6.421244131778192</v>
      </c>
    </row>
    <row r="26" spans="1:8" ht="13.5" customHeight="1">
      <c r="A26" s="23" t="s">
        <v>261</v>
      </c>
      <c r="B26" s="178">
        <f>'- 30 -'!D26</f>
        <v>2055512</v>
      </c>
      <c r="C26" s="178">
        <v>1456</v>
      </c>
      <c r="D26" s="178">
        <f ca="1" t="shared" si="0"/>
        <v>1411.7527472527472</v>
      </c>
      <c r="E26" s="178">
        <v>1246646</v>
      </c>
      <c r="F26" s="185">
        <f ca="1" t="shared" si="1"/>
        <v>1.6488337507199318</v>
      </c>
      <c r="G26" s="178">
        <v>1089737</v>
      </c>
      <c r="H26" s="185">
        <f ca="1" t="shared" si="2"/>
        <v>1.8862459474166702</v>
      </c>
    </row>
    <row r="27" spans="1:8" ht="13.5" customHeight="1">
      <c r="A27" s="368" t="s">
        <v>262</v>
      </c>
      <c r="B27" s="426">
        <f>'- 30 -'!D27</f>
        <v>2600</v>
      </c>
      <c r="C27" s="430" t="s">
        <v>202</v>
      </c>
      <c r="D27" s="430">
        <f ca="1">IF(AND(CELL("type",C27)="v",C27&gt;0),B27/C27,"")</f>
      </c>
      <c r="E27" s="430" t="s">
        <v>202</v>
      </c>
      <c r="F27" s="431">
        <f ca="1">IF(AND(CELL("type",E27)="v",E27&gt;0),B27/E27,"")</f>
      </c>
      <c r="G27" s="430" t="s">
        <v>202</v>
      </c>
      <c r="H27" s="427">
        <f ca="1" t="shared" si="2"/>
      </c>
    </row>
    <row r="28" spans="1:8" ht="13.5" customHeight="1">
      <c r="A28" s="23" t="s">
        <v>263</v>
      </c>
      <c r="B28" s="178">
        <f>'- 30 -'!D28</f>
        <v>1684337</v>
      </c>
      <c r="C28" s="178">
        <v>1037</v>
      </c>
      <c r="D28" s="178">
        <f ca="1" t="shared" si="0"/>
        <v>1624.2401157184186</v>
      </c>
      <c r="E28" s="178">
        <v>1200000</v>
      </c>
      <c r="F28" s="185">
        <f ca="1" t="shared" si="1"/>
        <v>1.4036141666666666</v>
      </c>
      <c r="G28" s="178">
        <v>931040</v>
      </c>
      <c r="H28" s="185">
        <f ca="1" t="shared" si="2"/>
        <v>1.8090919831586183</v>
      </c>
    </row>
    <row r="29" spans="1:8" ht="13.5" customHeight="1">
      <c r="A29" s="368" t="s">
        <v>264</v>
      </c>
      <c r="B29" s="426">
        <f>'- 30 -'!D29</f>
        <v>1381069</v>
      </c>
      <c r="C29" s="426">
        <v>1725</v>
      </c>
      <c r="D29" s="426">
        <f ca="1" t="shared" si="0"/>
        <v>800.6197101449276</v>
      </c>
      <c r="E29" s="426">
        <v>390000</v>
      </c>
      <c r="F29" s="427">
        <f ca="1" t="shared" si="1"/>
        <v>3.541202564102564</v>
      </c>
      <c r="G29" s="426">
        <v>260000</v>
      </c>
      <c r="H29" s="427">
        <f ca="1" t="shared" si="2"/>
        <v>5.311803846153846</v>
      </c>
    </row>
    <row r="30" spans="1:8" ht="13.5" customHeight="1">
      <c r="A30" s="23" t="s">
        <v>265</v>
      </c>
      <c r="B30" s="178">
        <f>'- 30 -'!D30</f>
        <v>956100</v>
      </c>
      <c r="C30" s="178">
        <v>800</v>
      </c>
      <c r="D30" s="178">
        <f ca="1" t="shared" si="0"/>
        <v>1195.125</v>
      </c>
      <c r="E30" s="178">
        <v>874125</v>
      </c>
      <c r="F30" s="185">
        <f ca="1" t="shared" si="1"/>
        <v>1.0937794937794938</v>
      </c>
      <c r="G30" s="178">
        <v>545984</v>
      </c>
      <c r="H30" s="185">
        <f ca="1" t="shared" si="2"/>
        <v>1.7511502168561717</v>
      </c>
    </row>
    <row r="31" spans="1:8" ht="13.5" customHeight="1">
      <c r="A31" s="368" t="s">
        <v>266</v>
      </c>
      <c r="B31" s="426">
        <f>'- 30 -'!D31</f>
        <v>834656</v>
      </c>
      <c r="C31" s="426">
        <v>940</v>
      </c>
      <c r="D31" s="426">
        <f ca="1" t="shared" si="0"/>
        <v>887.931914893617</v>
      </c>
      <c r="E31" s="426">
        <v>430000</v>
      </c>
      <c r="F31" s="427">
        <f ca="1" t="shared" si="1"/>
        <v>1.941060465116279</v>
      </c>
      <c r="G31" s="426">
        <v>425000</v>
      </c>
      <c r="H31" s="427">
        <f ca="1" t="shared" si="2"/>
        <v>1.9638964705882354</v>
      </c>
    </row>
    <row r="32" spans="1:8" ht="13.5" customHeight="1">
      <c r="A32" s="23" t="s">
        <v>267</v>
      </c>
      <c r="B32" s="178">
        <f>'- 30 -'!D32</f>
        <v>1619550</v>
      </c>
      <c r="C32" s="178">
        <v>1292</v>
      </c>
      <c r="D32" s="178">
        <f ca="1" t="shared" si="0"/>
        <v>1253.5216718266254</v>
      </c>
      <c r="E32" s="178">
        <v>1128500</v>
      </c>
      <c r="F32" s="185">
        <f ca="1" t="shared" si="1"/>
        <v>1.4351351351351351</v>
      </c>
      <c r="G32" s="178">
        <v>743625</v>
      </c>
      <c r="H32" s="185">
        <f ca="1" t="shared" si="2"/>
        <v>2.177912254160363</v>
      </c>
    </row>
    <row r="33" spans="1:8" ht="13.5" customHeight="1">
      <c r="A33" s="368" t="s">
        <v>268</v>
      </c>
      <c r="B33" s="426">
        <f>'- 30 -'!D33</f>
        <v>1919500</v>
      </c>
      <c r="C33" s="426">
        <v>1313</v>
      </c>
      <c r="D33" s="426">
        <f ca="1" t="shared" si="0"/>
        <v>1461.919268849962</v>
      </c>
      <c r="E33" s="426">
        <v>1673495</v>
      </c>
      <c r="F33" s="427">
        <f ca="1" t="shared" si="1"/>
        <v>1.1470007379765101</v>
      </c>
      <c r="G33" s="426">
        <v>1086882</v>
      </c>
      <c r="H33" s="427">
        <f ca="1" t="shared" si="2"/>
        <v>1.7660610811477235</v>
      </c>
    </row>
    <row r="34" spans="1:8" ht="13.5" customHeight="1">
      <c r="A34" s="23" t="s">
        <v>269</v>
      </c>
      <c r="B34" s="178">
        <f>'- 30 -'!D34</f>
        <v>1880548</v>
      </c>
      <c r="C34" s="178">
        <v>1334</v>
      </c>
      <c r="D34" s="178">
        <f ca="1" t="shared" si="0"/>
        <v>1409.7061469265368</v>
      </c>
      <c r="E34" s="178">
        <v>1314387</v>
      </c>
      <c r="F34" s="185">
        <f ca="1" t="shared" si="1"/>
        <v>1.4307414787273458</v>
      </c>
      <c r="G34" s="178">
        <v>865644</v>
      </c>
      <c r="H34" s="185">
        <f ca="1" t="shared" si="2"/>
        <v>2.172426540240561</v>
      </c>
    </row>
    <row r="35" spans="1:8" ht="13.5" customHeight="1">
      <c r="A35" s="368" t="s">
        <v>270</v>
      </c>
      <c r="B35" s="426">
        <f>'- 30 -'!D35</f>
        <v>2346300</v>
      </c>
      <c r="C35" s="426">
        <v>3300</v>
      </c>
      <c r="D35" s="426">
        <f ca="1" t="shared" si="0"/>
        <v>711</v>
      </c>
      <c r="E35" s="426">
        <v>910000</v>
      </c>
      <c r="F35" s="427">
        <f ca="1" t="shared" si="1"/>
        <v>2.5783516483516484</v>
      </c>
      <c r="G35" s="426">
        <v>475000</v>
      </c>
      <c r="H35" s="427">
        <f ca="1" t="shared" si="2"/>
        <v>4.939578947368421</v>
      </c>
    </row>
    <row r="36" spans="1:8" ht="13.5" customHeight="1">
      <c r="A36" s="23" t="s">
        <v>271</v>
      </c>
      <c r="B36" s="178">
        <f>'- 30 -'!D36</f>
        <v>1243590</v>
      </c>
      <c r="C36" s="178">
        <v>1040</v>
      </c>
      <c r="D36" s="178">
        <f ca="1" t="shared" si="0"/>
        <v>1195.7596153846155</v>
      </c>
      <c r="E36" s="178">
        <v>1004400</v>
      </c>
      <c r="F36" s="185">
        <f ca="1" t="shared" si="1"/>
        <v>1.238142174432497</v>
      </c>
      <c r="G36" s="178">
        <v>651000</v>
      </c>
      <c r="H36" s="185">
        <f ca="1" t="shared" si="2"/>
        <v>1.9102764976958526</v>
      </c>
    </row>
    <row r="37" spans="1:8" ht="13.5" customHeight="1">
      <c r="A37" s="368" t="s">
        <v>272</v>
      </c>
      <c r="B37" s="426">
        <f>'- 30 -'!D37</f>
        <v>1646412</v>
      </c>
      <c r="C37" s="426">
        <v>2100</v>
      </c>
      <c r="D37" s="426">
        <f ca="1" t="shared" si="0"/>
        <v>784.0057142857142</v>
      </c>
      <c r="E37" s="426">
        <v>1063520</v>
      </c>
      <c r="F37" s="427">
        <f ca="1" t="shared" si="1"/>
        <v>1.5480780803369942</v>
      </c>
      <c r="G37" s="426">
        <v>705000</v>
      </c>
      <c r="H37" s="427">
        <f ca="1" t="shared" si="2"/>
        <v>2.335336170212766</v>
      </c>
    </row>
    <row r="38" spans="1:8" ht="13.5" customHeight="1">
      <c r="A38" s="23" t="s">
        <v>273</v>
      </c>
      <c r="B38" s="178">
        <f>'- 30 -'!D38</f>
        <v>1971181</v>
      </c>
      <c r="C38" s="178">
        <v>2770</v>
      </c>
      <c r="D38" s="178">
        <f ca="1" t="shared" si="0"/>
        <v>711.6176895306859</v>
      </c>
      <c r="E38" s="178">
        <v>506688</v>
      </c>
      <c r="F38" s="185">
        <f ca="1" t="shared" si="1"/>
        <v>3.890325012631047</v>
      </c>
      <c r="G38" s="178">
        <v>384192</v>
      </c>
      <c r="H38" s="185">
        <f ca="1" t="shared" si="2"/>
        <v>5.130718494919207</v>
      </c>
    </row>
    <row r="39" spans="1:8" ht="13.5" customHeight="1">
      <c r="A39" s="368" t="s">
        <v>274</v>
      </c>
      <c r="B39" s="426">
        <f>'- 30 -'!D39</f>
        <v>1448700</v>
      </c>
      <c r="C39" s="426">
        <v>925</v>
      </c>
      <c r="D39" s="426">
        <f ca="1" t="shared" si="0"/>
        <v>1566.162162162162</v>
      </c>
      <c r="E39" s="426">
        <v>1305200</v>
      </c>
      <c r="F39" s="427">
        <f ca="1" t="shared" si="1"/>
        <v>1.1099448360404536</v>
      </c>
      <c r="G39" s="426">
        <v>816800</v>
      </c>
      <c r="H39" s="427">
        <f ca="1" t="shared" si="2"/>
        <v>1.7736287952987266</v>
      </c>
    </row>
    <row r="40" spans="1:8" ht="13.5" customHeight="1">
      <c r="A40" s="23" t="s">
        <v>275</v>
      </c>
      <c r="B40" s="178">
        <f>'- 30 -'!D40</f>
        <v>1156963</v>
      </c>
      <c r="C40" s="178">
        <v>2205</v>
      </c>
      <c r="D40" s="178">
        <f ca="1" t="shared" si="0"/>
        <v>524.6997732426304</v>
      </c>
      <c r="E40" s="178">
        <v>395525</v>
      </c>
      <c r="F40" s="185">
        <f ca="1" t="shared" si="1"/>
        <v>2.925132418936856</v>
      </c>
      <c r="G40" s="178">
        <v>256500</v>
      </c>
      <c r="H40" s="185">
        <f ca="1" t="shared" si="2"/>
        <v>4.5105769980506825</v>
      </c>
    </row>
    <row r="41" spans="1:8" ht="13.5" customHeight="1">
      <c r="A41" s="368" t="s">
        <v>276</v>
      </c>
      <c r="B41" s="426">
        <f>'- 30 -'!D41</f>
        <v>3267131</v>
      </c>
      <c r="C41" s="426">
        <v>3639</v>
      </c>
      <c r="D41" s="426">
        <f ca="1" t="shared" si="0"/>
        <v>897.8101126683155</v>
      </c>
      <c r="E41" s="426">
        <v>2301192</v>
      </c>
      <c r="F41" s="427">
        <f ca="1" t="shared" si="1"/>
        <v>1.4197559351848954</v>
      </c>
      <c r="G41" s="426">
        <v>1469400</v>
      </c>
      <c r="H41" s="427">
        <f ca="1" t="shared" si="2"/>
        <v>2.2234456240642437</v>
      </c>
    </row>
    <row r="42" spans="1:8" ht="13.5" customHeight="1">
      <c r="A42" s="23" t="s">
        <v>277</v>
      </c>
      <c r="B42" s="178">
        <f>'- 30 -'!D42</f>
        <v>1236458</v>
      </c>
      <c r="C42" s="178">
        <v>1400</v>
      </c>
      <c r="D42" s="178">
        <f ca="1" t="shared" si="0"/>
        <v>883.1842857142857</v>
      </c>
      <c r="E42" s="178">
        <v>840559</v>
      </c>
      <c r="F42" s="185">
        <f ca="1" t="shared" si="1"/>
        <v>1.4709948974432492</v>
      </c>
      <c r="G42" s="178">
        <v>725684</v>
      </c>
      <c r="H42" s="185">
        <f ca="1" t="shared" si="2"/>
        <v>1.7038518142883128</v>
      </c>
    </row>
    <row r="43" spans="1:8" ht="13.5" customHeight="1">
      <c r="A43" s="368" t="s">
        <v>278</v>
      </c>
      <c r="B43" s="426">
        <f>'- 30 -'!D43</f>
        <v>743151</v>
      </c>
      <c r="C43" s="426">
        <v>533</v>
      </c>
      <c r="D43" s="426">
        <f ca="1" t="shared" si="0"/>
        <v>1394.2795497185741</v>
      </c>
      <c r="E43" s="426">
        <v>729105</v>
      </c>
      <c r="F43" s="427">
        <f ca="1" t="shared" si="1"/>
        <v>1.0192647149587508</v>
      </c>
      <c r="G43" s="426">
        <v>451425</v>
      </c>
      <c r="H43" s="427">
        <f ca="1" t="shared" si="2"/>
        <v>1.6462335936202026</v>
      </c>
    </row>
    <row r="44" spans="1:8" ht="13.5" customHeight="1">
      <c r="A44" s="23" t="s">
        <v>279</v>
      </c>
      <c r="B44" s="178">
        <f>'- 30 -'!D44</f>
        <v>693711</v>
      </c>
      <c r="C44" s="178">
        <v>532</v>
      </c>
      <c r="D44" s="178">
        <f ca="1" t="shared" si="0"/>
        <v>1303.968045112782</v>
      </c>
      <c r="E44" s="178">
        <v>757000</v>
      </c>
      <c r="F44" s="185">
        <f ca="1" t="shared" si="1"/>
        <v>0.9163949801849406</v>
      </c>
      <c r="G44" s="178">
        <v>534192</v>
      </c>
      <c r="H44" s="185">
        <f ca="1" t="shared" si="2"/>
        <v>1.2986173510647856</v>
      </c>
    </row>
    <row r="45" spans="1:8" ht="13.5" customHeight="1">
      <c r="A45" s="368" t="s">
        <v>280</v>
      </c>
      <c r="B45" s="426">
        <f>'- 30 -'!D45</f>
        <v>433156</v>
      </c>
      <c r="C45" s="426">
        <v>725</v>
      </c>
      <c r="D45" s="426">
        <f ca="1" t="shared" si="0"/>
        <v>597.456551724138</v>
      </c>
      <c r="E45" s="426">
        <v>271000</v>
      </c>
      <c r="F45" s="427">
        <f ca="1" t="shared" si="1"/>
        <v>1.5983616236162361</v>
      </c>
      <c r="G45" s="426">
        <v>168000</v>
      </c>
      <c r="H45" s="427">
        <f ca="1" t="shared" si="2"/>
        <v>2.5783095238095237</v>
      </c>
    </row>
    <row r="46" spans="1:8" ht="13.5" customHeight="1">
      <c r="A46" s="23" t="s">
        <v>281</v>
      </c>
      <c r="B46" s="178">
        <f>'- 30 -'!D46</f>
        <v>3911000</v>
      </c>
      <c r="C46" s="178">
        <v>2164</v>
      </c>
      <c r="D46" s="178">
        <f ca="1" t="shared" si="0"/>
        <v>1807.3012939001849</v>
      </c>
      <c r="E46" s="178">
        <v>1048012</v>
      </c>
      <c r="F46" s="185">
        <f ca="1" t="shared" si="1"/>
        <v>3.731827498158418</v>
      </c>
      <c r="G46" s="178">
        <v>677376</v>
      </c>
      <c r="H46" s="185">
        <f ca="1" t="shared" si="2"/>
        <v>5.773750472411186</v>
      </c>
    </row>
    <row r="47" spans="1:8" ht="4.5" customHeight="1">
      <c r="A47"/>
      <c r="B47"/>
      <c r="C47"/>
      <c r="D47"/>
      <c r="E47"/>
      <c r="F47"/>
      <c r="G47"/>
      <c r="H47"/>
    </row>
    <row r="48" spans="1:8" ht="13.5" customHeight="1">
      <c r="A48" s="371" t="s">
        <v>282</v>
      </c>
      <c r="B48" s="428">
        <f>SUM(B11:B46)</f>
        <v>58260879</v>
      </c>
      <c r="C48" s="428">
        <f>SUM(C11:C46)</f>
        <v>60406</v>
      </c>
      <c r="D48" s="428">
        <f>B48/C48</f>
        <v>964.4882793100023</v>
      </c>
      <c r="E48" s="428">
        <f>SUM(E11:E46)</f>
        <v>32052600</v>
      </c>
      <c r="F48" s="429">
        <f>B48/E48</f>
        <v>1.8176646824282585</v>
      </c>
      <c r="G48" s="428">
        <f>SUM(G11:G46)</f>
        <v>21885120</v>
      </c>
      <c r="H48" s="429">
        <f>B48/G48</f>
        <v>2.6621228944597974</v>
      </c>
    </row>
    <row r="49" spans="1:8" ht="4.5" customHeight="1">
      <c r="A49" s="25" t="s">
        <v>5</v>
      </c>
      <c r="B49" s="179"/>
      <c r="C49" s="179"/>
      <c r="D49" s="179"/>
      <c r="E49" s="179"/>
      <c r="F49" s="102"/>
      <c r="G49" s="179"/>
      <c r="H49" s="102"/>
    </row>
    <row r="50" spans="1:8" ht="13.5" customHeight="1">
      <c r="A50" s="23" t="s">
        <v>283</v>
      </c>
      <c r="B50" s="178">
        <f>'- 30 -'!D50</f>
        <v>14000</v>
      </c>
      <c r="C50" s="517" t="s">
        <v>202</v>
      </c>
      <c r="D50" s="178">
        <f ca="1">IF(AND(CELL("type",C50)="v",C50&gt;0),B50/C50,"")</f>
      </c>
      <c r="E50" s="517" t="s">
        <v>202</v>
      </c>
      <c r="F50" s="185">
        <f ca="1">IF(AND(CELL("type",E50)="v",E50&gt;0),B50/E50,"")</f>
      </c>
      <c r="G50" s="517" t="s">
        <v>202</v>
      </c>
      <c r="H50" s="185">
        <f ca="1">IF(AND(CELL("type",G50)="v",G50&gt;0),B50/G50,"")</f>
      </c>
    </row>
    <row r="51" spans="1:8" ht="13.5" customHeight="1">
      <c r="A51" s="368" t="s">
        <v>284</v>
      </c>
      <c r="B51" s="426">
        <f>'- 30 -'!D51</f>
        <v>0</v>
      </c>
      <c r="C51" s="426">
        <v>0</v>
      </c>
      <c r="D51" s="426">
        <f ca="1">IF(AND(CELL("type",C51)="v",C51&gt;0),B51/C51,"")</f>
      </c>
      <c r="E51" s="426">
        <v>0</v>
      </c>
      <c r="F51" s="427">
        <f ca="1">IF(AND(CELL("type",E51)="v",E51&gt;0),B51/E51,"")</f>
      </c>
      <c r="G51" s="426">
        <v>0</v>
      </c>
      <c r="H51" s="427">
        <f ca="1">IF(AND(CELL("type",G51)="v",G51&gt;0),B51/G51,"")</f>
      </c>
    </row>
    <row r="52" ht="49.5" customHeight="1"/>
    <row r="53" ht="15" customHeight="1"/>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32.xml><?xml version="1.0" encoding="utf-8"?>
<worksheet xmlns="http://schemas.openxmlformats.org/spreadsheetml/2006/main" xmlns:r="http://schemas.openxmlformats.org/officeDocument/2006/relationships">
  <sheetPr codeName="Sheet33">
    <pageSetUpPr fitToPage="1"/>
  </sheetPr>
  <dimension ref="A1:E51"/>
  <sheetViews>
    <sheetView showGridLines="0" showZeros="0" workbookViewId="0" topLeftCell="A1">
      <selection activeCell="A1" sqref="A1"/>
    </sheetView>
  </sheetViews>
  <sheetFormatPr defaultColWidth="15.83203125" defaultRowHeight="12"/>
  <cols>
    <col min="1" max="1" width="35.83203125" style="1" customWidth="1"/>
    <col min="2" max="2" width="22.83203125" style="1" customWidth="1"/>
    <col min="3" max="3" width="19.83203125" style="1" customWidth="1"/>
    <col min="4" max="4" width="15.83203125" style="1" customWidth="1"/>
    <col min="5" max="5" width="38.83203125" style="1" customWidth="1"/>
    <col min="6" max="16384" width="15.83203125" style="1" customWidth="1"/>
  </cols>
  <sheetData>
    <row r="1" spans="1:5" ht="6.75" customHeight="1">
      <c r="A1" s="3"/>
      <c r="B1" s="4"/>
      <c r="C1" s="4"/>
      <c r="D1" s="4"/>
      <c r="E1" s="4"/>
    </row>
    <row r="2" spans="1:5" ht="15.75" customHeight="1">
      <c r="A2" s="168"/>
      <c r="B2" s="5" t="s">
        <v>194</v>
      </c>
      <c r="C2" s="6"/>
      <c r="D2" s="6"/>
      <c r="E2" s="186"/>
    </row>
    <row r="3" spans="1:5" ht="15.75" customHeight="1">
      <c r="A3" s="171"/>
      <c r="B3" s="7" t="str">
        <f>OPYEAR</f>
        <v>OPERATING FUND 2007/2008 BUDGET</v>
      </c>
      <c r="C3" s="8"/>
      <c r="D3" s="8"/>
      <c r="E3" s="187"/>
    </row>
    <row r="4" spans="2:5" ht="15.75" customHeight="1">
      <c r="B4" s="4"/>
      <c r="C4" s="4"/>
      <c r="D4" s="4"/>
      <c r="E4" s="4"/>
    </row>
    <row r="5" spans="2:5" ht="15.75" customHeight="1">
      <c r="B5" s="4"/>
      <c r="C5" s="4"/>
      <c r="D5" s="4"/>
      <c r="E5" s="4"/>
    </row>
    <row r="6" spans="2:4" ht="15.75" customHeight="1">
      <c r="B6" s="362" t="s">
        <v>33</v>
      </c>
      <c r="C6" s="377"/>
      <c r="D6" s="376"/>
    </row>
    <row r="7" spans="2:4" ht="15.75" customHeight="1">
      <c r="B7" s="365" t="s">
        <v>63</v>
      </c>
      <c r="C7" s="366"/>
      <c r="D7" s="378"/>
    </row>
    <row r="8" spans="1:4" ht="15.75" customHeight="1">
      <c r="A8" s="105"/>
      <c r="B8" s="188"/>
      <c r="C8" s="189" t="s">
        <v>80</v>
      </c>
      <c r="D8" s="115" t="s">
        <v>81</v>
      </c>
    </row>
    <row r="9" spans="1:4" ht="15.75" customHeight="1">
      <c r="A9" s="35" t="s">
        <v>88</v>
      </c>
      <c r="B9" s="116" t="s">
        <v>89</v>
      </c>
      <c r="C9" s="116" t="s">
        <v>99</v>
      </c>
      <c r="D9" s="116" t="s">
        <v>97</v>
      </c>
    </row>
    <row r="10" ht="4.5" customHeight="1">
      <c r="A10" s="37"/>
    </row>
    <row r="11" spans="1:5" ht="13.5" customHeight="1">
      <c r="A11" s="368" t="s">
        <v>247</v>
      </c>
      <c r="B11" s="426">
        <f>SUM('- 30 -'!B11,'- 30 -'!D11,'- 31 -'!D11)</f>
        <v>969699</v>
      </c>
      <c r="C11" s="426">
        <v>680000</v>
      </c>
      <c r="D11" s="427">
        <f ca="1">IF(AND(CELL("type",C11)="v",C11&gt;0),B11/C11,"")</f>
        <v>1.4260279411764707</v>
      </c>
      <c r="E11" s="190"/>
    </row>
    <row r="12" spans="1:5" ht="13.5" customHeight="1">
      <c r="A12" s="23" t="s">
        <v>248</v>
      </c>
      <c r="B12" s="178">
        <f>SUM('- 30 -'!B12,'- 30 -'!D12,'- 31 -'!D12)</f>
        <v>1867565</v>
      </c>
      <c r="C12" s="178">
        <v>1172339</v>
      </c>
      <c r="D12" s="185">
        <f aca="true" ca="1" t="shared" si="0" ref="D12:D46">IF(AND(CELL("type",C12)="v",C12&gt;0),B12/C12,"")</f>
        <v>1.5930247138413036</v>
      </c>
      <c r="E12" s="190"/>
    </row>
    <row r="13" spans="1:5" ht="13.5" customHeight="1">
      <c r="A13" s="368" t="s">
        <v>249</v>
      </c>
      <c r="B13" s="426">
        <f>SUM('- 30 -'!B13,'- 30 -'!D13,'- 31 -'!D13)</f>
        <v>1628400</v>
      </c>
      <c r="C13" s="426">
        <v>743628</v>
      </c>
      <c r="D13" s="427">
        <f ca="1" t="shared" si="0"/>
        <v>2.1898045797092096</v>
      </c>
      <c r="E13" s="190"/>
    </row>
    <row r="14" spans="1:5" ht="13.5" customHeight="1">
      <c r="A14" s="23" t="s">
        <v>285</v>
      </c>
      <c r="B14" s="178">
        <f>SUM('- 30 -'!B14,'- 30 -'!D14,'- 31 -'!D14)</f>
        <v>5036485</v>
      </c>
      <c r="C14" s="517" t="s">
        <v>202</v>
      </c>
      <c r="D14" s="185">
        <f ca="1" t="shared" si="0"/>
      </c>
      <c r="E14" s="190"/>
    </row>
    <row r="15" spans="1:5" ht="13.5" customHeight="1">
      <c r="A15" s="368" t="s">
        <v>250</v>
      </c>
      <c r="B15" s="426">
        <f>SUM('- 30 -'!B15,'- 30 -'!D15,'- 31 -'!D15)</f>
        <v>999820</v>
      </c>
      <c r="C15" s="426">
        <v>700000</v>
      </c>
      <c r="D15" s="427">
        <f ca="1" t="shared" si="0"/>
        <v>1.4283142857142856</v>
      </c>
      <c r="E15" s="190"/>
    </row>
    <row r="16" spans="1:5" ht="13.5" customHeight="1">
      <c r="A16" s="23" t="s">
        <v>251</v>
      </c>
      <c r="B16" s="178">
        <f>SUM('- 30 -'!B16,'- 30 -'!D16,'- 31 -'!D16)</f>
        <v>308784</v>
      </c>
      <c r="C16" s="178">
        <v>69920</v>
      </c>
      <c r="D16" s="185">
        <f ca="1" t="shared" si="0"/>
        <v>4.4162471395881004</v>
      </c>
      <c r="E16" s="190"/>
    </row>
    <row r="17" spans="1:5" ht="13.5" customHeight="1">
      <c r="A17" s="368" t="s">
        <v>252</v>
      </c>
      <c r="B17" s="426">
        <f>SUM('- 30 -'!B17,'- 30 -'!D17,'- 31 -'!D17)</f>
        <v>1185968</v>
      </c>
      <c r="C17" s="426">
        <v>959270</v>
      </c>
      <c r="D17" s="427">
        <f ca="1" t="shared" si="0"/>
        <v>1.236323454293369</v>
      </c>
      <c r="E17" s="190"/>
    </row>
    <row r="18" spans="1:5" ht="13.5" customHeight="1">
      <c r="A18" s="23" t="s">
        <v>253</v>
      </c>
      <c r="B18" s="178">
        <f>SUM('- 30 -'!B18,'- 30 -'!D18,'- 31 -'!D18)</f>
        <v>4473692</v>
      </c>
      <c r="C18" s="178">
        <v>1423000</v>
      </c>
      <c r="D18" s="185">
        <f ca="1" t="shared" si="0"/>
        <v>3.143845397048489</v>
      </c>
      <c r="E18" s="190"/>
    </row>
    <row r="19" spans="1:5" ht="13.5" customHeight="1">
      <c r="A19" s="368" t="s">
        <v>254</v>
      </c>
      <c r="B19" s="426">
        <f>SUM('- 30 -'!B19,'- 30 -'!D19,'- 31 -'!D19)</f>
        <v>985200</v>
      </c>
      <c r="C19" s="426">
        <v>643000</v>
      </c>
      <c r="D19" s="427">
        <f ca="1" t="shared" si="0"/>
        <v>1.5321928460342147</v>
      </c>
      <c r="E19" s="190"/>
    </row>
    <row r="20" spans="1:5" ht="13.5" customHeight="1">
      <c r="A20" s="23" t="s">
        <v>255</v>
      </c>
      <c r="B20" s="178">
        <f>SUM('- 30 -'!B20,'- 30 -'!D20,'- 31 -'!D20)</f>
        <v>2885750</v>
      </c>
      <c r="C20" s="178">
        <v>1545497</v>
      </c>
      <c r="D20" s="185">
        <f ca="1" t="shared" si="0"/>
        <v>1.867198706953168</v>
      </c>
      <c r="E20" s="190"/>
    </row>
    <row r="21" spans="1:5" ht="13.5" customHeight="1">
      <c r="A21" s="368" t="s">
        <v>256</v>
      </c>
      <c r="B21" s="426">
        <f>SUM('- 30 -'!B21,'- 30 -'!D21,'- 31 -'!D21)</f>
        <v>1896000</v>
      </c>
      <c r="C21" s="426">
        <v>930000</v>
      </c>
      <c r="D21" s="427">
        <f ca="1" t="shared" si="0"/>
        <v>2.0387096774193547</v>
      </c>
      <c r="E21" s="190"/>
    </row>
    <row r="22" spans="1:5" ht="13.5" customHeight="1">
      <c r="A22" s="23" t="s">
        <v>257</v>
      </c>
      <c r="B22" s="178">
        <f>SUM('- 30 -'!B22,'- 30 -'!D22,'- 31 -'!D22)</f>
        <v>531340</v>
      </c>
      <c r="C22" s="178">
        <v>210046</v>
      </c>
      <c r="D22" s="185">
        <f ca="1" t="shared" si="0"/>
        <v>2.529636365367586</v>
      </c>
      <c r="E22" s="190"/>
    </row>
    <row r="23" spans="1:5" ht="13.5" customHeight="1">
      <c r="A23" s="368" t="s">
        <v>258</v>
      </c>
      <c r="B23" s="426">
        <f>SUM('- 30 -'!B23,'- 30 -'!D23,'- 31 -'!D23)</f>
        <v>1317936</v>
      </c>
      <c r="C23" s="426">
        <v>1000000</v>
      </c>
      <c r="D23" s="427">
        <f ca="1" t="shared" si="0"/>
        <v>1.317936</v>
      </c>
      <c r="E23" s="190"/>
    </row>
    <row r="24" spans="1:5" ht="13.5" customHeight="1">
      <c r="A24" s="23" t="s">
        <v>259</v>
      </c>
      <c r="B24" s="178">
        <f>SUM('- 30 -'!B24,'- 30 -'!D24,'- 31 -'!D24)</f>
        <v>2167270</v>
      </c>
      <c r="C24" s="178">
        <v>1149605</v>
      </c>
      <c r="D24" s="185">
        <f ca="1" t="shared" si="0"/>
        <v>1.885230144266944</v>
      </c>
      <c r="E24" s="190"/>
    </row>
    <row r="25" spans="1:5" ht="13.5" customHeight="1">
      <c r="A25" s="368" t="s">
        <v>260</v>
      </c>
      <c r="B25" s="426">
        <f>SUM('- 30 -'!B25,'- 30 -'!D25,'- 31 -'!D25)</f>
        <v>2602059</v>
      </c>
      <c r="C25" s="426">
        <v>701000</v>
      </c>
      <c r="D25" s="427">
        <f ca="1" t="shared" si="0"/>
        <v>3.7119243937232524</v>
      </c>
      <c r="E25" s="190"/>
    </row>
    <row r="26" spans="1:5" ht="13.5" customHeight="1">
      <c r="A26" s="23" t="s">
        <v>261</v>
      </c>
      <c r="B26" s="178">
        <f>SUM('- 30 -'!B26,'- 30 -'!D26,'- 31 -'!D26)</f>
        <v>2302290</v>
      </c>
      <c r="C26" s="178">
        <v>1282647</v>
      </c>
      <c r="D26" s="185">
        <f ca="1" t="shared" si="0"/>
        <v>1.7949521575304819</v>
      </c>
      <c r="E26" s="190"/>
    </row>
    <row r="27" spans="1:5" ht="13.5" customHeight="1">
      <c r="A27" s="368" t="s">
        <v>262</v>
      </c>
      <c r="B27" s="426">
        <f>SUM('- 30 -'!B27,'- 30 -'!D27,'- 31 -'!D27)</f>
        <v>66490</v>
      </c>
      <c r="C27" s="430" t="s">
        <v>202</v>
      </c>
      <c r="D27" s="427">
        <f ca="1" t="shared" si="0"/>
      </c>
      <c r="E27" s="190"/>
    </row>
    <row r="28" spans="1:5" ht="13.5" customHeight="1">
      <c r="A28" s="23" t="s">
        <v>263</v>
      </c>
      <c r="B28" s="178">
        <f>SUM('- 30 -'!B28,'- 30 -'!D28,'- 31 -'!D28)</f>
        <v>1798289</v>
      </c>
      <c r="C28" s="178">
        <v>1400000</v>
      </c>
      <c r="D28" s="185">
        <f ca="1" t="shared" si="0"/>
        <v>1.2844921428571427</v>
      </c>
      <c r="E28" s="190"/>
    </row>
    <row r="29" spans="1:5" ht="13.5" customHeight="1">
      <c r="A29" s="368" t="s">
        <v>264</v>
      </c>
      <c r="B29" s="426">
        <f>SUM('- 30 -'!B29,'- 30 -'!D29,'- 31 -'!D29)</f>
        <v>1589358</v>
      </c>
      <c r="C29" s="426">
        <v>500000</v>
      </c>
      <c r="D29" s="427">
        <f ca="1" t="shared" si="0"/>
        <v>3.178716</v>
      </c>
      <c r="E29" s="190"/>
    </row>
    <row r="30" spans="1:5" ht="13.5" customHeight="1">
      <c r="A30" s="23" t="s">
        <v>265</v>
      </c>
      <c r="B30" s="178">
        <f>SUM('- 30 -'!B30,'- 30 -'!D30,'- 31 -'!D30)</f>
        <v>1025950</v>
      </c>
      <c r="C30" s="178">
        <v>914125</v>
      </c>
      <c r="D30" s="185">
        <f ca="1" t="shared" si="0"/>
        <v>1.1223300970873786</v>
      </c>
      <c r="E30" s="190"/>
    </row>
    <row r="31" spans="1:5" ht="13.5" customHeight="1">
      <c r="A31" s="368" t="s">
        <v>266</v>
      </c>
      <c r="B31" s="426">
        <f>SUM('- 30 -'!B31,'- 30 -'!D31,'- 31 -'!D31)</f>
        <v>939090</v>
      </c>
      <c r="C31" s="426">
        <v>650000</v>
      </c>
      <c r="D31" s="427">
        <f ca="1" t="shared" si="0"/>
        <v>1.444753846153846</v>
      </c>
      <c r="E31" s="190"/>
    </row>
    <row r="32" spans="1:5" ht="13.5" customHeight="1">
      <c r="A32" s="23" t="s">
        <v>267</v>
      </c>
      <c r="B32" s="178">
        <f>SUM('- 30 -'!B32,'- 30 -'!D32,'- 31 -'!D32)</f>
        <v>1678300</v>
      </c>
      <c r="C32" s="178">
        <v>1150000</v>
      </c>
      <c r="D32" s="185">
        <f ca="1" t="shared" si="0"/>
        <v>1.4593913043478262</v>
      </c>
      <c r="E32" s="190"/>
    </row>
    <row r="33" spans="1:5" ht="13.5" customHeight="1">
      <c r="A33" s="368" t="s">
        <v>268</v>
      </c>
      <c r="B33" s="426">
        <f>SUM('- 30 -'!B33,'- 30 -'!D33,'- 31 -'!D33)</f>
        <v>2007800</v>
      </c>
      <c r="C33" s="426">
        <v>1871053</v>
      </c>
      <c r="D33" s="427">
        <f ca="1" t="shared" si="0"/>
        <v>1.0730855833586757</v>
      </c>
      <c r="E33" s="190"/>
    </row>
    <row r="34" spans="1:5" ht="13.5" customHeight="1">
      <c r="A34" s="23" t="s">
        <v>269</v>
      </c>
      <c r="B34" s="178">
        <f>SUM('- 30 -'!B34,'- 30 -'!D34,'- 31 -'!D34)</f>
        <v>2005485</v>
      </c>
      <c r="C34" s="178">
        <v>1300000</v>
      </c>
      <c r="D34" s="185">
        <f ca="1" t="shared" si="0"/>
        <v>1.5426807692307691</v>
      </c>
      <c r="E34" s="190"/>
    </row>
    <row r="35" spans="1:5" ht="13.5" customHeight="1">
      <c r="A35" s="368" t="s">
        <v>270</v>
      </c>
      <c r="B35" s="426">
        <f>SUM('- 30 -'!B35,'- 30 -'!D35,'- 31 -'!D35)</f>
        <v>2643700</v>
      </c>
      <c r="C35" s="426">
        <v>1100000</v>
      </c>
      <c r="D35" s="427">
        <f ca="1" t="shared" si="0"/>
        <v>2.403363636363636</v>
      </c>
      <c r="E35" s="190"/>
    </row>
    <row r="36" spans="1:5" ht="13.5" customHeight="1">
      <c r="A36" s="23" t="s">
        <v>271</v>
      </c>
      <c r="B36" s="178">
        <f>SUM('- 30 -'!B36,'- 30 -'!D36,'- 31 -'!D36)</f>
        <v>1334900</v>
      </c>
      <c r="C36" s="178">
        <v>1022480</v>
      </c>
      <c r="D36" s="185">
        <f ca="1" t="shared" si="0"/>
        <v>1.3055512088256005</v>
      </c>
      <c r="E36" s="190"/>
    </row>
    <row r="37" spans="1:5" ht="13.5" customHeight="1">
      <c r="A37" s="368" t="s">
        <v>272</v>
      </c>
      <c r="B37" s="426">
        <f>SUM('- 30 -'!B37,'- 30 -'!D37,'- 31 -'!D37)</f>
        <v>1828786</v>
      </c>
      <c r="C37" s="426">
        <v>1100000</v>
      </c>
      <c r="D37" s="427">
        <f ca="1" t="shared" si="0"/>
        <v>1.6625327272727273</v>
      </c>
      <c r="E37" s="190"/>
    </row>
    <row r="38" spans="1:5" ht="13.5" customHeight="1">
      <c r="A38" s="23" t="s">
        <v>273</v>
      </c>
      <c r="B38" s="178">
        <f>SUM('- 30 -'!B38,'- 30 -'!D38,'- 31 -'!D38)</f>
        <v>2366664</v>
      </c>
      <c r="C38" s="178">
        <v>728731</v>
      </c>
      <c r="D38" s="185">
        <f ca="1" t="shared" si="0"/>
        <v>3.247651053680988</v>
      </c>
      <c r="E38" s="190"/>
    </row>
    <row r="39" spans="1:5" ht="13.5" customHeight="1">
      <c r="A39" s="368" t="s">
        <v>274</v>
      </c>
      <c r="B39" s="426">
        <f>SUM('- 30 -'!B39,'- 30 -'!D39,'- 31 -'!D39)</f>
        <v>1517790</v>
      </c>
      <c r="C39" s="426">
        <v>1305200</v>
      </c>
      <c r="D39" s="427">
        <f ca="1" t="shared" si="0"/>
        <v>1.1628792522218816</v>
      </c>
      <c r="E39" s="190"/>
    </row>
    <row r="40" spans="1:5" ht="13.5" customHeight="1">
      <c r="A40" s="23" t="s">
        <v>275</v>
      </c>
      <c r="B40" s="178">
        <f>SUM('- 30 -'!B40,'- 30 -'!D40,'- 31 -'!D40)</f>
        <v>1306661</v>
      </c>
      <c r="C40" s="178">
        <v>470000</v>
      </c>
      <c r="D40" s="185">
        <f ca="1" t="shared" si="0"/>
        <v>2.7801297872340425</v>
      </c>
      <c r="E40" s="190"/>
    </row>
    <row r="41" spans="1:5" ht="13.5" customHeight="1">
      <c r="A41" s="368" t="s">
        <v>276</v>
      </c>
      <c r="B41" s="426">
        <f>SUM('- 30 -'!B41,'- 30 -'!D41,'- 31 -'!D41)</f>
        <v>3662150</v>
      </c>
      <c r="C41" s="426">
        <v>2800000</v>
      </c>
      <c r="D41" s="427">
        <f ca="1" t="shared" si="0"/>
        <v>1.3079107142857143</v>
      </c>
      <c r="E41" s="190"/>
    </row>
    <row r="42" spans="1:5" ht="13.5" customHeight="1">
      <c r="A42" s="23" t="s">
        <v>277</v>
      </c>
      <c r="B42" s="178">
        <f>SUM('- 30 -'!B42,'- 30 -'!D42,'- 31 -'!D42)</f>
        <v>1345544</v>
      </c>
      <c r="C42" s="178">
        <v>811000</v>
      </c>
      <c r="D42" s="185">
        <f ca="1" t="shared" si="0"/>
        <v>1.6591171393341553</v>
      </c>
      <c r="E42" s="190"/>
    </row>
    <row r="43" spans="1:5" ht="13.5" customHeight="1">
      <c r="A43" s="368" t="s">
        <v>278</v>
      </c>
      <c r="B43" s="426">
        <f>SUM('- 30 -'!B43,'- 30 -'!D43,'- 31 -'!D43)</f>
        <v>764633</v>
      </c>
      <c r="C43" s="426">
        <v>749105</v>
      </c>
      <c r="D43" s="427">
        <f ca="1" t="shared" si="0"/>
        <v>1.020728736291975</v>
      </c>
      <c r="E43" s="190"/>
    </row>
    <row r="44" spans="1:5" ht="13.5" customHeight="1">
      <c r="A44" s="23" t="s">
        <v>279</v>
      </c>
      <c r="B44" s="178">
        <f>SUM('- 30 -'!B44,'- 30 -'!D44,'- 31 -'!D44)</f>
        <v>747029</v>
      </c>
      <c r="C44" s="178">
        <v>763000</v>
      </c>
      <c r="D44" s="185">
        <f ca="1" t="shared" si="0"/>
        <v>0.9790681520314548</v>
      </c>
      <c r="E44" s="190"/>
    </row>
    <row r="45" spans="1:5" ht="13.5" customHeight="1">
      <c r="A45" s="368" t="s">
        <v>280</v>
      </c>
      <c r="B45" s="426">
        <f>SUM('- 30 -'!B45,'- 30 -'!D45,'- 31 -'!D45)</f>
        <v>470897</v>
      </c>
      <c r="C45" s="426">
        <v>275000</v>
      </c>
      <c r="D45" s="427">
        <f ca="1" t="shared" si="0"/>
        <v>1.7123527272727272</v>
      </c>
      <c r="E45" s="190"/>
    </row>
    <row r="46" spans="1:5" ht="13.5" customHeight="1">
      <c r="A46" s="23" t="s">
        <v>281</v>
      </c>
      <c r="B46" s="178">
        <f>SUM('- 30 -'!B46,'- 30 -'!D46,'- 31 -'!D46)</f>
        <v>4423500</v>
      </c>
      <c r="C46" s="178">
        <v>1048012</v>
      </c>
      <c r="D46" s="185">
        <f ca="1" t="shared" si="0"/>
        <v>4.220848616237219</v>
      </c>
      <c r="E46" s="190"/>
    </row>
    <row r="47" spans="1:5" ht="4.5" customHeight="1">
      <c r="A47"/>
      <c r="B47"/>
      <c r="C47"/>
      <c r="D47"/>
      <c r="E47"/>
    </row>
    <row r="48" spans="1:5" ht="13.5" customHeight="1">
      <c r="A48" s="371" t="s">
        <v>282</v>
      </c>
      <c r="B48" s="428">
        <f>SUM(B11:B46)</f>
        <v>64681274</v>
      </c>
      <c r="C48" s="428">
        <f>SUM(C11:C46)</f>
        <v>33167658</v>
      </c>
      <c r="D48" s="429">
        <f>B48/C48</f>
        <v>1.950130877495179</v>
      </c>
      <c r="E48" s="190"/>
    </row>
    <row r="49" spans="1:4" ht="4.5" customHeight="1">
      <c r="A49" s="25" t="s">
        <v>5</v>
      </c>
      <c r="B49" s="179"/>
      <c r="C49" s="179"/>
      <c r="D49" s="102"/>
    </row>
    <row r="50" spans="1:5" ht="13.5" customHeight="1">
      <c r="A50" s="23" t="s">
        <v>283</v>
      </c>
      <c r="B50" s="178">
        <f>SUM('- 30 -'!B50,'- 30 -'!D50,'- 31 -'!D50)</f>
        <v>37000</v>
      </c>
      <c r="C50" s="517" t="s">
        <v>202</v>
      </c>
      <c r="D50" s="185">
        <f ca="1">IF(AND(CELL("type",C50)="v",C50&gt;0),B50/C50,"")</f>
      </c>
      <c r="E50" s="190"/>
    </row>
    <row r="51" spans="1:5" ht="13.5" customHeight="1">
      <c r="A51" s="368" t="s">
        <v>284</v>
      </c>
      <c r="B51" s="426">
        <f>SUM('- 30 -'!B51,'- 30 -'!D51,'- 31 -'!D51)</f>
        <v>0</v>
      </c>
      <c r="C51" s="426">
        <v>0</v>
      </c>
      <c r="D51" s="427">
        <f ca="1">IF(AND(CELL("type",C51)="v",C51&gt;0),B51/C51,"")</f>
      </c>
      <c r="E51" s="190"/>
    </row>
    <row r="52" ht="49.5" customHeight="1"/>
    <row r="53" ht="15" customHeight="1"/>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33.xml><?xml version="1.0" encoding="utf-8"?>
<worksheet xmlns="http://schemas.openxmlformats.org/spreadsheetml/2006/main" xmlns:r="http://schemas.openxmlformats.org/officeDocument/2006/relationships">
  <sheetPr codeName="Sheet34">
    <pageSetUpPr fitToPage="1"/>
  </sheetPr>
  <dimension ref="A1:I54"/>
  <sheetViews>
    <sheetView showGridLines="0" showZeros="0" workbookViewId="0" topLeftCell="A1">
      <selection activeCell="A1" sqref="A1"/>
    </sheetView>
  </sheetViews>
  <sheetFormatPr defaultColWidth="15.83203125" defaultRowHeight="12"/>
  <cols>
    <col min="1" max="1" width="33.83203125" style="1" customWidth="1"/>
    <col min="2" max="2" width="17.83203125" style="1" customWidth="1"/>
    <col min="3" max="5" width="15.83203125" style="1" customWidth="1"/>
    <col min="6" max="6" width="17.83203125" style="1" customWidth="1"/>
    <col min="7" max="16384" width="15.83203125" style="1" customWidth="1"/>
  </cols>
  <sheetData>
    <row r="1" spans="1:6" ht="6.75" customHeight="1">
      <c r="A1" s="3"/>
      <c r="B1" s="4"/>
      <c r="C1" s="4"/>
      <c r="D1" s="4"/>
      <c r="E1" s="4"/>
      <c r="F1" s="4"/>
    </row>
    <row r="2" spans="1:7" ht="15.75" customHeight="1">
      <c r="A2" s="5" t="s">
        <v>287</v>
      </c>
      <c r="B2" s="182"/>
      <c r="C2" s="169"/>
      <c r="D2" s="6"/>
      <c r="E2" s="6"/>
      <c r="F2" s="6"/>
      <c r="G2" s="6"/>
    </row>
    <row r="3" spans="1:7" ht="15.75" customHeight="1">
      <c r="A3" s="7" t="str">
        <f>OPYEAR</f>
        <v>OPERATING FUND 2007/2008 BUDGET</v>
      </c>
      <c r="B3" s="183"/>
      <c r="C3" s="184"/>
      <c r="D3" s="8"/>
      <c r="E3" s="8"/>
      <c r="F3" s="8"/>
      <c r="G3" s="8"/>
    </row>
    <row r="4" spans="2:6" ht="15.75" customHeight="1">
      <c r="B4" s="4"/>
      <c r="C4" s="4"/>
      <c r="D4" s="108"/>
      <c r="E4" s="4"/>
      <c r="F4" s="4"/>
    </row>
    <row r="5" spans="2:9" ht="15.75" customHeight="1">
      <c r="B5" s="4"/>
      <c r="C5" s="4"/>
      <c r="D5" s="4"/>
      <c r="E5" s="4"/>
      <c r="F5" s="4"/>
      <c r="I5"/>
    </row>
    <row r="6" spans="2:9" ht="15.75" customHeight="1">
      <c r="B6" s="374"/>
      <c r="C6" s="432"/>
      <c r="D6" s="377"/>
      <c r="E6" s="376"/>
      <c r="F6" s="363" t="s">
        <v>34</v>
      </c>
      <c r="G6" s="364"/>
      <c r="I6"/>
    </row>
    <row r="7" spans="2:9" ht="15.75" customHeight="1">
      <c r="B7" s="365" t="s">
        <v>59</v>
      </c>
      <c r="C7" s="366"/>
      <c r="D7" s="366"/>
      <c r="E7" s="367"/>
      <c r="F7" s="366" t="s">
        <v>64</v>
      </c>
      <c r="G7" s="367"/>
      <c r="I7" s="164" t="s">
        <v>61</v>
      </c>
    </row>
    <row r="8" spans="1:9" ht="15.75" customHeight="1">
      <c r="A8" s="105"/>
      <c r="B8" s="115" t="s">
        <v>5</v>
      </c>
      <c r="C8" s="16" t="s">
        <v>83</v>
      </c>
      <c r="D8" s="114" t="s">
        <v>83</v>
      </c>
      <c r="E8" s="114" t="s">
        <v>234</v>
      </c>
      <c r="F8" s="115" t="s">
        <v>5</v>
      </c>
      <c r="G8" s="115" t="s">
        <v>83</v>
      </c>
      <c r="I8" s="164" t="s">
        <v>87</v>
      </c>
    </row>
    <row r="9" spans="1:9" ht="15.75" customHeight="1">
      <c r="A9" s="35" t="s">
        <v>88</v>
      </c>
      <c r="B9" s="116" t="s">
        <v>89</v>
      </c>
      <c r="C9" s="116" t="s">
        <v>91</v>
      </c>
      <c r="D9" s="116" t="s">
        <v>389</v>
      </c>
      <c r="E9" s="116" t="s">
        <v>390</v>
      </c>
      <c r="F9" s="116" t="s">
        <v>89</v>
      </c>
      <c r="G9" s="116" t="s">
        <v>389</v>
      </c>
      <c r="I9" s="515" t="s">
        <v>550</v>
      </c>
    </row>
    <row r="10" ht="4.5" customHeight="1">
      <c r="A10" s="37"/>
    </row>
    <row r="11" spans="1:9" ht="13.5" customHeight="1">
      <c r="A11" s="368" t="s">
        <v>247</v>
      </c>
      <c r="B11" s="426">
        <f>'- 32 -'!D11</f>
        <v>1119534</v>
      </c>
      <c r="C11" s="426">
        <f>B11/'- 7 -'!F11</f>
        <v>782.3438155136269</v>
      </c>
      <c r="D11" s="427">
        <f aca="true" t="shared" si="0" ref="D11:D42">B11/I11</f>
        <v>4.47521815776114</v>
      </c>
      <c r="E11" s="426">
        <f>I11/'- 7 -'!F11</f>
        <v>174.81691125087352</v>
      </c>
      <c r="F11" s="426">
        <f>'- 32 -'!F11</f>
        <v>154000</v>
      </c>
      <c r="G11" s="427">
        <f aca="true" t="shared" si="1" ref="G11:G42">F11/I11</f>
        <v>0.6155986296934399</v>
      </c>
      <c r="I11" s="1">
        <v>250163</v>
      </c>
    </row>
    <row r="12" spans="1:9" ht="13.5" customHeight="1">
      <c r="A12" s="23" t="s">
        <v>248</v>
      </c>
      <c r="B12" s="178">
        <f>'- 32 -'!D12</f>
        <v>1998956</v>
      </c>
      <c r="C12" s="178">
        <f>B12/'- 7 -'!F12</f>
        <v>836.7333612390121</v>
      </c>
      <c r="D12" s="185">
        <f t="shared" si="0"/>
        <v>5.318593135963687</v>
      </c>
      <c r="E12" s="178">
        <f>I12/'- 7 -'!F12</f>
        <v>157.32231059020512</v>
      </c>
      <c r="F12" s="178">
        <f>'- 32 -'!F12</f>
        <v>447500</v>
      </c>
      <c r="G12" s="185">
        <f t="shared" si="1"/>
        <v>1.190656736988583</v>
      </c>
      <c r="I12" s="1">
        <v>375843</v>
      </c>
    </row>
    <row r="13" spans="1:9" ht="13.5" customHeight="1">
      <c r="A13" s="368" t="s">
        <v>249</v>
      </c>
      <c r="B13" s="426">
        <f>'- 32 -'!D13</f>
        <v>4944300</v>
      </c>
      <c r="C13" s="426">
        <f>B13/'- 7 -'!F13</f>
        <v>733.1949284496181</v>
      </c>
      <c r="D13" s="427">
        <f t="shared" si="0"/>
        <v>4.791141577201596</v>
      </c>
      <c r="E13" s="426">
        <f>I13/'- 7 -'!F13</f>
        <v>153.03136353525616</v>
      </c>
      <c r="F13" s="426">
        <f>'- 32 -'!F13</f>
        <v>316800</v>
      </c>
      <c r="G13" s="427">
        <f t="shared" si="1"/>
        <v>0.3069865606167639</v>
      </c>
      <c r="I13" s="1">
        <v>1031967</v>
      </c>
    </row>
    <row r="14" spans="1:9" ht="13.5" customHeight="1">
      <c r="A14" s="23" t="s">
        <v>285</v>
      </c>
      <c r="B14" s="178">
        <f>'- 32 -'!D14</f>
        <v>4975369</v>
      </c>
      <c r="C14" s="178">
        <f>B14/'- 7 -'!F14</f>
        <v>1048.77086846543</v>
      </c>
      <c r="D14" s="185">
        <f t="shared" si="0"/>
        <v>5.83584031040849</v>
      </c>
      <c r="E14" s="178">
        <f>I14/'- 7 -'!F14</f>
        <v>179.7120573355818</v>
      </c>
      <c r="F14" s="178">
        <f>'- 32 -'!F14</f>
        <v>550000</v>
      </c>
      <c r="G14" s="185">
        <f t="shared" si="1"/>
        <v>0.6451204263894135</v>
      </c>
      <c r="I14" s="1">
        <v>852554</v>
      </c>
    </row>
    <row r="15" spans="1:9" ht="13.5" customHeight="1">
      <c r="A15" s="368" t="s">
        <v>250</v>
      </c>
      <c r="B15" s="426">
        <f>'- 32 -'!D15</f>
        <v>1513660</v>
      </c>
      <c r="C15" s="426">
        <f>B15/'- 7 -'!F15</f>
        <v>951.3890634820867</v>
      </c>
      <c r="D15" s="427">
        <f t="shared" si="0"/>
        <v>5.290094397321506</v>
      </c>
      <c r="E15" s="426">
        <f>I15/'- 7 -'!F15</f>
        <v>179.84349465744813</v>
      </c>
      <c r="F15" s="426">
        <f>'- 32 -'!F15</f>
        <v>174000</v>
      </c>
      <c r="G15" s="427">
        <f t="shared" si="1"/>
        <v>0.6081130670916468</v>
      </c>
      <c r="I15" s="1">
        <v>286131</v>
      </c>
    </row>
    <row r="16" spans="1:9" ht="13.5" customHeight="1">
      <c r="A16" s="23" t="s">
        <v>251</v>
      </c>
      <c r="B16" s="178">
        <f>'- 32 -'!D16</f>
        <v>1572694</v>
      </c>
      <c r="C16" s="178">
        <f>B16/'- 7 -'!F16</f>
        <v>1371.1368788142981</v>
      </c>
      <c r="D16" s="185">
        <f t="shared" si="0"/>
        <v>7.610386593822435</v>
      </c>
      <c r="E16" s="178">
        <f>I16/'- 7 -'!F16</f>
        <v>180.16652136006974</v>
      </c>
      <c r="F16" s="178">
        <f>'- 32 -'!F16</f>
        <v>100000</v>
      </c>
      <c r="G16" s="185">
        <f t="shared" si="1"/>
        <v>0.48390765106387096</v>
      </c>
      <c r="I16" s="1">
        <v>206651</v>
      </c>
    </row>
    <row r="17" spans="1:9" ht="13.5" customHeight="1">
      <c r="A17" s="368" t="s">
        <v>252</v>
      </c>
      <c r="B17" s="426">
        <f>'- 32 -'!D17</f>
        <v>1354120</v>
      </c>
      <c r="C17" s="426">
        <f>B17/'- 7 -'!F17</f>
        <v>969.3056549749463</v>
      </c>
      <c r="D17" s="427">
        <f t="shared" si="0"/>
        <v>5.390175941405939</v>
      </c>
      <c r="E17" s="426">
        <f>I17/'- 7 -'!F17</f>
        <v>179.8282032927702</v>
      </c>
      <c r="F17" s="426">
        <f>'- 32 -'!F17</f>
        <v>267000</v>
      </c>
      <c r="G17" s="427">
        <f t="shared" si="1"/>
        <v>1.0628134702651062</v>
      </c>
      <c r="I17" s="1">
        <v>251220</v>
      </c>
    </row>
    <row r="18" spans="1:9" ht="13.5" customHeight="1">
      <c r="A18" s="23" t="s">
        <v>253</v>
      </c>
      <c r="B18" s="178">
        <f>'- 32 -'!D18</f>
        <v>12646111</v>
      </c>
      <c r="C18" s="178">
        <f>B18/'- 7 -'!F18</f>
        <v>2139.9267293894677</v>
      </c>
      <c r="D18" s="185">
        <f t="shared" si="0"/>
        <v>8.859666661996105</v>
      </c>
      <c r="E18" s="178">
        <f>I18/'- 7 -'!F18</f>
        <v>241.535806145932</v>
      </c>
      <c r="F18" s="178">
        <f>'- 32 -'!F18</f>
        <v>725000</v>
      </c>
      <c r="G18" s="185">
        <f t="shared" si="1"/>
        <v>0.5079236082893133</v>
      </c>
      <c r="I18" s="1">
        <v>1427380</v>
      </c>
    </row>
    <row r="19" spans="1:9" ht="13.5" customHeight="1">
      <c r="A19" s="368" t="s">
        <v>254</v>
      </c>
      <c r="B19" s="426">
        <f>'- 32 -'!D19</f>
        <v>2054800</v>
      </c>
      <c r="C19" s="426">
        <f>B19/'- 7 -'!F19</f>
        <v>581.1907792391459</v>
      </c>
      <c r="D19" s="427">
        <f t="shared" si="0"/>
        <v>4.66618221455173</v>
      </c>
      <c r="E19" s="426">
        <f>I19/'- 7 -'!F19</f>
        <v>124.55381134210154</v>
      </c>
      <c r="F19" s="426">
        <f>'- 32 -'!F19</f>
        <v>75000</v>
      </c>
      <c r="G19" s="427">
        <f t="shared" si="1"/>
        <v>0.1703151966572804</v>
      </c>
      <c r="I19" s="1">
        <v>440360</v>
      </c>
    </row>
    <row r="20" spans="1:9" ht="13.5" customHeight="1">
      <c r="A20" s="23" t="s">
        <v>255</v>
      </c>
      <c r="B20" s="178">
        <f>'- 32 -'!D20</f>
        <v>4602141</v>
      </c>
      <c r="C20" s="178">
        <f>B20/'- 7 -'!F20</f>
        <v>666.4457316631671</v>
      </c>
      <c r="D20" s="185">
        <f t="shared" si="0"/>
        <v>5.657092599171253</v>
      </c>
      <c r="E20" s="178">
        <f>I20/'- 7 -'!F20</f>
        <v>117.80711027441895</v>
      </c>
      <c r="F20" s="178">
        <f>'- 32 -'!F20</f>
        <v>578923</v>
      </c>
      <c r="G20" s="185">
        <f t="shared" si="1"/>
        <v>0.7116298737457238</v>
      </c>
      <c r="I20" s="1">
        <v>813517</v>
      </c>
    </row>
    <row r="21" spans="1:9" ht="13.5" customHeight="1">
      <c r="A21" s="368" t="s">
        <v>256</v>
      </c>
      <c r="B21" s="426">
        <f>'- 32 -'!D21</f>
        <v>2269000</v>
      </c>
      <c r="C21" s="426">
        <f>B21/'- 7 -'!F21</f>
        <v>753.195020746888</v>
      </c>
      <c r="D21" s="427">
        <f t="shared" si="0"/>
        <v>5.048954161103694</v>
      </c>
      <c r="E21" s="426">
        <f>I21/'- 7 -'!F21</f>
        <v>149.17842323651453</v>
      </c>
      <c r="F21" s="426">
        <f>'- 32 -'!F21</f>
        <v>430000</v>
      </c>
      <c r="G21" s="427">
        <f t="shared" si="1"/>
        <v>0.9568313306631063</v>
      </c>
      <c r="I21" s="1">
        <v>449400</v>
      </c>
    </row>
    <row r="22" spans="1:9" ht="13.5" customHeight="1">
      <c r="A22" s="23" t="s">
        <v>257</v>
      </c>
      <c r="B22" s="178">
        <f>'- 32 -'!D22</f>
        <v>1713600</v>
      </c>
      <c r="C22" s="178">
        <f>B22/'- 7 -'!F22</f>
        <v>1010.9734513274336</v>
      </c>
      <c r="D22" s="185">
        <f t="shared" si="0"/>
        <v>5.063934537652965</v>
      </c>
      <c r="E22" s="178">
        <f>I22/'- 7 -'!F22</f>
        <v>199.64188790560473</v>
      </c>
      <c r="F22" s="178">
        <f>'- 32 -'!F22</f>
        <v>111700</v>
      </c>
      <c r="G22" s="185">
        <f t="shared" si="1"/>
        <v>0.33008957041073544</v>
      </c>
      <c r="I22" s="1">
        <v>338393</v>
      </c>
    </row>
    <row r="23" spans="1:9" ht="13.5" customHeight="1">
      <c r="A23" s="368" t="s">
        <v>258</v>
      </c>
      <c r="B23" s="426">
        <f>'- 32 -'!D23</f>
        <v>918050</v>
      </c>
      <c r="C23" s="426">
        <f>B23/'- 7 -'!F23</f>
        <v>707.8257517347726</v>
      </c>
      <c r="D23" s="427">
        <f t="shared" si="0"/>
        <v>3.9767214194129674</v>
      </c>
      <c r="E23" s="426">
        <f>I23/'- 7 -'!F23</f>
        <v>177.9922898997687</v>
      </c>
      <c r="F23" s="426">
        <f>'- 32 -'!F23</f>
        <v>95000</v>
      </c>
      <c r="G23" s="427">
        <f t="shared" si="1"/>
        <v>0.41151193817791176</v>
      </c>
      <c r="I23" s="1">
        <v>230856</v>
      </c>
    </row>
    <row r="24" spans="1:9" ht="13.5" customHeight="1">
      <c r="A24" s="23" t="s">
        <v>259</v>
      </c>
      <c r="B24" s="178">
        <f>'- 32 -'!D24</f>
        <v>4024345</v>
      </c>
      <c r="C24" s="178">
        <f>B24/'- 7 -'!F24</f>
        <v>898.3915615582097</v>
      </c>
      <c r="D24" s="185">
        <f t="shared" si="0"/>
        <v>6.160582388429385</v>
      </c>
      <c r="E24" s="178">
        <f>I24/'- 7 -'!F24</f>
        <v>145.8289987721844</v>
      </c>
      <c r="F24" s="178">
        <f>'- 32 -'!F24</f>
        <v>268500</v>
      </c>
      <c r="G24" s="185">
        <f t="shared" si="1"/>
        <v>0.4110274768423905</v>
      </c>
      <c r="I24" s="1">
        <v>653241</v>
      </c>
    </row>
    <row r="25" spans="1:9" ht="13.5" customHeight="1">
      <c r="A25" s="368" t="s">
        <v>260</v>
      </c>
      <c r="B25" s="426">
        <f>'- 32 -'!D25</f>
        <v>12745351</v>
      </c>
      <c r="C25" s="426">
        <f>B25/'- 7 -'!F25</f>
        <v>900.8588493073225</v>
      </c>
      <c r="D25" s="427">
        <f t="shared" si="0"/>
        <v>5.731580973384071</v>
      </c>
      <c r="E25" s="426">
        <f>I25/'- 7 -'!F25</f>
        <v>157.1745829799265</v>
      </c>
      <c r="F25" s="426">
        <f>'- 32 -'!F25</f>
        <v>506720</v>
      </c>
      <c r="G25" s="427">
        <f t="shared" si="1"/>
        <v>0.22787184996577786</v>
      </c>
      <c r="I25" s="1">
        <v>2223706</v>
      </c>
    </row>
    <row r="26" spans="1:9" ht="13.5" customHeight="1">
      <c r="A26" s="23" t="s">
        <v>261</v>
      </c>
      <c r="B26" s="178">
        <f>'- 32 -'!D26</f>
        <v>3075723</v>
      </c>
      <c r="C26" s="178">
        <f>B26/'- 7 -'!F26</f>
        <v>954.4524437548487</v>
      </c>
      <c r="D26" s="185">
        <f t="shared" si="0"/>
        <v>3.491685860559205</v>
      </c>
      <c r="E26" s="178">
        <f>I26/'- 7 -'!F26</f>
        <v>273.350032583398</v>
      </c>
      <c r="F26" s="178">
        <f>'- 32 -'!F26</f>
        <v>175560</v>
      </c>
      <c r="G26" s="185">
        <f t="shared" si="1"/>
        <v>0.19930285324126198</v>
      </c>
      <c r="I26" s="1">
        <v>880870.48</v>
      </c>
    </row>
    <row r="27" spans="1:9" ht="13.5" customHeight="1">
      <c r="A27" s="368" t="s">
        <v>262</v>
      </c>
      <c r="B27" s="426">
        <f>'- 32 -'!D27</f>
        <v>3437015</v>
      </c>
      <c r="C27" s="499">
        <f>B27/'- 7 -'!F27</f>
        <v>1041.3492943578929</v>
      </c>
      <c r="D27" s="427">
        <f t="shared" si="0"/>
        <v>7.460580867828692</v>
      </c>
      <c r="E27" s="499">
        <f>I27/'- 7 -'!F27</f>
        <v>139.58018990831803</v>
      </c>
      <c r="F27" s="430">
        <f>'- 32 -'!F27</f>
        <v>355634</v>
      </c>
      <c r="G27" s="427">
        <f t="shared" si="1"/>
        <v>0.7719594521261586</v>
      </c>
      <c r="I27" s="1">
        <v>460690</v>
      </c>
    </row>
    <row r="28" spans="1:9" ht="13.5" customHeight="1">
      <c r="A28" s="23" t="s">
        <v>263</v>
      </c>
      <c r="B28" s="178">
        <f>'- 32 -'!D28</f>
        <v>1718245</v>
      </c>
      <c r="C28" s="178">
        <f>B28/'- 7 -'!F28</f>
        <v>960.1816149762503</v>
      </c>
      <c r="D28" s="185">
        <f t="shared" si="0"/>
        <v>4.262799600078397</v>
      </c>
      <c r="E28" s="178">
        <f>I28/'- 7 -'!F28</f>
        <v>225.2467169600447</v>
      </c>
      <c r="F28" s="178">
        <f>'- 32 -'!F28</f>
        <v>153660</v>
      </c>
      <c r="G28" s="185">
        <f t="shared" si="1"/>
        <v>0.38121559297308966</v>
      </c>
      <c r="I28" s="1">
        <v>403079</v>
      </c>
    </row>
    <row r="29" spans="1:9" ht="13.5" customHeight="1">
      <c r="A29" s="368" t="s">
        <v>264</v>
      </c>
      <c r="B29" s="426">
        <f>'- 32 -'!D29</f>
        <v>10019998</v>
      </c>
      <c r="C29" s="426">
        <f>B29/'- 7 -'!F29</f>
        <v>815.7282533479871</v>
      </c>
      <c r="D29" s="427">
        <f t="shared" si="0"/>
        <v>5.8826280440551395</v>
      </c>
      <c r="E29" s="426">
        <f>I29/'- 7 -'!F29</f>
        <v>138.66731794683926</v>
      </c>
      <c r="F29" s="426">
        <f>'- 32 -'!F29</f>
        <v>957500</v>
      </c>
      <c r="G29" s="427">
        <f t="shared" si="1"/>
        <v>0.5621374727003734</v>
      </c>
      <c r="I29" s="1">
        <v>1703320</v>
      </c>
    </row>
    <row r="30" spans="1:9" ht="13.5" customHeight="1">
      <c r="A30" s="23" t="s">
        <v>265</v>
      </c>
      <c r="B30" s="178">
        <f>'- 32 -'!D30</f>
        <v>929650</v>
      </c>
      <c r="C30" s="178">
        <f>B30/'- 7 -'!F30</f>
        <v>794.2332336608287</v>
      </c>
      <c r="D30" s="185">
        <f t="shared" si="0"/>
        <v>4.448618255772222</v>
      </c>
      <c r="E30" s="178">
        <f>I30/'- 7 -'!F30</f>
        <v>178.5348141819735</v>
      </c>
      <c r="F30" s="178">
        <f>'- 32 -'!F30</f>
        <v>216000</v>
      </c>
      <c r="G30" s="185">
        <f t="shared" si="1"/>
        <v>1.0336164612991985</v>
      </c>
      <c r="I30" s="1">
        <v>208975</v>
      </c>
    </row>
    <row r="31" spans="1:9" ht="13.5" customHeight="1">
      <c r="A31" s="368" t="s">
        <v>266</v>
      </c>
      <c r="B31" s="426">
        <f>'- 32 -'!D31</f>
        <v>3134225</v>
      </c>
      <c r="C31" s="426">
        <f>B31/'- 7 -'!F31</f>
        <v>956.723137973138</v>
      </c>
      <c r="D31" s="427">
        <f t="shared" si="0"/>
        <v>5.271999851977447</v>
      </c>
      <c r="E31" s="426">
        <f>I31/'- 7 -'!F31</f>
        <v>181.47252747252747</v>
      </c>
      <c r="F31" s="426">
        <f>'- 32 -'!F31</f>
        <v>152435</v>
      </c>
      <c r="G31" s="427">
        <f t="shared" si="1"/>
        <v>0.25640702165166257</v>
      </c>
      <c r="I31" s="1">
        <v>594504</v>
      </c>
    </row>
    <row r="32" spans="1:9" ht="13.5" customHeight="1">
      <c r="A32" s="23" t="s">
        <v>267</v>
      </c>
      <c r="B32" s="178">
        <f>'- 32 -'!D32</f>
        <v>1779975</v>
      </c>
      <c r="C32" s="178">
        <f>B32/'- 7 -'!F32</f>
        <v>830.9873949579832</v>
      </c>
      <c r="D32" s="185">
        <f t="shared" si="0"/>
        <v>4.398312309269944</v>
      </c>
      <c r="E32" s="178">
        <f>I32/'- 7 -'!F32</f>
        <v>188.93323996265173</v>
      </c>
      <c r="F32" s="178">
        <f>'- 32 -'!F32</f>
        <v>225900</v>
      </c>
      <c r="G32" s="185">
        <f t="shared" si="1"/>
        <v>0.5581981492234893</v>
      </c>
      <c r="I32" s="1">
        <v>404695</v>
      </c>
    </row>
    <row r="33" spans="1:9" ht="13.5" customHeight="1">
      <c r="A33" s="368" t="s">
        <v>268</v>
      </c>
      <c r="B33" s="426">
        <f>'- 32 -'!D33</f>
        <v>2294700</v>
      </c>
      <c r="C33" s="426">
        <f>B33/'- 7 -'!F33</f>
        <v>1025.3351206434315</v>
      </c>
      <c r="D33" s="427">
        <f t="shared" si="0"/>
        <v>4.539034869092549</v>
      </c>
      <c r="E33" s="426">
        <f>I33/'- 7 -'!F33</f>
        <v>225.89276139410188</v>
      </c>
      <c r="F33" s="426">
        <f>'- 32 -'!F33</f>
        <v>216600</v>
      </c>
      <c r="G33" s="427">
        <f t="shared" si="1"/>
        <v>0.4284459635880272</v>
      </c>
      <c r="I33" s="1">
        <v>505548</v>
      </c>
    </row>
    <row r="34" spans="1:9" ht="13.5" customHeight="1">
      <c r="A34" s="23" t="s">
        <v>269</v>
      </c>
      <c r="B34" s="178">
        <f>'- 32 -'!D34</f>
        <v>1785672</v>
      </c>
      <c r="C34" s="178">
        <f>B34/'- 7 -'!F34</f>
        <v>880.508875739645</v>
      </c>
      <c r="D34" s="185">
        <f t="shared" si="0"/>
        <v>4.9031599064219575</v>
      </c>
      <c r="E34" s="178">
        <f>I34/'- 7 -'!F34</f>
        <v>179.57988165680473</v>
      </c>
      <c r="F34" s="178">
        <f>'- 32 -'!F34</f>
        <v>266976</v>
      </c>
      <c r="G34" s="185">
        <f t="shared" si="1"/>
        <v>0.7330719298823685</v>
      </c>
      <c r="I34" s="1">
        <v>364188</v>
      </c>
    </row>
    <row r="35" spans="1:9" ht="13.5" customHeight="1">
      <c r="A35" s="368" t="s">
        <v>270</v>
      </c>
      <c r="B35" s="426">
        <f>'- 32 -'!D35</f>
        <v>16706379</v>
      </c>
      <c r="C35" s="426">
        <f>B35/'- 7 -'!F35</f>
        <v>1015.1225277229227</v>
      </c>
      <c r="D35" s="427">
        <f t="shared" si="0"/>
        <v>6.924384338132406</v>
      </c>
      <c r="E35" s="426">
        <f>I35/'- 7 -'!F35</f>
        <v>146.60112410754974</v>
      </c>
      <c r="F35" s="426">
        <f>'- 32 -'!F35</f>
        <v>492650</v>
      </c>
      <c r="G35" s="427">
        <f t="shared" si="1"/>
        <v>0.20419134177315923</v>
      </c>
      <c r="I35" s="1">
        <v>2412688</v>
      </c>
    </row>
    <row r="36" spans="1:9" ht="13.5" customHeight="1">
      <c r="A36" s="23" t="s">
        <v>271</v>
      </c>
      <c r="B36" s="178">
        <f>'- 32 -'!D36</f>
        <v>1873500</v>
      </c>
      <c r="C36" s="178">
        <f>B36/'- 7 -'!F36</f>
        <v>985.2747830660006</v>
      </c>
      <c r="D36" s="185">
        <f t="shared" si="0"/>
        <v>5.800614893043907</v>
      </c>
      <c r="E36" s="178">
        <f>I36/'- 7 -'!F36</f>
        <v>169.85695503549832</v>
      </c>
      <c r="F36" s="178">
        <f>'- 32 -'!F36</f>
        <v>100000</v>
      </c>
      <c r="G36" s="185">
        <f t="shared" si="1"/>
        <v>0.3096138186839555</v>
      </c>
      <c r="I36" s="1">
        <v>322983</v>
      </c>
    </row>
    <row r="37" spans="1:9" ht="13.5" customHeight="1">
      <c r="A37" s="368" t="s">
        <v>272</v>
      </c>
      <c r="B37" s="426">
        <f>'- 32 -'!D37</f>
        <v>2871198</v>
      </c>
      <c r="C37" s="426">
        <f>B37/'- 7 -'!F37</f>
        <v>854.6249553518276</v>
      </c>
      <c r="D37" s="427">
        <f t="shared" si="0"/>
        <v>5.293984891702975</v>
      </c>
      <c r="E37" s="426">
        <f>I37/'- 7 -'!F37</f>
        <v>161.4332063340874</v>
      </c>
      <c r="F37" s="426">
        <f>'- 32 -'!F37</f>
        <v>201486</v>
      </c>
      <c r="G37" s="427">
        <f t="shared" si="1"/>
        <v>0.371504800396791</v>
      </c>
      <c r="I37" s="1">
        <v>542351</v>
      </c>
    </row>
    <row r="38" spans="1:9" ht="13.5" customHeight="1">
      <c r="A38" s="23" t="s">
        <v>273</v>
      </c>
      <c r="B38" s="178">
        <f>'- 32 -'!D38</f>
        <v>7540344</v>
      </c>
      <c r="C38" s="178">
        <f>B38/'- 7 -'!F38</f>
        <v>852.2088607594936</v>
      </c>
      <c r="D38" s="185">
        <f t="shared" si="0"/>
        <v>6.943341602347</v>
      </c>
      <c r="E38" s="178">
        <f>I38/'- 7 -'!F38</f>
        <v>122.7375678119349</v>
      </c>
      <c r="F38" s="178">
        <f>'- 32 -'!F38</f>
        <v>791365</v>
      </c>
      <c r="G38" s="185">
        <f t="shared" si="1"/>
        <v>0.7287091314589008</v>
      </c>
      <c r="I38" s="1">
        <v>1085982</v>
      </c>
    </row>
    <row r="39" spans="1:9" ht="13.5" customHeight="1">
      <c r="A39" s="368" t="s">
        <v>274</v>
      </c>
      <c r="B39" s="426">
        <f>'- 32 -'!D39</f>
        <v>1497800</v>
      </c>
      <c r="C39" s="426">
        <f>B39/'- 7 -'!F39</f>
        <v>934.081696289367</v>
      </c>
      <c r="D39" s="427">
        <f t="shared" si="0"/>
        <v>4.790308085443899</v>
      </c>
      <c r="E39" s="426">
        <f>I39/'- 7 -'!F39</f>
        <v>194.9940754599314</v>
      </c>
      <c r="F39" s="426">
        <f>'- 32 -'!F39</f>
        <v>180200</v>
      </c>
      <c r="G39" s="427">
        <f t="shared" si="1"/>
        <v>0.576320948722787</v>
      </c>
      <c r="I39" s="1">
        <v>312673</v>
      </c>
    </row>
    <row r="40" spans="1:9" ht="13.5" customHeight="1">
      <c r="A40" s="23" t="s">
        <v>275</v>
      </c>
      <c r="B40" s="178">
        <f>'- 32 -'!D40</f>
        <v>7211339</v>
      </c>
      <c r="C40" s="178">
        <f>B40/'- 7 -'!F40</f>
        <v>847.1072137579439</v>
      </c>
      <c r="D40" s="185">
        <f t="shared" si="0"/>
        <v>5.079956775551982</v>
      </c>
      <c r="E40" s="178">
        <f>I40/'- 7 -'!F40</f>
        <v>166.7548074099308</v>
      </c>
      <c r="F40" s="178">
        <f>'- 32 -'!F40</f>
        <v>895373</v>
      </c>
      <c r="G40" s="185">
        <f t="shared" si="1"/>
        <v>0.6307366964715297</v>
      </c>
      <c r="I40" s="1">
        <v>1419567</v>
      </c>
    </row>
    <row r="41" spans="1:9" ht="13.5" customHeight="1">
      <c r="A41" s="368" t="s">
        <v>276</v>
      </c>
      <c r="B41" s="426">
        <f>'- 32 -'!D41</f>
        <v>3680309</v>
      </c>
      <c r="C41" s="426">
        <f>B41/'- 7 -'!F41</f>
        <v>787.6530765115035</v>
      </c>
      <c r="D41" s="427">
        <f t="shared" si="0"/>
        <v>5.016457506130332</v>
      </c>
      <c r="E41" s="426">
        <f>I41/'- 7 -'!F41</f>
        <v>157.01380417335474</v>
      </c>
      <c r="F41" s="426">
        <f>'- 32 -'!F41</f>
        <v>127500</v>
      </c>
      <c r="G41" s="427">
        <f t="shared" si="1"/>
        <v>0.1737893019394886</v>
      </c>
      <c r="I41" s="1">
        <v>733647</v>
      </c>
    </row>
    <row r="42" spans="1:9" ht="13.5" customHeight="1">
      <c r="A42" s="23" t="s">
        <v>277</v>
      </c>
      <c r="B42" s="178">
        <f>'- 32 -'!D42</f>
        <v>1540041</v>
      </c>
      <c r="C42" s="178">
        <f>B42/'- 7 -'!F42</f>
        <v>921.6283662477558</v>
      </c>
      <c r="D42" s="185">
        <f t="shared" si="0"/>
        <v>4.773529931405581</v>
      </c>
      <c r="E42" s="178">
        <f>I42/'- 7 -'!F42</f>
        <v>193.07061639736685</v>
      </c>
      <c r="F42" s="178">
        <f>'- 32 -'!F42</f>
        <v>96799</v>
      </c>
      <c r="G42" s="185">
        <f t="shared" si="1"/>
        <v>0.30003936507542905</v>
      </c>
      <c r="I42" s="1">
        <v>322621</v>
      </c>
    </row>
    <row r="43" spans="1:9" ht="13.5" customHeight="1">
      <c r="A43" s="368" t="s">
        <v>278</v>
      </c>
      <c r="B43" s="426">
        <f>'- 32 -'!D43</f>
        <v>736318</v>
      </c>
      <c r="C43" s="426">
        <f>B43/'- 7 -'!F43</f>
        <v>688.4693782141187</v>
      </c>
      <c r="D43" s="427">
        <f>B43/I43</f>
        <v>4.032453805627663</v>
      </c>
      <c r="E43" s="426">
        <f>I43/'- 7 -'!F43</f>
        <v>170.73211781206172</v>
      </c>
      <c r="F43" s="426">
        <f>'- 32 -'!F43</f>
        <v>93900</v>
      </c>
      <c r="G43" s="427">
        <f>F43/I43</f>
        <v>0.514244405743765</v>
      </c>
      <c r="I43" s="1">
        <v>182598</v>
      </c>
    </row>
    <row r="44" spans="1:9" ht="13.5" customHeight="1">
      <c r="A44" s="23" t="s">
        <v>279</v>
      </c>
      <c r="B44" s="178">
        <f>'- 32 -'!D44</f>
        <v>767588</v>
      </c>
      <c r="C44" s="178">
        <f>B44/'- 7 -'!F44</f>
        <v>940.6715686274509</v>
      </c>
      <c r="D44" s="185">
        <f>B44/I44</f>
        <v>4.308008328796646</v>
      </c>
      <c r="E44" s="178">
        <f>I44/'- 7 -'!F44</f>
        <v>218.35416666666666</v>
      </c>
      <c r="F44" s="178">
        <f>'- 32 -'!F44</f>
        <v>52980</v>
      </c>
      <c r="G44" s="185">
        <f>F44/I44</f>
        <v>0.2973447751393277</v>
      </c>
      <c r="I44" s="1">
        <v>178177</v>
      </c>
    </row>
    <row r="45" spans="1:9" ht="13.5" customHeight="1">
      <c r="A45" s="368" t="s">
        <v>280</v>
      </c>
      <c r="B45" s="426">
        <f>'- 32 -'!D45</f>
        <v>1027260</v>
      </c>
      <c r="C45" s="426">
        <f>B45/'- 7 -'!F45</f>
        <v>690.2701249832012</v>
      </c>
      <c r="D45" s="427">
        <f>B45/I45</f>
        <v>4.9365190731111905</v>
      </c>
      <c r="E45" s="426">
        <f>I45/'- 7 -'!F45</f>
        <v>139.8293240155893</v>
      </c>
      <c r="F45" s="426">
        <f>'- 32 -'!F45</f>
        <v>137620</v>
      </c>
      <c r="G45" s="427">
        <f>F45/I45</f>
        <v>0.6613357425009851</v>
      </c>
      <c r="I45" s="1">
        <v>208094</v>
      </c>
    </row>
    <row r="46" spans="1:9" ht="13.5" customHeight="1">
      <c r="A46" s="23" t="s">
        <v>281</v>
      </c>
      <c r="B46" s="178">
        <f>'- 32 -'!D46</f>
        <v>31302300</v>
      </c>
      <c r="C46" s="178">
        <f>B46/'- 7 -'!F46</f>
        <v>1027.8045016499482</v>
      </c>
      <c r="D46" s="185">
        <f>B46/I46</f>
        <v>6.3697262846875295</v>
      </c>
      <c r="E46" s="178">
        <f>I46/'- 7 -'!F46</f>
        <v>161.35771863866952</v>
      </c>
      <c r="F46" s="178">
        <f>'- 32 -'!F46</f>
        <v>3631000</v>
      </c>
      <c r="G46" s="185">
        <f>F46/I46</f>
        <v>0.738874655846389</v>
      </c>
      <c r="I46" s="1">
        <v>4914230</v>
      </c>
    </row>
    <row r="47" spans="1:9" ht="4.5" customHeight="1">
      <c r="A47"/>
      <c r="B47"/>
      <c r="C47"/>
      <c r="D47"/>
      <c r="E47"/>
      <c r="F47"/>
      <c r="G47"/>
      <c r="H47"/>
      <c r="I47"/>
    </row>
    <row r="48" spans="1:9" ht="13.5" customHeight="1">
      <c r="A48" s="371" t="s">
        <v>282</v>
      </c>
      <c r="B48" s="428">
        <f>SUM(B11:B46)</f>
        <v>163381610</v>
      </c>
      <c r="C48" s="428">
        <f>B48/'- 7 -'!F48</f>
        <v>945.8712587999374</v>
      </c>
      <c r="D48" s="429">
        <f>B48/I48</f>
        <v>5.83654530210088</v>
      </c>
      <c r="E48" s="428">
        <f>I48/'- 7 -'!F48</f>
        <v>162.06012458422424</v>
      </c>
      <c r="F48" s="428">
        <f>SUM(F11:F46)</f>
        <v>14321281</v>
      </c>
      <c r="G48" s="429">
        <f>F48/I48</f>
        <v>0.5116047353225164</v>
      </c>
      <c r="I48" s="1">
        <f>SUM(I11:I46)</f>
        <v>27992862.48</v>
      </c>
    </row>
    <row r="49" spans="1:7" ht="4.5" customHeight="1">
      <c r="A49" s="25" t="s">
        <v>5</v>
      </c>
      <c r="B49" s="179"/>
      <c r="C49" s="179"/>
      <c r="D49" s="102"/>
      <c r="E49" s="179"/>
      <c r="F49" s="179"/>
      <c r="G49" s="102"/>
    </row>
    <row r="50" spans="1:9" ht="13.5" customHeight="1">
      <c r="A50" s="23" t="s">
        <v>283</v>
      </c>
      <c r="B50" s="178">
        <f>'- 32 -'!D50</f>
        <v>342540</v>
      </c>
      <c r="C50" s="178">
        <f>B50/'- 7 -'!F50</f>
        <v>1499.0809628008753</v>
      </c>
      <c r="D50" s="185">
        <f>B50/I50</f>
        <v>4.900008582954253</v>
      </c>
      <c r="E50" s="178">
        <f>I50/'- 7 -'!F50</f>
        <v>305.9343544857768</v>
      </c>
      <c r="F50" s="178">
        <f>'- 32 -'!F50</f>
        <v>0</v>
      </c>
      <c r="G50" s="339" t="s">
        <v>202</v>
      </c>
      <c r="I50" s="165">
        <v>69906</v>
      </c>
    </row>
    <row r="51" spans="1:7" ht="13.5" customHeight="1">
      <c r="A51" s="368" t="s">
        <v>284</v>
      </c>
      <c r="B51" s="426">
        <f>'- 32 -'!D51</f>
        <v>827418</v>
      </c>
      <c r="C51" s="426">
        <f>B51/'- 7 -'!F51</f>
        <v>1194.8274368231048</v>
      </c>
      <c r="D51" s="431" t="s">
        <v>202</v>
      </c>
      <c r="E51" s="430" t="s">
        <v>202</v>
      </c>
      <c r="F51" s="426">
        <f>'- 32 -'!F51</f>
        <v>55372</v>
      </c>
      <c r="G51" s="431" t="s">
        <v>202</v>
      </c>
    </row>
    <row r="52" spans="1:7" ht="49.5" customHeight="1">
      <c r="A52" s="27"/>
      <c r="B52" s="27"/>
      <c r="C52" s="27"/>
      <c r="D52" s="27"/>
      <c r="E52" s="27"/>
      <c r="F52" s="27"/>
      <c r="G52" s="27"/>
    </row>
    <row r="53" ht="15" customHeight="1">
      <c r="A53" s="508" t="s">
        <v>549</v>
      </c>
    </row>
    <row r="54" ht="12" customHeight="1">
      <c r="A54" s="253" t="s">
        <v>443</v>
      </c>
    </row>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34.xml><?xml version="1.0" encoding="utf-8"?>
<worksheet xmlns="http://schemas.openxmlformats.org/spreadsheetml/2006/main" xmlns:r="http://schemas.openxmlformats.org/officeDocument/2006/relationships">
  <sheetPr codeName="Sheet52">
    <pageSetUpPr fitToPage="1"/>
  </sheetPr>
  <dimension ref="A1:J54"/>
  <sheetViews>
    <sheetView showGridLines="0" showZeros="0" workbookViewId="0" topLeftCell="A1">
      <selection activeCell="A1" sqref="A1"/>
    </sheetView>
  </sheetViews>
  <sheetFormatPr defaultColWidth="15.83203125" defaultRowHeight="12"/>
  <cols>
    <col min="1" max="1" width="29.83203125" style="1" customWidth="1"/>
    <col min="2" max="2" width="15.83203125" style="1" customWidth="1"/>
    <col min="3" max="3" width="8.83203125" style="1" customWidth="1"/>
    <col min="4" max="4" width="9.83203125" style="1" customWidth="1"/>
    <col min="5" max="5" width="15.83203125" style="1" customWidth="1"/>
    <col min="6" max="6" width="8.83203125" style="1" customWidth="1"/>
    <col min="7" max="7" width="9.83203125" style="1" customWidth="1"/>
    <col min="8" max="8" width="15.83203125" style="1" customWidth="1"/>
    <col min="9" max="9" width="8.83203125" style="1" customWidth="1"/>
    <col min="10" max="10" width="9.83203125" style="1" customWidth="1"/>
    <col min="11" max="16384" width="15.83203125" style="1" customWidth="1"/>
  </cols>
  <sheetData>
    <row r="1" spans="1:10" ht="6.75" customHeight="1">
      <c r="A1" s="3"/>
      <c r="B1" s="4"/>
      <c r="C1" s="4"/>
      <c r="D1" s="4"/>
      <c r="E1" s="4"/>
      <c r="F1" s="4"/>
      <c r="G1" s="4"/>
      <c r="H1" s="4"/>
      <c r="I1" s="4"/>
      <c r="J1" s="4"/>
    </row>
    <row r="2" spans="1:10" ht="15.75" customHeight="1">
      <c r="A2" s="168"/>
      <c r="B2" s="5" t="s">
        <v>195</v>
      </c>
      <c r="C2" s="6"/>
      <c r="D2" s="6"/>
      <c r="E2" s="6"/>
      <c r="F2" s="6"/>
      <c r="G2" s="6"/>
      <c r="H2" s="109"/>
      <c r="I2" s="180"/>
      <c r="J2" s="120"/>
    </row>
    <row r="3" spans="1:10" ht="15.75" customHeight="1">
      <c r="A3" s="171"/>
      <c r="B3" s="7" t="str">
        <f>OPYEAR</f>
        <v>OPERATING FUND 2007/2008 BUDGET</v>
      </c>
      <c r="C3" s="8"/>
      <c r="D3" s="8"/>
      <c r="E3" s="8"/>
      <c r="F3" s="8"/>
      <c r="G3" s="8"/>
      <c r="H3" s="111"/>
      <c r="I3" s="111"/>
      <c r="J3" s="104"/>
    </row>
    <row r="4" spans="2:10" ht="15.75" customHeight="1">
      <c r="B4" s="4"/>
      <c r="C4" s="4"/>
      <c r="D4" s="4"/>
      <c r="E4" s="4"/>
      <c r="F4" s="4"/>
      <c r="G4" s="4"/>
      <c r="H4" s="4"/>
      <c r="I4" s="4"/>
      <c r="J4" s="4"/>
    </row>
    <row r="5" ht="13.5" customHeight="1"/>
    <row r="6" spans="2:10" ht="18" customHeight="1">
      <c r="B6" s="173" t="s">
        <v>506</v>
      </c>
      <c r="C6" s="181"/>
      <c r="D6" s="174"/>
      <c r="E6" s="174"/>
      <c r="F6" s="174"/>
      <c r="G6" s="174"/>
      <c r="H6" s="174"/>
      <c r="I6" s="174"/>
      <c r="J6" s="175"/>
    </row>
    <row r="7" spans="2:10" ht="15.75" customHeight="1">
      <c r="B7" s="365" t="s">
        <v>171</v>
      </c>
      <c r="C7" s="366"/>
      <c r="D7" s="367"/>
      <c r="E7" s="365" t="s">
        <v>156</v>
      </c>
      <c r="F7" s="366"/>
      <c r="G7" s="367"/>
      <c r="H7" s="365" t="s">
        <v>162</v>
      </c>
      <c r="I7" s="366"/>
      <c r="J7" s="367"/>
    </row>
    <row r="8" spans="1:10" ht="15.75" customHeight="1">
      <c r="A8" s="105"/>
      <c r="B8" s="176"/>
      <c r="C8" s="107"/>
      <c r="D8" s="16" t="s">
        <v>67</v>
      </c>
      <c r="E8" s="176"/>
      <c r="F8" s="177"/>
      <c r="G8" s="16" t="s">
        <v>67</v>
      </c>
      <c r="H8" s="176"/>
      <c r="I8" s="177"/>
      <c r="J8" s="16" t="s">
        <v>67</v>
      </c>
    </row>
    <row r="9" spans="1:10" ht="15.75" customHeight="1">
      <c r="A9" s="35" t="s">
        <v>88</v>
      </c>
      <c r="B9" s="116" t="s">
        <v>89</v>
      </c>
      <c r="C9" s="116" t="s">
        <v>90</v>
      </c>
      <c r="D9" s="116" t="s">
        <v>91</v>
      </c>
      <c r="E9" s="116" t="s">
        <v>89</v>
      </c>
      <c r="F9" s="116" t="s">
        <v>90</v>
      </c>
      <c r="G9" s="116" t="s">
        <v>91</v>
      </c>
      <c r="H9" s="116" t="s">
        <v>89</v>
      </c>
      <c r="I9" s="116" t="s">
        <v>90</v>
      </c>
      <c r="J9" s="116" t="s">
        <v>91</v>
      </c>
    </row>
    <row r="10" ht="4.5" customHeight="1">
      <c r="A10" s="37"/>
    </row>
    <row r="11" spans="1:10" ht="13.5" customHeight="1">
      <c r="A11" s="368" t="s">
        <v>247</v>
      </c>
      <c r="B11" s="369">
        <v>103701</v>
      </c>
      <c r="C11" s="370">
        <f>B11/'- 3 -'!D11*100</f>
        <v>0.8236901487052185</v>
      </c>
      <c r="D11" s="369">
        <f>B11/'- 7 -'!F11</f>
        <v>72.46750524109015</v>
      </c>
      <c r="E11" s="369">
        <v>59848</v>
      </c>
      <c r="F11" s="370">
        <f>E11/'- 3 -'!D11*100</f>
        <v>0.47536868515935154</v>
      </c>
      <c r="G11" s="369">
        <f>E11/'- 7 -'!F11</f>
        <v>41.822501747030046</v>
      </c>
      <c r="H11" s="369">
        <v>167577</v>
      </c>
      <c r="I11" s="370">
        <f>H11/'- 3 -'!D11*100</f>
        <v>1.33105297007333</v>
      </c>
      <c r="J11" s="369">
        <f>H11/'- 7 -'!F11</f>
        <v>117.104821802935</v>
      </c>
    </row>
    <row r="12" spans="1:10" ht="13.5" customHeight="1">
      <c r="A12" s="23" t="s">
        <v>248</v>
      </c>
      <c r="B12" s="24">
        <v>157749</v>
      </c>
      <c r="C12" s="361">
        <f>B12/'- 3 -'!D12</f>
        <v>0.006676791469634818</v>
      </c>
      <c r="D12" s="24">
        <f>B12/'- 7 -'!F12</f>
        <v>66.03139388865634</v>
      </c>
      <c r="E12" s="24">
        <v>72185</v>
      </c>
      <c r="F12" s="361">
        <f>E12/'- 3 -'!D12</f>
        <v>0.003055259889036313</v>
      </c>
      <c r="G12" s="24">
        <f>E12/'- 7 -'!F12</f>
        <v>30.215571368773546</v>
      </c>
      <c r="H12" s="24">
        <v>288793</v>
      </c>
      <c r="I12" s="361">
        <f>H12/'- 3 -'!D12</f>
        <v>0.012223282802998739</v>
      </c>
      <c r="J12" s="24">
        <f>H12/'- 7 -'!F12</f>
        <v>120.88447048974466</v>
      </c>
    </row>
    <row r="13" spans="1:10" ht="13.5" customHeight="1">
      <c r="A13" s="368" t="s">
        <v>249</v>
      </c>
      <c r="B13" s="369">
        <v>258700</v>
      </c>
      <c r="C13" s="370">
        <f>B13/'- 3 -'!D13</f>
        <v>0.00465673877081537</v>
      </c>
      <c r="D13" s="369">
        <f>B13/'- 7 -'!F13</f>
        <v>38.36286794691184</v>
      </c>
      <c r="E13" s="369">
        <v>159900</v>
      </c>
      <c r="F13" s="370">
        <f>E13/'- 3 -'!D13</f>
        <v>0.002878285772916033</v>
      </c>
      <c r="G13" s="369">
        <f>E13/'- 7 -'!F13</f>
        <v>23.71172239934752</v>
      </c>
      <c r="H13" s="369">
        <v>499600</v>
      </c>
      <c r="I13" s="370">
        <f>H13/'- 3 -'!D13</f>
        <v>0.008993067993426205</v>
      </c>
      <c r="J13" s="369">
        <f>H13/'- 7 -'!F13</f>
        <v>74.0861570401127</v>
      </c>
    </row>
    <row r="14" spans="1:10" ht="13.5" customHeight="1">
      <c r="A14" s="23" t="s">
        <v>285</v>
      </c>
      <c r="B14" s="24">
        <v>193276</v>
      </c>
      <c r="C14" s="361">
        <f>B14/'- 3 -'!D14</f>
        <v>0.0036519549870604974</v>
      </c>
      <c r="D14" s="24">
        <f>B14/'- 7 -'!F14</f>
        <v>40.74114671163575</v>
      </c>
      <c r="E14" s="24">
        <v>22700</v>
      </c>
      <c r="F14" s="361">
        <f>E14/'- 3 -'!D14</f>
        <v>0.00042891708337441427</v>
      </c>
      <c r="G14" s="24">
        <f>E14/'- 7 -'!F14</f>
        <v>4.784991568296796</v>
      </c>
      <c r="H14" s="24">
        <v>589200</v>
      </c>
      <c r="I14" s="361">
        <f>H14/'- 3 -'!D14</f>
        <v>0.011132949142035458</v>
      </c>
      <c r="J14" s="24">
        <f>H14/'- 7 -'!F14</f>
        <v>124.19898819561551</v>
      </c>
    </row>
    <row r="15" spans="1:10" ht="13.5" customHeight="1">
      <c r="A15" s="368" t="s">
        <v>250</v>
      </c>
      <c r="B15" s="369">
        <v>47500</v>
      </c>
      <c r="C15" s="370">
        <f>B15/'- 3 -'!D15</f>
        <v>0.003115131386732544</v>
      </c>
      <c r="D15" s="369">
        <f>B15/'- 7 -'!F15</f>
        <v>29.855436832181017</v>
      </c>
      <c r="E15" s="369">
        <v>65500</v>
      </c>
      <c r="F15" s="370">
        <f>E15/'- 3 -'!D15</f>
        <v>0.004295602228020666</v>
      </c>
      <c r="G15" s="369">
        <f>E15/'- 7 -'!F15</f>
        <v>41.16907605279698</v>
      </c>
      <c r="H15" s="369">
        <v>173772</v>
      </c>
      <c r="I15" s="370">
        <f>H15/'- 3 -'!D15</f>
        <v>0.01139626550179553</v>
      </c>
      <c r="J15" s="369">
        <f>H15/'- 7 -'!F15</f>
        <v>109.22187303582652</v>
      </c>
    </row>
    <row r="16" spans="1:10" ht="13.5" customHeight="1">
      <c r="A16" s="23" t="s">
        <v>251</v>
      </c>
      <c r="B16" s="24">
        <v>93539</v>
      </c>
      <c r="C16" s="361">
        <f>B16/'- 3 -'!D16</f>
        <v>0.008595881633609907</v>
      </c>
      <c r="D16" s="24">
        <f>B16/'- 7 -'!F16</f>
        <v>81.55100261551874</v>
      </c>
      <c r="E16" s="24">
        <v>20148</v>
      </c>
      <c r="F16" s="361">
        <f>E16/'- 3 -'!D16</f>
        <v>0.0018515252798722715</v>
      </c>
      <c r="G16" s="24">
        <f>E16/'- 7 -'!F16</f>
        <v>17.565823888404534</v>
      </c>
      <c r="H16" s="24">
        <v>109956</v>
      </c>
      <c r="I16" s="361">
        <f>H16/'- 3 -'!D16</f>
        <v>0.010104542072346411</v>
      </c>
      <c r="J16" s="24">
        <f>H16/'- 7 -'!F16</f>
        <v>95.86399302528335</v>
      </c>
    </row>
    <row r="17" spans="1:10" ht="13.5" customHeight="1">
      <c r="A17" s="368" t="s">
        <v>252</v>
      </c>
      <c r="B17" s="369">
        <v>91800</v>
      </c>
      <c r="C17" s="370">
        <f>B17/'- 3 -'!D17</f>
        <v>0.00658925039165844</v>
      </c>
      <c r="D17" s="369">
        <f>B17/'- 7 -'!F17</f>
        <v>65.71224051539012</v>
      </c>
      <c r="E17" s="369">
        <v>54377</v>
      </c>
      <c r="F17" s="370">
        <f>E17/'- 3 -'!D17</f>
        <v>0.003903090071320381</v>
      </c>
      <c r="G17" s="369">
        <f>E17/'- 7 -'!F17</f>
        <v>38.92412312097351</v>
      </c>
      <c r="H17" s="369">
        <v>249465</v>
      </c>
      <c r="I17" s="370">
        <f>H17/'- 3 -'!D17</f>
        <v>0.01790618027184175</v>
      </c>
      <c r="J17" s="369">
        <f>H17/'- 7 -'!F17</f>
        <v>178.57193987115247</v>
      </c>
    </row>
    <row r="18" spans="1:10" ht="13.5" customHeight="1">
      <c r="A18" s="23" t="s">
        <v>253</v>
      </c>
      <c r="B18" s="24">
        <v>299809</v>
      </c>
      <c r="C18" s="361">
        <f>B18/'- 3 -'!D18</f>
        <v>0.0032261970354356007</v>
      </c>
      <c r="D18" s="24">
        <f>B18/'- 7 -'!F18</f>
        <v>50.73253688912955</v>
      </c>
      <c r="E18" s="24">
        <v>501600</v>
      </c>
      <c r="F18" s="361">
        <f>E18/'- 3 -'!D18</f>
        <v>0.005397637939403077</v>
      </c>
      <c r="G18" s="24">
        <f>E18/'- 7 -'!F18</f>
        <v>84.87884120752673</v>
      </c>
      <c r="H18" s="24">
        <v>522550</v>
      </c>
      <c r="I18" s="361">
        <f>H18/'- 3 -'!D18</f>
        <v>0.005623077562270889</v>
      </c>
      <c r="J18" s="24">
        <f>H18/'- 7 -'!F18</f>
        <v>88.42392040070393</v>
      </c>
    </row>
    <row r="19" spans="1:10" ht="13.5" customHeight="1">
      <c r="A19" s="368" t="s">
        <v>254</v>
      </c>
      <c r="B19" s="369">
        <v>173000</v>
      </c>
      <c r="C19" s="370">
        <f>B19/'- 3 -'!D19</f>
        <v>0.00674964305897725</v>
      </c>
      <c r="D19" s="369">
        <f>B19/'- 7 -'!F19</f>
        <v>48.93225852071843</v>
      </c>
      <c r="E19" s="369">
        <v>55560</v>
      </c>
      <c r="F19" s="370">
        <f>E19/'- 3 -'!D19</f>
        <v>0.0021676888344322313</v>
      </c>
      <c r="G19" s="369">
        <f>E19/'- 7 -'!F19</f>
        <v>15.714891811624947</v>
      </c>
      <c r="H19" s="369">
        <v>326100</v>
      </c>
      <c r="I19" s="370">
        <f>H19/'- 3 -'!D19</f>
        <v>0.012722882089783128</v>
      </c>
      <c r="J19" s="369">
        <f>H19/'- 7 -'!F19</f>
        <v>92.23589308442936</v>
      </c>
    </row>
    <row r="20" spans="1:10" ht="13.5" customHeight="1">
      <c r="A20" s="23" t="s">
        <v>255</v>
      </c>
      <c r="B20" s="24">
        <v>255805</v>
      </c>
      <c r="C20" s="361">
        <f>B20/'- 3 -'!D20</f>
        <v>0.0051283117410502585</v>
      </c>
      <c r="D20" s="24">
        <f>B20/'- 7 -'!F20</f>
        <v>37.04366085004706</v>
      </c>
      <c r="E20" s="24">
        <v>62196</v>
      </c>
      <c r="F20" s="361">
        <f>E20/'- 3 -'!D20</f>
        <v>0.0012468891423012133</v>
      </c>
      <c r="G20" s="24">
        <f>E20/'- 7 -'!F20</f>
        <v>9.006733762942583</v>
      </c>
      <c r="H20" s="24">
        <v>645656</v>
      </c>
      <c r="I20" s="361">
        <f>H20/'- 3 -'!D20</f>
        <v>0.012943942633957685</v>
      </c>
      <c r="J20" s="24">
        <f>H20/'- 7 -'!F20</f>
        <v>93.4988053001231</v>
      </c>
    </row>
    <row r="21" spans="1:10" ht="13.5" customHeight="1">
      <c r="A21" s="368" t="s">
        <v>256</v>
      </c>
      <c r="B21" s="369">
        <v>255600</v>
      </c>
      <c r="C21" s="370">
        <f>B21/'- 3 -'!D21</f>
        <v>0.009252522181075768</v>
      </c>
      <c r="D21" s="369">
        <f>B21/'- 7 -'!F21</f>
        <v>84.84647302904564</v>
      </c>
      <c r="E21" s="369">
        <v>145218</v>
      </c>
      <c r="F21" s="370">
        <f>E21/'- 3 -'!D21</f>
        <v>0.005256779210060489</v>
      </c>
      <c r="G21" s="369">
        <f>E21/'- 7 -'!F21</f>
        <v>48.20514522821577</v>
      </c>
      <c r="H21" s="369">
        <v>252539</v>
      </c>
      <c r="I21" s="370">
        <f>H21/'- 3 -'!D21</f>
        <v>0.009141716350104434</v>
      </c>
      <c r="J21" s="369">
        <f>H21/'- 7 -'!F21</f>
        <v>83.8303734439834</v>
      </c>
    </row>
    <row r="22" spans="1:10" ht="13.5" customHeight="1">
      <c r="A22" s="23" t="s">
        <v>257</v>
      </c>
      <c r="B22" s="24">
        <v>56700</v>
      </c>
      <c r="C22" s="361">
        <f>B22/'- 3 -'!D22</f>
        <v>0.0037000981080687065</v>
      </c>
      <c r="D22" s="24">
        <f>B22/'- 7 -'!F22</f>
        <v>33.45132743362832</v>
      </c>
      <c r="E22" s="24">
        <v>19575</v>
      </c>
      <c r="F22" s="361">
        <f>E22/'- 3 -'!D22</f>
        <v>0.00127741482302372</v>
      </c>
      <c r="G22" s="24">
        <f>E22/'- 7 -'!F22</f>
        <v>11.548672566371682</v>
      </c>
      <c r="H22" s="24">
        <v>84500</v>
      </c>
      <c r="I22" s="361">
        <f>H22/'- 3 -'!D22</f>
        <v>0.005514255557880172</v>
      </c>
      <c r="J22" s="24">
        <f>H22/'- 7 -'!F22</f>
        <v>49.852507374631266</v>
      </c>
    </row>
    <row r="23" spans="1:10" ht="13.5" customHeight="1">
      <c r="A23" s="368" t="s">
        <v>258</v>
      </c>
      <c r="B23" s="369">
        <v>49173</v>
      </c>
      <c r="C23" s="370">
        <f>B23/'- 3 -'!D23</f>
        <v>0.0038486840174303365</v>
      </c>
      <c r="D23" s="369">
        <f>B23/'- 7 -'!F23</f>
        <v>37.912875867386276</v>
      </c>
      <c r="E23" s="369">
        <v>0</v>
      </c>
      <c r="F23" s="370">
        <f>E23/'- 3 -'!D23</f>
        <v>0</v>
      </c>
      <c r="G23" s="369">
        <f>E23/'- 7 -'!F23</f>
        <v>0</v>
      </c>
      <c r="H23" s="369">
        <v>229000</v>
      </c>
      <c r="I23" s="370">
        <f>H23/'- 3 -'!D23</f>
        <v>0.017923426270342404</v>
      </c>
      <c r="J23" s="369">
        <f>H23/'- 7 -'!F23</f>
        <v>176.56129529683886</v>
      </c>
    </row>
    <row r="24" spans="1:10" ht="13.5" customHeight="1">
      <c r="A24" s="23" t="s">
        <v>259</v>
      </c>
      <c r="B24" s="24">
        <v>174850</v>
      </c>
      <c r="C24" s="361">
        <f>B24/'- 3 -'!D24</f>
        <v>0.004135280064414348</v>
      </c>
      <c r="D24" s="24">
        <f>B24/'- 7 -'!F24</f>
        <v>39.03337426052015</v>
      </c>
      <c r="E24" s="24">
        <v>96280</v>
      </c>
      <c r="F24" s="361">
        <f>E24/'- 3 -'!D24</f>
        <v>0.0022770647103335056</v>
      </c>
      <c r="G24" s="24">
        <f>E24/'- 7 -'!F24</f>
        <v>21.493470253376493</v>
      </c>
      <c r="H24" s="24">
        <v>742000</v>
      </c>
      <c r="I24" s="361">
        <f>H24/'- 3 -'!D24</f>
        <v>0.017548629155249906</v>
      </c>
      <c r="J24" s="24">
        <f>H24/'- 7 -'!F24</f>
        <v>165.64348699631654</v>
      </c>
    </row>
    <row r="25" spans="1:10" ht="13.5" customHeight="1">
      <c r="A25" s="368" t="s">
        <v>260</v>
      </c>
      <c r="B25" s="369">
        <v>653701</v>
      </c>
      <c r="C25" s="370">
        <f>B25/'- 3 -'!D25</f>
        <v>0.0050842308849855244</v>
      </c>
      <c r="D25" s="369">
        <f>B25/'- 7 -'!F25</f>
        <v>46.20448119875601</v>
      </c>
      <c r="E25" s="369">
        <v>920610</v>
      </c>
      <c r="F25" s="370">
        <f>E25/'- 3 -'!D25</f>
        <v>0.007160144768061428</v>
      </c>
      <c r="G25" s="369">
        <f>E25/'- 7 -'!F25</f>
        <v>65.06997455470739</v>
      </c>
      <c r="H25" s="369">
        <v>441850</v>
      </c>
      <c r="I25" s="370">
        <f>H25/'- 3 -'!D25</f>
        <v>0.0034365366069974714</v>
      </c>
      <c r="J25" s="369">
        <f>H25/'- 7 -'!F25</f>
        <v>31.230562623692396</v>
      </c>
    </row>
    <row r="26" spans="1:10" ht="13.5" customHeight="1">
      <c r="A26" s="23" t="s">
        <v>261</v>
      </c>
      <c r="B26" s="24">
        <v>227071</v>
      </c>
      <c r="C26" s="361">
        <f>B26/'- 3 -'!D26</f>
        <v>0.007324763695396203</v>
      </c>
      <c r="D26" s="24">
        <f>B26/'- 7 -'!F26</f>
        <v>70.46423584173777</v>
      </c>
      <c r="E26" s="24">
        <v>53893</v>
      </c>
      <c r="F26" s="361">
        <f>E26/'- 3 -'!D26</f>
        <v>0.0017384584109639168</v>
      </c>
      <c r="G26" s="24">
        <f>E26/'- 7 -'!F26</f>
        <v>16.723972071373158</v>
      </c>
      <c r="H26" s="24">
        <v>363633</v>
      </c>
      <c r="I26" s="361">
        <f>H26/'- 3 -'!D26</f>
        <v>0.011729924987550181</v>
      </c>
      <c r="J26" s="24">
        <f>H26/'- 7 -'!F26</f>
        <v>112.84189294026378</v>
      </c>
    </row>
    <row r="27" spans="1:10" ht="13.5" customHeight="1">
      <c r="A27" s="368" t="s">
        <v>262</v>
      </c>
      <c r="B27" s="369">
        <v>75351</v>
      </c>
      <c r="C27" s="370">
        <f>B27/'- 3 -'!D27</f>
        <v>0.0022741250378537953</v>
      </c>
      <c r="D27" s="369">
        <f>B27/'- 7 -'!F27</f>
        <v>22.829900561726262</v>
      </c>
      <c r="E27" s="369">
        <v>17915</v>
      </c>
      <c r="F27" s="370">
        <f>E27/'- 3 -'!D27</f>
        <v>0.0005406822743314719</v>
      </c>
      <c r="G27" s="369">
        <f>E27/'- 7 -'!F27</f>
        <v>5.427899677022548</v>
      </c>
      <c r="H27" s="369">
        <v>461382</v>
      </c>
      <c r="I27" s="370">
        <f>H27/'- 3 -'!D27</f>
        <v>0.013924703828947987</v>
      </c>
      <c r="J27" s="369">
        <f>H27/'- 7 -'!F27</f>
        <v>139.78985256957952</v>
      </c>
    </row>
    <row r="28" spans="1:10" ht="13.5" customHeight="1">
      <c r="A28" s="23" t="s">
        <v>263</v>
      </c>
      <c r="B28" s="24">
        <v>161741</v>
      </c>
      <c r="C28" s="361">
        <f>B28/'- 3 -'!D28</f>
        <v>0.009083762170672131</v>
      </c>
      <c r="D28" s="24">
        <f>B28/'- 7 -'!F28</f>
        <v>90.38334730371612</v>
      </c>
      <c r="E28" s="24">
        <v>22500</v>
      </c>
      <c r="F28" s="361">
        <f>E28/'- 3 -'!D28</f>
        <v>0.001263653921022641</v>
      </c>
      <c r="G28" s="24">
        <f>E28/'- 7 -'!F28</f>
        <v>12.573344509639565</v>
      </c>
      <c r="H28" s="24">
        <v>274247</v>
      </c>
      <c r="I28" s="361">
        <f>H28/'- 3 -'!D28</f>
        <v>0.015402368750164276</v>
      </c>
      <c r="J28" s="24">
        <f>H28/'- 7 -'!F28</f>
        <v>153.25342274378318</v>
      </c>
    </row>
    <row r="29" spans="1:10" ht="13.5" customHeight="1">
      <c r="A29" s="368" t="s">
        <v>264</v>
      </c>
      <c r="B29" s="369">
        <v>1022142</v>
      </c>
      <c r="C29" s="370">
        <f>B29/'- 3 -'!D29</f>
        <v>0.008610211813879248</v>
      </c>
      <c r="D29" s="369">
        <f>B29/'- 7 -'!F29</f>
        <v>83.2126022713396</v>
      </c>
      <c r="E29" s="369">
        <v>222400</v>
      </c>
      <c r="F29" s="370">
        <f>E29/'- 3 -'!D29</f>
        <v>0.0018734296285709273</v>
      </c>
      <c r="G29" s="369">
        <f>E29/'- 7 -'!F29</f>
        <v>18.10558879798103</v>
      </c>
      <c r="H29" s="369">
        <v>1105400</v>
      </c>
      <c r="I29" s="370">
        <f>H29/'- 3 -'!D29</f>
        <v>0.009311551759992369</v>
      </c>
      <c r="J29" s="369">
        <f>H29/'- 7 -'!F29</f>
        <v>89.99063784751903</v>
      </c>
    </row>
    <row r="30" spans="1:10" ht="13.5" customHeight="1">
      <c r="A30" s="23" t="s">
        <v>265</v>
      </c>
      <c r="B30" s="24">
        <v>94073</v>
      </c>
      <c r="C30" s="361">
        <f>B30/'- 3 -'!D30</f>
        <v>0.008580483729752661</v>
      </c>
      <c r="D30" s="24">
        <f>B30/'- 7 -'!F30</f>
        <v>80.36992738146091</v>
      </c>
      <c r="E30" s="24">
        <v>9850</v>
      </c>
      <c r="F30" s="361">
        <f>E30/'- 3 -'!D30</f>
        <v>0.000898427441859659</v>
      </c>
      <c r="G30" s="24">
        <f>E30/'- 7 -'!F30</f>
        <v>8.415207176420333</v>
      </c>
      <c r="H30" s="24">
        <v>95700</v>
      </c>
      <c r="I30" s="361">
        <f>H30/'- 3 -'!D30</f>
        <v>0.00872888387674816</v>
      </c>
      <c r="J30" s="24">
        <f>H30/'- 7 -'!F30</f>
        <v>81.75993165313969</v>
      </c>
    </row>
    <row r="31" spans="1:10" ht="13.5" customHeight="1">
      <c r="A31" s="368" t="s">
        <v>266</v>
      </c>
      <c r="B31" s="369">
        <v>62322</v>
      </c>
      <c r="C31" s="370">
        <f>B31/'- 3 -'!D31</f>
        <v>0.0021943979859509514</v>
      </c>
      <c r="D31" s="369">
        <f>B31/'- 7 -'!F31</f>
        <v>19.023809523809526</v>
      </c>
      <c r="E31" s="369">
        <v>60300</v>
      </c>
      <c r="F31" s="370">
        <f>E31/'- 3 -'!D31</f>
        <v>0.002123202056301826</v>
      </c>
      <c r="G31" s="369">
        <f>E31/'- 7 -'!F31</f>
        <v>18.406593406593405</v>
      </c>
      <c r="H31" s="369">
        <v>178309</v>
      </c>
      <c r="I31" s="370">
        <f>H31/'- 3 -'!D31</f>
        <v>0.006278375380715128</v>
      </c>
      <c r="J31" s="369">
        <f>H31/'- 7 -'!F31</f>
        <v>54.42887667887668</v>
      </c>
    </row>
    <row r="32" spans="1:10" ht="13.5" customHeight="1">
      <c r="A32" s="23" t="s">
        <v>267</v>
      </c>
      <c r="B32" s="24">
        <v>190850</v>
      </c>
      <c r="C32" s="361">
        <f>B32/'- 3 -'!D32</f>
        <v>0.009078267797055692</v>
      </c>
      <c r="D32" s="24">
        <f>B32/'- 7 -'!F32</f>
        <v>89.09897292250234</v>
      </c>
      <c r="E32" s="24">
        <v>74400</v>
      </c>
      <c r="F32" s="361">
        <f>E32/'- 3 -'!D32</f>
        <v>0.0035390260628815483</v>
      </c>
      <c r="G32" s="24">
        <f>E32/'- 7 -'!F32</f>
        <v>34.73389355742297</v>
      </c>
      <c r="H32" s="24">
        <v>163700</v>
      </c>
      <c r="I32" s="361">
        <f>H32/'- 3 -'!D32</f>
        <v>0.007786808689431579</v>
      </c>
      <c r="J32" s="24">
        <f>H32/'- 7 -'!F32</f>
        <v>76.42390289449114</v>
      </c>
    </row>
    <row r="33" spans="1:10" ht="13.5" customHeight="1">
      <c r="A33" s="368" t="s">
        <v>268</v>
      </c>
      <c r="B33" s="369">
        <v>127400</v>
      </c>
      <c r="C33" s="370">
        <f>B33/'- 3 -'!D33</f>
        <v>0.005647788983708301</v>
      </c>
      <c r="D33" s="369">
        <f>B33/'- 7 -'!F33</f>
        <v>56.92582663092046</v>
      </c>
      <c r="E33" s="369">
        <v>51000</v>
      </c>
      <c r="F33" s="370">
        <f>E33/'- 3 -'!D33</f>
        <v>0.0022608888396320513</v>
      </c>
      <c r="G33" s="369">
        <f>E33/'- 7 -'!F33</f>
        <v>22.788203753351205</v>
      </c>
      <c r="H33" s="369">
        <v>233500</v>
      </c>
      <c r="I33" s="370">
        <f>H33/'- 3 -'!D33</f>
        <v>0.010351324393217334</v>
      </c>
      <c r="J33" s="369">
        <f>H33/'- 7 -'!F33</f>
        <v>104.33422698838248</v>
      </c>
    </row>
    <row r="34" spans="1:10" ht="13.5" customHeight="1">
      <c r="A34" s="23" t="s">
        <v>269</v>
      </c>
      <c r="B34" s="24">
        <v>105442</v>
      </c>
      <c r="C34" s="361">
        <f>B34/'- 3 -'!D34</f>
        <v>0.00532271529656967</v>
      </c>
      <c r="D34" s="24">
        <f>B34/'- 7 -'!F34</f>
        <v>51.9930966469428</v>
      </c>
      <c r="E34" s="24">
        <v>88742</v>
      </c>
      <c r="F34" s="361">
        <f>E34/'- 3 -'!D34</f>
        <v>0.004479698799796909</v>
      </c>
      <c r="G34" s="24">
        <f>E34/'- 7 -'!F34</f>
        <v>43.75838264299803</v>
      </c>
      <c r="H34" s="24">
        <v>196452</v>
      </c>
      <c r="I34" s="361">
        <f>H34/'- 3 -'!D34</f>
        <v>0.009916902803832485</v>
      </c>
      <c r="J34" s="24">
        <f>H34/'- 7 -'!F34</f>
        <v>96.8698224852071</v>
      </c>
    </row>
    <row r="35" spans="1:10" ht="13.5" customHeight="1">
      <c r="A35" s="368" t="s">
        <v>270</v>
      </c>
      <c r="B35" s="369">
        <v>615000</v>
      </c>
      <c r="C35" s="370">
        <f>B35/'- 3 -'!D35</f>
        <v>0.004234723493213081</v>
      </c>
      <c r="D35" s="369">
        <f>B35/'- 7 -'!F35</f>
        <v>37.36898070788394</v>
      </c>
      <c r="E35" s="369">
        <v>152025</v>
      </c>
      <c r="F35" s="370">
        <f>E35/'- 3 -'!D35</f>
        <v>0.0010468029903345018</v>
      </c>
      <c r="G35" s="369">
        <f>E35/'- 7 -'!F35</f>
        <v>9.23742974327814</v>
      </c>
      <c r="H35" s="369">
        <v>1728075</v>
      </c>
      <c r="I35" s="370">
        <f>H35/'- 3 -'!D35</f>
        <v>0.011899056586234464</v>
      </c>
      <c r="J35" s="369">
        <f>H35/'- 7 -'!F35</f>
        <v>105.00227859638463</v>
      </c>
    </row>
    <row r="36" spans="1:10" ht="13.5" customHeight="1">
      <c r="A36" s="23" t="s">
        <v>271</v>
      </c>
      <c r="B36" s="24">
        <v>167675</v>
      </c>
      <c r="C36" s="361">
        <f>B36/'- 3 -'!D36</f>
        <v>0.009025304763832252</v>
      </c>
      <c r="D36" s="24">
        <f>B36/'- 7 -'!F36</f>
        <v>88.18038390744151</v>
      </c>
      <c r="E36" s="24">
        <v>90200</v>
      </c>
      <c r="F36" s="361">
        <f>E36/'- 3 -'!D36</f>
        <v>0.004855121453392987</v>
      </c>
      <c r="G36" s="24">
        <f>E36/'- 7 -'!F36</f>
        <v>47.43623455166974</v>
      </c>
      <c r="H36" s="24">
        <v>202100</v>
      </c>
      <c r="I36" s="361">
        <f>H36/'- 3 -'!D36</f>
        <v>0.010878271016970318</v>
      </c>
      <c r="J36" s="24">
        <f>H36/'- 7 -'!F36</f>
        <v>106.28451222718907</v>
      </c>
    </row>
    <row r="37" spans="1:10" ht="13.5" customHeight="1">
      <c r="A37" s="368" t="s">
        <v>272</v>
      </c>
      <c r="B37" s="369">
        <v>132031</v>
      </c>
      <c r="C37" s="370">
        <f>B37/'- 3 -'!D37</f>
        <v>0.004299022403913849</v>
      </c>
      <c r="D37" s="369">
        <f>B37/'- 7 -'!F37</f>
        <v>39.299619002262176</v>
      </c>
      <c r="E37" s="369">
        <v>48599</v>
      </c>
      <c r="F37" s="370">
        <f>E37/'- 3 -'!D37</f>
        <v>0.0015824176883293252</v>
      </c>
      <c r="G37" s="369">
        <f>E37/'- 7 -'!F37</f>
        <v>14.465710203595666</v>
      </c>
      <c r="H37" s="369">
        <v>618549</v>
      </c>
      <c r="I37" s="370">
        <f>H37/'- 3 -'!D37</f>
        <v>0.020140391339295374</v>
      </c>
      <c r="J37" s="369">
        <f>H37/'- 7 -'!F37</f>
        <v>184.11388260507204</v>
      </c>
    </row>
    <row r="38" spans="1:10" ht="13.5" customHeight="1">
      <c r="A38" s="23" t="s">
        <v>273</v>
      </c>
      <c r="B38" s="24">
        <v>167680</v>
      </c>
      <c r="C38" s="361">
        <f>B38/'- 3 -'!D38</f>
        <v>0.0021598402614705094</v>
      </c>
      <c r="D38" s="24">
        <f>B38/'- 7 -'!F38</f>
        <v>18.95117540687161</v>
      </c>
      <c r="E38" s="24">
        <v>175276</v>
      </c>
      <c r="F38" s="361">
        <f>E38/'- 3 -'!D38</f>
        <v>0.0022576822618648913</v>
      </c>
      <c r="G38" s="24">
        <f>E38/'- 7 -'!F38</f>
        <v>19.80967450271248</v>
      </c>
      <c r="H38" s="24">
        <v>819253</v>
      </c>
      <c r="I38" s="361">
        <f>H38/'- 3 -'!D38</f>
        <v>0.010552574032266813</v>
      </c>
      <c r="J38" s="24">
        <f>H38/'- 7 -'!F38</f>
        <v>92.59188517179024</v>
      </c>
    </row>
    <row r="39" spans="1:10" ht="13.5" customHeight="1">
      <c r="A39" s="368" t="s">
        <v>274</v>
      </c>
      <c r="B39" s="369">
        <v>341000</v>
      </c>
      <c r="C39" s="370">
        <f>B39/'- 3 -'!D39</f>
        <v>0.020280851129631513</v>
      </c>
      <c r="D39" s="369">
        <f>B39/'- 7 -'!F39</f>
        <v>212.65980667290302</v>
      </c>
      <c r="E39" s="369">
        <v>60750</v>
      </c>
      <c r="F39" s="370">
        <f>E39/'- 3 -'!D39</f>
        <v>0.0036130841821850864</v>
      </c>
      <c r="G39" s="369">
        <f>E39/'- 7 -'!F39</f>
        <v>37.885874649204865</v>
      </c>
      <c r="H39" s="369">
        <v>150000</v>
      </c>
      <c r="I39" s="370">
        <f>H39/'- 3 -'!D39</f>
        <v>0.008921195511568114</v>
      </c>
      <c r="J39" s="369">
        <f>H39/'- 7 -'!F39</f>
        <v>93.54536950420955</v>
      </c>
    </row>
    <row r="40" spans="1:10" ht="13.5" customHeight="1">
      <c r="A40" s="23" t="s">
        <v>275</v>
      </c>
      <c r="B40" s="24">
        <v>662201</v>
      </c>
      <c r="C40" s="361">
        <f>B40/'- 3 -'!D40</f>
        <v>0.008370627041309007</v>
      </c>
      <c r="D40" s="24">
        <f>B40/'- 7 -'!F40</f>
        <v>77.7879453535223</v>
      </c>
      <c r="E40" s="24">
        <v>110017</v>
      </c>
      <c r="F40" s="361">
        <f>E40/'- 3 -'!D40</f>
        <v>0.0013906823988542648</v>
      </c>
      <c r="G40" s="24">
        <f>E40/'- 7 -'!F40</f>
        <v>12.923563063115978</v>
      </c>
      <c r="H40" s="24">
        <v>685739</v>
      </c>
      <c r="I40" s="361">
        <f>H40/'- 3 -'!D40</f>
        <v>0.008668161806883706</v>
      </c>
      <c r="J40" s="24">
        <f>H40/'- 7 -'!F40</f>
        <v>80.55292556003242</v>
      </c>
    </row>
    <row r="41" spans="1:10" ht="13.5" customHeight="1">
      <c r="A41" s="368" t="s">
        <v>276</v>
      </c>
      <c r="B41" s="369">
        <v>359627</v>
      </c>
      <c r="C41" s="370">
        <f>B41/'- 3 -'!D41</f>
        <v>0.007359432198994912</v>
      </c>
      <c r="D41" s="369">
        <f>B41/'- 7 -'!F41</f>
        <v>76.96672017121455</v>
      </c>
      <c r="E41" s="369">
        <v>369695</v>
      </c>
      <c r="F41" s="370">
        <f>E41/'- 3 -'!D41</f>
        <v>0.0075654644584734285</v>
      </c>
      <c r="G41" s="369">
        <f>E41/'- 7 -'!F41</f>
        <v>79.12145532370252</v>
      </c>
      <c r="H41" s="369">
        <v>352271</v>
      </c>
      <c r="I41" s="370">
        <f>H41/'- 3 -'!D41</f>
        <v>0.007208898498088676</v>
      </c>
      <c r="J41" s="369">
        <f>H41/'- 7 -'!F41</f>
        <v>75.3924023542001</v>
      </c>
    </row>
    <row r="42" spans="1:10" ht="13.5" customHeight="1">
      <c r="A42" s="23" t="s">
        <v>277</v>
      </c>
      <c r="B42" s="24">
        <v>117222</v>
      </c>
      <c r="C42" s="361">
        <f>B42/'- 3 -'!D42</f>
        <v>0.006827929330913951</v>
      </c>
      <c r="D42" s="24">
        <f>B42/'- 7 -'!F42</f>
        <v>70.1508078994614</v>
      </c>
      <c r="E42" s="24">
        <v>78623</v>
      </c>
      <c r="F42" s="361">
        <f>E42/'- 3 -'!D42</f>
        <v>0.00457962061545143</v>
      </c>
      <c r="G42" s="24">
        <f>E42/'- 7 -'!F42</f>
        <v>47.05146618791143</v>
      </c>
      <c r="H42" s="24">
        <v>152552</v>
      </c>
      <c r="I42" s="361">
        <f>H42/'- 3 -'!D42</f>
        <v>0.008885825828680496</v>
      </c>
      <c r="J42" s="24">
        <f>H42/'- 7 -'!F42</f>
        <v>91.29383602633153</v>
      </c>
    </row>
    <row r="43" spans="1:10" ht="13.5" customHeight="1">
      <c r="A43" s="368" t="s">
        <v>278</v>
      </c>
      <c r="B43" s="369">
        <v>34127</v>
      </c>
      <c r="C43" s="370">
        <f>B43/'- 3 -'!D43</f>
        <v>0.003350935226805989</v>
      </c>
      <c r="D43" s="369">
        <f>B43/'- 7 -'!F43</f>
        <v>31.909303412809724</v>
      </c>
      <c r="E43" s="369">
        <v>13000</v>
      </c>
      <c r="F43" s="370">
        <f>E43/'- 3 -'!D43</f>
        <v>0.0012764719415265878</v>
      </c>
      <c r="G43" s="369">
        <f>E43/'- 7 -'!F43</f>
        <v>12.155212716222534</v>
      </c>
      <c r="H43" s="369">
        <v>115300</v>
      </c>
      <c r="I43" s="370">
        <f>H43/'- 3 -'!D43</f>
        <v>0.011321324219847351</v>
      </c>
      <c r="J43" s="369">
        <f>H43/'- 7 -'!F43</f>
        <v>107.807386629266</v>
      </c>
    </row>
    <row r="44" spans="1:10" ht="13.5" customHeight="1">
      <c r="A44" s="23" t="s">
        <v>279</v>
      </c>
      <c r="B44" s="24">
        <v>44624</v>
      </c>
      <c r="C44" s="361">
        <f>B44/'- 3 -'!D44</f>
        <v>0.005617237103321337</v>
      </c>
      <c r="D44" s="24">
        <f>B44/'- 7 -'!F44</f>
        <v>54.68627450980392</v>
      </c>
      <c r="E44" s="24">
        <v>43588</v>
      </c>
      <c r="F44" s="361">
        <f>E44/'- 3 -'!D44</f>
        <v>0.005486826166627162</v>
      </c>
      <c r="G44" s="24">
        <f>E44/'- 7 -'!F44</f>
        <v>53.416666666666664</v>
      </c>
      <c r="H44" s="24">
        <v>155335</v>
      </c>
      <c r="I44" s="361">
        <f>H44/'- 3 -'!D44</f>
        <v>0.01955345835076237</v>
      </c>
      <c r="J44" s="24">
        <f>H44/'- 7 -'!F44</f>
        <v>190.36151960784315</v>
      </c>
    </row>
    <row r="45" spans="1:10" ht="13.5" customHeight="1">
      <c r="A45" s="368" t="s">
        <v>280</v>
      </c>
      <c r="B45" s="369">
        <v>138253</v>
      </c>
      <c r="C45" s="370">
        <f>B45/'- 3 -'!D45</f>
        <v>0.011314135537374587</v>
      </c>
      <c r="D45" s="369">
        <f>B45/'- 7 -'!F45</f>
        <v>92.89947587689826</v>
      </c>
      <c r="E45" s="369">
        <v>6250</v>
      </c>
      <c r="F45" s="370">
        <f>E45/'- 3 -'!D45</f>
        <v>0.0005114778493674001</v>
      </c>
      <c r="G45" s="369">
        <f>E45/'- 7 -'!F45</f>
        <v>4.199704340814407</v>
      </c>
      <c r="H45" s="369">
        <v>147337</v>
      </c>
      <c r="I45" s="370">
        <f>H45/'- 3 -'!D45</f>
        <v>0.01205753790275914</v>
      </c>
      <c r="J45" s="369">
        <f>H45/'- 7 -'!F45</f>
        <v>99.00349415401155</v>
      </c>
    </row>
    <row r="46" spans="1:10" ht="13.5" customHeight="1">
      <c r="A46" s="23" t="s">
        <v>281</v>
      </c>
      <c r="B46" s="24">
        <v>655300</v>
      </c>
      <c r="C46" s="361">
        <f>B46/'- 3 -'!D46</f>
        <v>0.0022188001752557565</v>
      </c>
      <c r="D46" s="24">
        <f>B46/'- 7 -'!F46</f>
        <v>21.51663903071695</v>
      </c>
      <c r="E46" s="24">
        <v>679800</v>
      </c>
      <c r="F46" s="361">
        <f>E46/'- 3 -'!D46</f>
        <v>0.0023017554694626323</v>
      </c>
      <c r="G46" s="24">
        <f>E46/'- 7 -'!F46</f>
        <v>22.321091428477615</v>
      </c>
      <c r="H46" s="24">
        <v>1702100</v>
      </c>
      <c r="I46" s="361">
        <f>H46/'- 3 -'!D46</f>
        <v>0.005763192092633637</v>
      </c>
      <c r="J46" s="24">
        <f>H46/'- 7 -'!F46</f>
        <v>55.888099029731904</v>
      </c>
    </row>
    <row r="47" spans="1:10" ht="4.5" customHeight="1">
      <c r="A47"/>
      <c r="B47"/>
      <c r="C47"/>
      <c r="D47"/>
      <c r="E47"/>
      <c r="F47"/>
      <c r="G47"/>
      <c r="H47"/>
      <c r="I47"/>
      <c r="J47"/>
    </row>
    <row r="48" spans="1:10" ht="13.5" customHeight="1">
      <c r="A48" s="371" t="s">
        <v>282</v>
      </c>
      <c r="B48" s="372">
        <f>SUM(B11:B46)</f>
        <v>8366035</v>
      </c>
      <c r="C48" s="373">
        <f>B48/'- 3 -'!D48</f>
        <v>0.005091970517699255</v>
      </c>
      <c r="D48" s="372">
        <f>B48/'- 7 -'!F48</f>
        <v>48.43379898517547</v>
      </c>
      <c r="E48" s="372">
        <f>SUM(E11:E46)</f>
        <v>4684520</v>
      </c>
      <c r="F48" s="373">
        <f>E48/'- 3 -'!D48</f>
        <v>0.0028512237552882</v>
      </c>
      <c r="G48" s="372">
        <f>E48/'- 7 -'!F48</f>
        <v>27.120266652247352</v>
      </c>
      <c r="H48" s="372">
        <f>SUM(H11:H46)</f>
        <v>15223492</v>
      </c>
      <c r="I48" s="373">
        <f>H48/'- 3 -'!D48</f>
        <v>0.009265748044375917</v>
      </c>
      <c r="J48" s="372">
        <f>H48/'- 7 -'!F48</f>
        <v>88.13393099364596</v>
      </c>
    </row>
    <row r="49" spans="1:10" ht="4.5" customHeight="1">
      <c r="A49" s="25" t="s">
        <v>5</v>
      </c>
      <c r="B49" s="26"/>
      <c r="C49" s="360"/>
      <c r="D49" s="26"/>
      <c r="E49" s="26"/>
      <c r="F49" s="360"/>
      <c r="H49" s="26"/>
      <c r="I49" s="360"/>
      <c r="J49" s="26"/>
    </row>
    <row r="50" spans="1:10" ht="13.5" customHeight="1">
      <c r="A50" s="23" t="s">
        <v>283</v>
      </c>
      <c r="B50" s="24">
        <v>0</v>
      </c>
      <c r="C50" s="361">
        <f>B50/'- 3 -'!D50</f>
        <v>0</v>
      </c>
      <c r="D50" s="24">
        <f>B50/'- 7 -'!F50</f>
        <v>0</v>
      </c>
      <c r="E50" s="24">
        <v>5000</v>
      </c>
      <c r="F50" s="361">
        <f>E50/'- 3 -'!D50</f>
        <v>0.0018228941653168134</v>
      </c>
      <c r="G50" s="24">
        <f>E50/'- 7 -'!F50</f>
        <v>21.88183807439825</v>
      </c>
      <c r="H50" s="24">
        <v>21500</v>
      </c>
      <c r="I50" s="361">
        <f>H50/'- 3 -'!D50</f>
        <v>0.007838444910862299</v>
      </c>
      <c r="J50" s="24">
        <f>H50/'- 7 -'!F50</f>
        <v>94.09190371991247</v>
      </c>
    </row>
    <row r="51" spans="1:10" ht="13.5" customHeight="1">
      <c r="A51" s="368" t="s">
        <v>284</v>
      </c>
      <c r="B51" s="369">
        <v>42342</v>
      </c>
      <c r="C51" s="370">
        <f>B51/'- 3 -'!D51</f>
        <v>0.004963960232514326</v>
      </c>
      <c r="D51" s="369">
        <f>B51/'- 7 -'!F51</f>
        <v>61.143682310469316</v>
      </c>
      <c r="E51" s="369">
        <v>2250</v>
      </c>
      <c r="F51" s="370">
        <f>E51/'- 3 -'!D51</f>
        <v>0.0002637785301392762</v>
      </c>
      <c r="G51" s="369">
        <f>E51/'- 7 -'!F51</f>
        <v>3.2490974729241877</v>
      </c>
      <c r="H51" s="369">
        <v>171330</v>
      </c>
      <c r="I51" s="370">
        <f>H51/'- 3 -'!D51</f>
        <v>0.020085855808338753</v>
      </c>
      <c r="J51" s="369">
        <f>H51/'- 7 -'!F51</f>
        <v>247.40794223826714</v>
      </c>
    </row>
    <row r="52" spans="1:10" ht="49.5" customHeight="1">
      <c r="A52" s="27"/>
      <c r="B52" s="27"/>
      <c r="C52" s="27"/>
      <c r="D52" s="27"/>
      <c r="E52" s="27"/>
      <c r="F52" s="27"/>
      <c r="G52" s="27"/>
      <c r="H52" s="27"/>
      <c r="I52" s="27"/>
      <c r="J52" s="27"/>
    </row>
    <row r="53" ht="15" customHeight="1">
      <c r="A53" s="253" t="s">
        <v>444</v>
      </c>
    </row>
    <row r="54" ht="12" customHeight="1">
      <c r="A54" s="162" t="s">
        <v>361</v>
      </c>
    </row>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35.xml><?xml version="1.0" encoding="utf-8"?>
<worksheet xmlns="http://schemas.openxmlformats.org/spreadsheetml/2006/main" xmlns:r="http://schemas.openxmlformats.org/officeDocument/2006/relationships">
  <sheetPr codeName="Sheet53">
    <pageSetUpPr fitToPage="1"/>
  </sheetPr>
  <dimension ref="A1:H54"/>
  <sheetViews>
    <sheetView showGridLines="0" workbookViewId="0" topLeftCell="A1">
      <selection activeCell="A1" sqref="A1"/>
    </sheetView>
  </sheetViews>
  <sheetFormatPr defaultColWidth="15.83203125" defaultRowHeight="12"/>
  <cols>
    <col min="1" max="1" width="32.83203125" style="1" customWidth="1"/>
    <col min="2" max="2" width="18.83203125" style="1" customWidth="1"/>
    <col min="3" max="3" width="9.83203125" style="1" customWidth="1"/>
    <col min="4" max="4" width="10.83203125" style="1" customWidth="1"/>
    <col min="5" max="5" width="18.83203125" style="1" customWidth="1"/>
    <col min="6" max="6" width="9.83203125" style="1" customWidth="1"/>
    <col min="7" max="7" width="10.83203125" style="1" customWidth="1"/>
    <col min="8" max="8" width="21.83203125" style="1" customWidth="1"/>
    <col min="9" max="16384" width="15.83203125" style="1" customWidth="1"/>
  </cols>
  <sheetData>
    <row r="1" spans="1:7" ht="6.75" customHeight="1">
      <c r="A1" s="3"/>
      <c r="B1" s="3"/>
      <c r="C1" s="3"/>
      <c r="D1" s="3"/>
      <c r="E1" s="4"/>
      <c r="F1" s="4"/>
      <c r="G1" s="4"/>
    </row>
    <row r="2" spans="1:8" ht="15.75" customHeight="1">
      <c r="A2" s="168"/>
      <c r="B2" s="5" t="s">
        <v>195</v>
      </c>
      <c r="C2" s="244"/>
      <c r="D2" s="244"/>
      <c r="E2" s="5"/>
      <c r="F2" s="245"/>
      <c r="G2" s="182"/>
      <c r="H2" s="170"/>
    </row>
    <row r="3" spans="1:8" ht="15.75" customHeight="1">
      <c r="A3" s="171"/>
      <c r="B3" s="7" t="str">
        <f>OPYEAR</f>
        <v>OPERATING FUND 2007/2008 BUDGET</v>
      </c>
      <c r="C3" s="246"/>
      <c r="D3" s="246"/>
      <c r="E3" s="7"/>
      <c r="F3" s="183"/>
      <c r="G3" s="183"/>
      <c r="H3" s="172"/>
    </row>
    <row r="4" spans="5:7" ht="15.75" customHeight="1">
      <c r="E4" s="4"/>
      <c r="F4" s="4"/>
      <c r="G4" s="4"/>
    </row>
    <row r="5" spans="2:7" ht="18" customHeight="1">
      <c r="B5" s="247" t="s">
        <v>506</v>
      </c>
      <c r="C5" s="248"/>
      <c r="D5" s="249"/>
      <c r="E5" s="250"/>
      <c r="F5" s="251"/>
      <c r="G5" s="252"/>
    </row>
    <row r="6" spans="2:7" ht="15.75" customHeight="1">
      <c r="B6" s="433" t="s">
        <v>21</v>
      </c>
      <c r="C6" s="434"/>
      <c r="D6" s="435"/>
      <c r="E6" s="436"/>
      <c r="F6" s="437"/>
      <c r="G6" s="438"/>
    </row>
    <row r="7" spans="2:7" ht="15.75" customHeight="1">
      <c r="B7" s="439" t="s">
        <v>454</v>
      </c>
      <c r="C7" s="440"/>
      <c r="D7" s="441"/>
      <c r="E7" s="439" t="s">
        <v>61</v>
      </c>
      <c r="F7" s="440"/>
      <c r="G7" s="441"/>
    </row>
    <row r="8" spans="1:7" ht="15.75" customHeight="1">
      <c r="A8" s="105"/>
      <c r="B8" s="176"/>
      <c r="C8" s="107"/>
      <c r="D8" s="16" t="s">
        <v>67</v>
      </c>
      <c r="E8" s="176"/>
      <c r="F8" s="177"/>
      <c r="G8" s="16" t="s">
        <v>67</v>
      </c>
    </row>
    <row r="9" spans="1:7" ht="15.75" customHeight="1">
      <c r="A9" s="35" t="s">
        <v>88</v>
      </c>
      <c r="B9" s="116" t="s">
        <v>89</v>
      </c>
      <c r="C9" s="116" t="s">
        <v>90</v>
      </c>
      <c r="D9" s="116" t="s">
        <v>91</v>
      </c>
      <c r="E9" s="116" t="s">
        <v>89</v>
      </c>
      <c r="F9" s="116" t="s">
        <v>90</v>
      </c>
      <c r="G9" s="116" t="s">
        <v>91</v>
      </c>
    </row>
    <row r="10" spans="1:4" ht="4.5" customHeight="1">
      <c r="A10" s="37"/>
      <c r="B10" s="37"/>
      <c r="C10" s="37"/>
      <c r="D10" s="37"/>
    </row>
    <row r="11" spans="1:7" ht="13.5" customHeight="1">
      <c r="A11" s="368" t="s">
        <v>247</v>
      </c>
      <c r="B11" s="369">
        <f>'- 27 -'!B11</f>
        <v>0</v>
      </c>
      <c r="C11" s="370">
        <f>'- 27 -'!C11</f>
        <v>0</v>
      </c>
      <c r="D11" s="369">
        <f>'- 27 -'!D11</f>
        <v>0</v>
      </c>
      <c r="E11" s="369">
        <f>SUM('- 38 -'!B11,'- 38 -'!E11,'- 38 -'!H11,B11)</f>
        <v>331126</v>
      </c>
      <c r="F11" s="370">
        <f>E11/'- 3 -'!D11</f>
        <v>0.026301118039379</v>
      </c>
      <c r="G11" s="369">
        <f>E11/'- 7 -'!F11</f>
        <v>231.3948287910552</v>
      </c>
    </row>
    <row r="12" spans="1:7" ht="13.5" customHeight="1">
      <c r="A12" s="23" t="s">
        <v>248</v>
      </c>
      <c r="B12" s="24">
        <f>'- 27 -'!B12</f>
        <v>20925</v>
      </c>
      <c r="C12" s="361">
        <f>'- 27 -'!C12</f>
        <v>0.08856592530038769</v>
      </c>
      <c r="D12" s="24">
        <f>'- 27 -'!D12</f>
        <v>8.758894935119297</v>
      </c>
      <c r="E12" s="24">
        <f>SUM('- 38 -'!B12,'- 38 -'!E12,'- 38 -'!H12,B12)</f>
        <v>539652</v>
      </c>
      <c r="F12" s="361">
        <f>E12/'- 3 -'!D12</f>
        <v>0.022840993414673747</v>
      </c>
      <c r="G12" s="24">
        <f>E12/'- 7 -'!F12</f>
        <v>225.89033068229384</v>
      </c>
    </row>
    <row r="13" spans="1:7" ht="13.5" customHeight="1">
      <c r="A13" s="368" t="s">
        <v>249</v>
      </c>
      <c r="B13" s="369">
        <f>'- 27 -'!B13</f>
        <v>98300</v>
      </c>
      <c r="C13" s="370">
        <f>'- 27 -'!C13</f>
        <v>0.17694527296913448</v>
      </c>
      <c r="D13" s="369">
        <f>'- 27 -'!D13</f>
        <v>14.577000074145474</v>
      </c>
      <c r="E13" s="369">
        <f>SUM('- 38 -'!B13,'- 38 -'!E13,'- 38 -'!H13,B13)</f>
        <v>1016500</v>
      </c>
      <c r="F13" s="370">
        <f>E13/'- 3 -'!D13</f>
        <v>0.01829754526684895</v>
      </c>
      <c r="G13" s="369">
        <f>E13/'- 7 -'!F13</f>
        <v>150.73774746051754</v>
      </c>
    </row>
    <row r="14" spans="1:7" ht="13.5" customHeight="1">
      <c r="A14" s="23" t="s">
        <v>285</v>
      </c>
      <c r="B14" s="24">
        <f>'- 27 -'!B14</f>
        <v>105605</v>
      </c>
      <c r="C14" s="361">
        <f>'- 27 -'!C14</f>
        <v>0.1995409188975992</v>
      </c>
      <c r="D14" s="24">
        <f>'- 27 -'!D14</f>
        <v>22.26075042158516</v>
      </c>
      <c r="E14" s="24">
        <f>SUM('- 38 -'!B14,'- 38 -'!E14,'- 38 -'!H14,B14)</f>
        <v>910781</v>
      </c>
      <c r="F14" s="361">
        <f>E14/'- 3 -'!D14</f>
        <v>0.01720923040144636</v>
      </c>
      <c r="G14" s="24">
        <f>E14/'- 7 -'!F14</f>
        <v>191.9858768971332</v>
      </c>
    </row>
    <row r="15" spans="1:7" ht="13.5" customHeight="1">
      <c r="A15" s="368" t="s">
        <v>250</v>
      </c>
      <c r="B15" s="369">
        <f>'- 27 -'!B15</f>
        <v>0</v>
      </c>
      <c r="C15" s="370">
        <f>'- 27 -'!C15</f>
        <v>0</v>
      </c>
      <c r="D15" s="369">
        <f>'- 27 -'!D15</f>
        <v>0</v>
      </c>
      <c r="E15" s="369">
        <f>SUM('- 38 -'!B15,'- 38 -'!E15,'- 38 -'!H15,B15)</f>
        <v>286772</v>
      </c>
      <c r="F15" s="370">
        <f>E15/'- 3 -'!D15</f>
        <v>0.018806999116548737</v>
      </c>
      <c r="G15" s="369">
        <f>E15/'- 7 -'!F15</f>
        <v>180.24638592080453</v>
      </c>
    </row>
    <row r="16" spans="1:7" ht="13.5" customHeight="1">
      <c r="A16" s="23" t="s">
        <v>251</v>
      </c>
      <c r="B16" s="24">
        <f>'- 27 -'!B16</f>
        <v>8500</v>
      </c>
      <c r="C16" s="361">
        <f>'- 27 -'!C16</f>
        <v>0.0781117970960607</v>
      </c>
      <c r="D16" s="24">
        <f>'- 27 -'!D16</f>
        <v>7.410636442894507</v>
      </c>
      <c r="E16" s="24">
        <f>SUM('- 38 -'!B16,'- 38 -'!E16,'- 38 -'!H16,B16)</f>
        <v>232143</v>
      </c>
      <c r="F16" s="361">
        <f>E16/'- 3 -'!D16</f>
        <v>0.021333066956789198</v>
      </c>
      <c r="G16" s="24">
        <f>E16/'- 7 -'!F16</f>
        <v>202.39145597210114</v>
      </c>
    </row>
    <row r="17" spans="1:7" ht="13.5" customHeight="1">
      <c r="A17" s="368" t="s">
        <v>252</v>
      </c>
      <c r="B17" s="369">
        <f>'- 27 -'!B17</f>
        <v>39410</v>
      </c>
      <c r="C17" s="370">
        <f>'- 27 -'!C17</f>
        <v>0.2828783855503912</v>
      </c>
      <c r="D17" s="369">
        <f>'- 27 -'!D17</f>
        <v>28.21045096635648</v>
      </c>
      <c r="E17" s="369">
        <f>SUM('- 38 -'!B17,'- 38 -'!E17,'- 38 -'!H17,B17)</f>
        <v>435052</v>
      </c>
      <c r="F17" s="370">
        <f>E17/'- 3 -'!D17</f>
        <v>0.03122730459032448</v>
      </c>
      <c r="G17" s="369">
        <f>E17/'- 7 -'!F17</f>
        <v>311.4187544738726</v>
      </c>
    </row>
    <row r="18" spans="1:7" ht="13.5" customHeight="1">
      <c r="A18" s="23" t="s">
        <v>253</v>
      </c>
      <c r="B18" s="24">
        <f>'- 27 -'!B18</f>
        <v>350150</v>
      </c>
      <c r="C18" s="361">
        <f>'- 27 -'!C18</f>
        <v>0.3767908541630757</v>
      </c>
      <c r="D18" s="24">
        <f>'- 27 -'!D18</f>
        <v>59.251049140381745</v>
      </c>
      <c r="E18" s="24">
        <f>SUM('- 38 -'!B18,'- 38 -'!E18,'- 38 -'!H18,B18)</f>
        <v>1674109</v>
      </c>
      <c r="F18" s="361">
        <f>E18/'- 3 -'!D18</f>
        <v>0.018014821078740324</v>
      </c>
      <c r="G18" s="24">
        <f>E18/'- 7 -'!F18</f>
        <v>283.286347637742</v>
      </c>
    </row>
    <row r="19" spans="1:7" ht="13.5" customHeight="1">
      <c r="A19" s="368" t="s">
        <v>254</v>
      </c>
      <c r="B19" s="369">
        <f>'- 27 -'!B19</f>
        <v>37000</v>
      </c>
      <c r="C19" s="370">
        <f>'- 27 -'!C19</f>
        <v>0.1443565278509585</v>
      </c>
      <c r="D19" s="369">
        <f>'- 27 -'!D19</f>
        <v>10.465280724084288</v>
      </c>
      <c r="E19" s="369">
        <f>SUM('- 38 -'!B19,'- 38 -'!E19,'- 38 -'!H19,B19)</f>
        <v>591660</v>
      </c>
      <c r="F19" s="370">
        <f>E19/'- 3 -'!D19</f>
        <v>0.023083779261702193</v>
      </c>
      <c r="G19" s="369">
        <f>E19/'- 7 -'!F19</f>
        <v>167.34832414085702</v>
      </c>
    </row>
    <row r="20" spans="1:7" ht="13.5" customHeight="1">
      <c r="A20" s="23" t="s">
        <v>255</v>
      </c>
      <c r="B20" s="24">
        <f>'- 27 -'!B20</f>
        <v>9200</v>
      </c>
      <c r="C20" s="361">
        <f>'- 27 -'!C20</f>
        <v>0.018443919398628793</v>
      </c>
      <c r="D20" s="24">
        <f>'- 27 -'!D20</f>
        <v>1.3322713778871913</v>
      </c>
      <c r="E20" s="24">
        <f>SUM('- 38 -'!B20,'- 38 -'!E20,'- 38 -'!H20,B20)</f>
        <v>972857</v>
      </c>
      <c r="F20" s="361">
        <f>E20/'- 3 -'!D20</f>
        <v>0.019503582711295445</v>
      </c>
      <c r="G20" s="24">
        <f>E20/'- 7 -'!F20</f>
        <v>140.88147129099994</v>
      </c>
    </row>
    <row r="21" spans="1:7" ht="13.5" customHeight="1">
      <c r="A21" s="368" t="s">
        <v>256</v>
      </c>
      <c r="B21" s="369">
        <f>'- 27 -'!B21</f>
        <v>9000</v>
      </c>
      <c r="C21" s="370">
        <f>'- 27 -'!C21</f>
        <v>0.03257930345449214</v>
      </c>
      <c r="D21" s="369">
        <f>'- 27 -'!D21</f>
        <v>2.987551867219917</v>
      </c>
      <c r="E21" s="369">
        <f>SUM('- 38 -'!B21,'- 38 -'!E21,'- 38 -'!H21,B21)</f>
        <v>662357</v>
      </c>
      <c r="F21" s="370">
        <f>E21/'- 3 -'!D21</f>
        <v>0.023976810775785614</v>
      </c>
      <c r="G21" s="369">
        <f>E21/'- 7 -'!F21</f>
        <v>219.86954356846474</v>
      </c>
    </row>
    <row r="22" spans="1:7" ht="13.5" customHeight="1">
      <c r="A22" s="23" t="s">
        <v>257</v>
      </c>
      <c r="B22" s="24">
        <f>'- 27 -'!B22</f>
        <v>0</v>
      </c>
      <c r="C22" s="361">
        <f>'- 27 -'!C22</f>
        <v>0</v>
      </c>
      <c r="D22" s="24">
        <f>'- 27 -'!D22</f>
        <v>0</v>
      </c>
      <c r="E22" s="24">
        <f>SUM('- 38 -'!B22,'- 38 -'!E22,'- 38 -'!H22,B22)</f>
        <v>160775</v>
      </c>
      <c r="F22" s="361">
        <f>E22/'- 3 -'!D22</f>
        <v>0.010491768488972599</v>
      </c>
      <c r="G22" s="24">
        <f>E22/'- 7 -'!F22</f>
        <v>94.85250737463127</v>
      </c>
    </row>
    <row r="23" spans="1:7" ht="13.5" customHeight="1">
      <c r="A23" s="368" t="s">
        <v>258</v>
      </c>
      <c r="B23" s="369">
        <f>'- 27 -'!B23</f>
        <v>0</v>
      </c>
      <c r="C23" s="370">
        <f>'- 27 -'!C23</f>
        <v>0</v>
      </c>
      <c r="D23" s="369">
        <f>'- 27 -'!D23</f>
        <v>0</v>
      </c>
      <c r="E23" s="369">
        <f>SUM('- 38 -'!B23,'- 38 -'!E23,'- 38 -'!H23,B23)</f>
        <v>278173</v>
      </c>
      <c r="F23" s="370">
        <f>E23/'- 3 -'!D23</f>
        <v>0.02177211028777274</v>
      </c>
      <c r="G23" s="369">
        <f>E23/'- 7 -'!F23</f>
        <v>214.47417116422514</v>
      </c>
    </row>
    <row r="24" spans="1:7" ht="13.5" customHeight="1">
      <c r="A24" s="23" t="s">
        <v>259</v>
      </c>
      <c r="B24" s="24">
        <f>'- 27 -'!B24</f>
        <v>30100</v>
      </c>
      <c r="C24" s="361">
        <f>'- 27 -'!C24</f>
        <v>0.07118783525242887</v>
      </c>
      <c r="D24" s="24">
        <f>'- 27 -'!D24</f>
        <v>6.7194999441902</v>
      </c>
      <c r="E24" s="24">
        <f>SUM('- 38 -'!B24,'- 38 -'!E24,'- 38 -'!H24,B24)</f>
        <v>1043230</v>
      </c>
      <c r="F24" s="361">
        <f>E24/'- 3 -'!D24</f>
        <v>0.02467285228252205</v>
      </c>
      <c r="G24" s="24">
        <f>E24/'- 7 -'!F24</f>
        <v>232.8898314544034</v>
      </c>
    </row>
    <row r="25" spans="1:7" ht="13.5" customHeight="1">
      <c r="A25" s="368" t="s">
        <v>260</v>
      </c>
      <c r="B25" s="369">
        <f>'- 27 -'!B25</f>
        <v>88948</v>
      </c>
      <c r="C25" s="370">
        <f>'- 27 -'!C25</f>
        <v>0.06918027794935183</v>
      </c>
      <c r="D25" s="369">
        <f>'- 27 -'!D25</f>
        <v>6.286966355668646</v>
      </c>
      <c r="E25" s="369">
        <f>SUM('- 38 -'!B25,'- 38 -'!E25,'- 38 -'!H25,B25)</f>
        <v>2105109</v>
      </c>
      <c r="F25" s="370">
        <f>E25/'- 3 -'!D25</f>
        <v>0.016372715039537942</v>
      </c>
      <c r="G25" s="369">
        <f>E25/'- 7 -'!F25</f>
        <v>148.79198473282443</v>
      </c>
    </row>
    <row r="26" spans="1:7" ht="13.5" customHeight="1">
      <c r="A26" s="23" t="s">
        <v>261</v>
      </c>
      <c r="B26" s="24">
        <f>'- 27 -'!B26</f>
        <v>20000</v>
      </c>
      <c r="C26" s="361">
        <f>'- 27 -'!C26</f>
        <v>0.06451518419697982</v>
      </c>
      <c r="D26" s="24">
        <f>'- 27 -'!D26</f>
        <v>6.2063615205585725</v>
      </c>
      <c r="E26" s="24">
        <f>SUM('- 38 -'!B26,'- 38 -'!E26,'- 38 -'!H26,B26)</f>
        <v>664597</v>
      </c>
      <c r="F26" s="361">
        <f>E26/'- 3 -'!D26</f>
        <v>0.0214382989358801</v>
      </c>
      <c r="G26" s="24">
        <f>E26/'- 7 -'!F26</f>
        <v>206.23646237393328</v>
      </c>
    </row>
    <row r="27" spans="1:7" ht="13.5" customHeight="1">
      <c r="A27" s="368" t="s">
        <v>262</v>
      </c>
      <c r="B27" s="369">
        <f>'- 27 -'!B27</f>
        <v>144378</v>
      </c>
      <c r="C27" s="370">
        <f>'- 27 -'!C27</f>
        <v>0.43573890819664673</v>
      </c>
      <c r="D27" s="369">
        <f>'- 27 -'!D27</f>
        <v>43.74375102255995</v>
      </c>
      <c r="E27" s="369">
        <f>SUM('- 38 -'!B27,'- 38 -'!E27,'- 38 -'!H27,B27)</f>
        <v>699026</v>
      </c>
      <c r="F27" s="370">
        <f>E27/'- 3 -'!D27</f>
        <v>0.02109690022309972</v>
      </c>
      <c r="G27" s="369">
        <f>E27/'- 7 -'!F27</f>
        <v>211.79140383088827</v>
      </c>
    </row>
    <row r="28" spans="1:7" ht="13.5" customHeight="1">
      <c r="A28" s="23" t="s">
        <v>263</v>
      </c>
      <c r="B28" s="24">
        <f>'- 27 -'!B28</f>
        <v>9000</v>
      </c>
      <c r="C28" s="361">
        <f>'- 27 -'!C28</f>
        <v>0.05054615684090564</v>
      </c>
      <c r="D28" s="24">
        <f>'- 27 -'!D28</f>
        <v>5.029337803855825</v>
      </c>
      <c r="E28" s="24">
        <f>SUM('- 38 -'!B28,'- 38 -'!E28,'- 38 -'!H28,B28)</f>
        <v>467488</v>
      </c>
      <c r="F28" s="361">
        <f>E28/'- 3 -'!D28</f>
        <v>0.026255246410268104</v>
      </c>
      <c r="G28" s="24">
        <f>E28/'- 7 -'!F28</f>
        <v>261.2394523609947</v>
      </c>
    </row>
    <row r="29" spans="1:7" ht="13.5" customHeight="1">
      <c r="A29" s="368" t="s">
        <v>264</v>
      </c>
      <c r="B29" s="369">
        <f>'- 27 -'!B29</f>
        <v>524224</v>
      </c>
      <c r="C29" s="370">
        <f>'- 27 -'!C29</f>
        <v>0.4415902759028623</v>
      </c>
      <c r="D29" s="369">
        <f>'- 27 -'!D29</f>
        <v>42.6770871494281</v>
      </c>
      <c r="E29" s="369">
        <f>SUM('- 38 -'!B29,'- 38 -'!E29,'- 38 -'!H29,B29)</f>
        <v>2874166</v>
      </c>
      <c r="F29" s="370">
        <f>E29/'- 3 -'!D29</f>
        <v>0.02421109596147117</v>
      </c>
      <c r="G29" s="369">
        <f>E29/'- 7 -'!F29</f>
        <v>233.98591606626775</v>
      </c>
    </row>
    <row r="30" spans="1:7" ht="13.5" customHeight="1">
      <c r="A30" s="23" t="s">
        <v>265</v>
      </c>
      <c r="B30" s="24">
        <f>'- 27 -'!B30</f>
        <v>10650</v>
      </c>
      <c r="C30" s="361">
        <f>'- 27 -'!C30</f>
        <v>0.09713961681020679</v>
      </c>
      <c r="D30" s="24">
        <f>'- 27 -'!D30</f>
        <v>9.098675779581376</v>
      </c>
      <c r="E30" s="24">
        <f>SUM('- 38 -'!B30,'- 38 -'!E30,'- 38 -'!H30,B30)</f>
        <v>210273</v>
      </c>
      <c r="F30" s="361">
        <f>E30/'- 3 -'!D30</f>
        <v>0.019179191216462547</v>
      </c>
      <c r="G30" s="24">
        <f>E30/'- 7 -'!F30</f>
        <v>179.6437419906023</v>
      </c>
    </row>
    <row r="31" spans="1:7" ht="13.5" customHeight="1">
      <c r="A31" s="368" t="s">
        <v>266</v>
      </c>
      <c r="B31" s="369">
        <f>'- 27 -'!B31</f>
        <v>7000</v>
      </c>
      <c r="C31" s="370">
        <f>'- 27 -'!C31</f>
        <v>0.024647453389905104</v>
      </c>
      <c r="D31" s="369">
        <f>'- 27 -'!D31</f>
        <v>2.1367521367521367</v>
      </c>
      <c r="E31" s="369">
        <f>SUM('- 38 -'!B31,'- 38 -'!E31,'- 38 -'!H31,B31)</f>
        <v>307931</v>
      </c>
      <c r="F31" s="370">
        <f>E31/'- 3 -'!D31</f>
        <v>0.010842449956866956</v>
      </c>
      <c r="G31" s="369">
        <f>E31/'- 7 -'!F31</f>
        <v>93.99603174603175</v>
      </c>
    </row>
    <row r="32" spans="1:7" ht="13.5" customHeight="1">
      <c r="A32" s="23" t="s">
        <v>267</v>
      </c>
      <c r="B32" s="24">
        <f>'- 27 -'!B32</f>
        <v>19900</v>
      </c>
      <c r="C32" s="361">
        <f>'- 27 -'!C32</f>
        <v>0.09465943367115968</v>
      </c>
      <c r="D32" s="24">
        <f>'- 27 -'!D32</f>
        <v>9.290382819794585</v>
      </c>
      <c r="E32" s="24">
        <f>SUM('- 38 -'!B32,'- 38 -'!E32,'- 38 -'!H32,B32)</f>
        <v>448850</v>
      </c>
      <c r="F32" s="361">
        <f>E32/'- 3 -'!D32</f>
        <v>0.021350696886080416</v>
      </c>
      <c r="G32" s="24">
        <f>E32/'- 7 -'!F32</f>
        <v>209.547152194211</v>
      </c>
    </row>
    <row r="33" spans="1:7" ht="13.5" customHeight="1">
      <c r="A33" s="368" t="s">
        <v>268</v>
      </c>
      <c r="B33" s="369">
        <f>'- 27 -'!B33</f>
        <v>6000</v>
      </c>
      <c r="C33" s="370">
        <f>'- 27 -'!C33</f>
        <v>0.02659869223096531</v>
      </c>
      <c r="D33" s="369">
        <f>'- 27 -'!D33</f>
        <v>2.680965147453083</v>
      </c>
      <c r="E33" s="369">
        <f>SUM('- 38 -'!B33,'- 38 -'!E33,'- 38 -'!H33,B33)</f>
        <v>417900</v>
      </c>
      <c r="F33" s="370">
        <f>E33/'- 3 -'!D33</f>
        <v>0.018525989138867337</v>
      </c>
      <c r="G33" s="369">
        <f>E33/'- 7 -'!F33</f>
        <v>186.72922252010724</v>
      </c>
    </row>
    <row r="34" spans="1:7" ht="13.5" customHeight="1">
      <c r="A34" s="23" t="s">
        <v>269</v>
      </c>
      <c r="B34" s="24">
        <f>'- 27 -'!B34</f>
        <v>20000</v>
      </c>
      <c r="C34" s="361">
        <f>'- 27 -'!C34</f>
        <v>0.10096005949374386</v>
      </c>
      <c r="D34" s="24">
        <f>'- 27 -'!D34</f>
        <v>9.861932938856016</v>
      </c>
      <c r="E34" s="24">
        <f>SUM('- 38 -'!B34,'- 38 -'!E34,'- 38 -'!H34,B34)</f>
        <v>410636</v>
      </c>
      <c r="F34" s="361">
        <f>E34/'- 3 -'!D34</f>
        <v>0.0207289174951365</v>
      </c>
      <c r="G34" s="24">
        <f>E34/'- 7 -'!F34</f>
        <v>202.48323471400394</v>
      </c>
    </row>
    <row r="35" spans="1:7" ht="13.5" customHeight="1">
      <c r="A35" s="368" t="s">
        <v>270</v>
      </c>
      <c r="B35" s="369">
        <f>'- 27 -'!B35</f>
        <v>857500</v>
      </c>
      <c r="C35" s="370">
        <f>'- 27 -'!C35</f>
        <v>0.5904512838097914</v>
      </c>
      <c r="D35" s="369">
        <f>'- 27 -'!D35</f>
        <v>52.10390399513899</v>
      </c>
      <c r="E35" s="369">
        <f>SUM('- 38 -'!B35,'- 38 -'!E35,'- 38 -'!H35,B35)</f>
        <v>3352600</v>
      </c>
      <c r="F35" s="370">
        <f>E35/'- 3 -'!D35</f>
        <v>0.02308509590787996</v>
      </c>
      <c r="G35" s="369">
        <f>E35/'- 7 -'!F35</f>
        <v>203.7125930426857</v>
      </c>
    </row>
    <row r="36" spans="1:7" ht="13.5" customHeight="1">
      <c r="A36" s="23" t="s">
        <v>271</v>
      </c>
      <c r="B36" s="24">
        <f>'- 27 -'!B36</f>
        <v>0</v>
      </c>
      <c r="C36" s="361">
        <f>'- 27 -'!C36</f>
        <v>0</v>
      </c>
      <c r="D36" s="24">
        <f>'- 27 -'!D36</f>
        <v>0</v>
      </c>
      <c r="E36" s="24">
        <f>SUM('- 38 -'!B36,'- 38 -'!E36,'- 38 -'!H36,B36)</f>
        <v>459975</v>
      </c>
      <c r="F36" s="361">
        <f>E36/'- 3 -'!D36</f>
        <v>0.02475869723419556</v>
      </c>
      <c r="G36" s="24">
        <f>E36/'- 7 -'!F36</f>
        <v>241.90113068630032</v>
      </c>
    </row>
    <row r="37" spans="1:7" ht="13.5" customHeight="1">
      <c r="A37" s="516" t="s">
        <v>272</v>
      </c>
      <c r="B37" s="369">
        <f>'- 27 -'!B37</f>
        <v>66975</v>
      </c>
      <c r="C37" s="370">
        <f>'- 27 -'!C37</f>
        <v>0.2180753198128697</v>
      </c>
      <c r="D37" s="369">
        <f>'- 27 -'!D37</f>
        <v>19.935408977259197</v>
      </c>
      <c r="E37" s="369">
        <f>SUM('- 38 -'!B37,'- 38 -'!E37,'- 38 -'!H37,B37)</f>
        <v>866154</v>
      </c>
      <c r="F37" s="370">
        <f>E37/'- 3 -'!D37</f>
        <v>0.028202584629667245</v>
      </c>
      <c r="G37" s="369">
        <f>E37/'- 7 -'!F37</f>
        <v>257.8146207881891</v>
      </c>
    </row>
    <row r="38" spans="1:7" ht="13.5" customHeight="1">
      <c r="A38" s="23" t="s">
        <v>273</v>
      </c>
      <c r="B38" s="24">
        <f>'- 27 -'!B38</f>
        <v>256322</v>
      </c>
      <c r="C38" s="361">
        <f>'- 27 -'!C38</f>
        <v>0.3301613642060138</v>
      </c>
      <c r="D38" s="24">
        <f>'- 27 -'!D38</f>
        <v>28.969484629294755</v>
      </c>
      <c r="E38" s="24">
        <f>SUM('- 38 -'!B38,'- 38 -'!E38,'- 38 -'!H38,B38)</f>
        <v>1418531</v>
      </c>
      <c r="F38" s="361">
        <f>E38/'- 3 -'!D38</f>
        <v>0.018271710197662352</v>
      </c>
      <c r="G38" s="24">
        <f>E38/'- 7 -'!F38</f>
        <v>160.3222197106691</v>
      </c>
    </row>
    <row r="39" spans="1:7" ht="13.5" customHeight="1">
      <c r="A39" s="368" t="s">
        <v>274</v>
      </c>
      <c r="B39" s="369">
        <f>'- 27 -'!B39</f>
        <v>12900</v>
      </c>
      <c r="C39" s="370">
        <f>'- 27 -'!C39</f>
        <v>0.07672228139948578</v>
      </c>
      <c r="D39" s="369">
        <f>'- 27 -'!D39</f>
        <v>8.044901777362021</v>
      </c>
      <c r="E39" s="369">
        <f>SUM('- 38 -'!B39,'- 38 -'!E39,'- 38 -'!H39,B39)</f>
        <v>564650</v>
      </c>
      <c r="F39" s="370">
        <f>E39/'- 3 -'!D39</f>
        <v>0.03358235363737957</v>
      </c>
      <c r="G39" s="369">
        <f>E39/'- 7 -'!F39</f>
        <v>352.13595260367947</v>
      </c>
    </row>
    <row r="40" spans="1:7" ht="13.5" customHeight="1">
      <c r="A40" s="23" t="s">
        <v>275</v>
      </c>
      <c r="B40" s="24">
        <f>'- 27 -'!B40</f>
        <v>122404</v>
      </c>
      <c r="C40" s="361">
        <f>'- 27 -'!C40</f>
        <v>0.15472616809161988</v>
      </c>
      <c r="D40" s="24">
        <f>'- 27 -'!D40</f>
        <v>14.378648874061719</v>
      </c>
      <c r="E40" s="24">
        <f>SUM('- 38 -'!B40,'- 38 -'!E40,'- 38 -'!H40,B40)</f>
        <v>1580361</v>
      </c>
      <c r="F40" s="361">
        <f>E40/'- 3 -'!D40</f>
        <v>0.01997673292796318</v>
      </c>
      <c r="G40" s="24">
        <f>E40/'- 7 -'!F40</f>
        <v>185.6430828507324</v>
      </c>
    </row>
    <row r="41" spans="1:7" ht="13.5" customHeight="1">
      <c r="A41" s="368" t="s">
        <v>276</v>
      </c>
      <c r="B41" s="369">
        <f>'- 27 -'!B41</f>
        <v>65290</v>
      </c>
      <c r="C41" s="370">
        <f>'- 27 -'!C41</f>
        <v>0.13360991479293205</v>
      </c>
      <c r="D41" s="369">
        <f>'- 27 -'!D41</f>
        <v>13.973247726056714</v>
      </c>
      <c r="E41" s="369">
        <f>SUM('- 38 -'!B41,'- 38 -'!E41,'- 38 -'!H41,B41)</f>
        <v>1146883</v>
      </c>
      <c r="F41" s="370">
        <f>E41/'- 3 -'!D41</f>
        <v>0.02346989430348634</v>
      </c>
      <c r="G41" s="369">
        <f>E41/'- 7 -'!F41</f>
        <v>245.45382557517388</v>
      </c>
    </row>
    <row r="42" spans="1:7" ht="13.5" customHeight="1">
      <c r="A42" s="23" t="s">
        <v>277</v>
      </c>
      <c r="B42" s="24">
        <f>'- 27 -'!B42</f>
        <v>26000</v>
      </c>
      <c r="C42" s="361">
        <f>'- 27 -'!C42</f>
        <v>0.15144440685516602</v>
      </c>
      <c r="D42" s="24">
        <f>'- 27 -'!D42</f>
        <v>15.559545182525435</v>
      </c>
      <c r="E42" s="24">
        <f>SUM('- 38 -'!B42,'- 38 -'!E42,'- 38 -'!H42,B42)</f>
        <v>374397</v>
      </c>
      <c r="F42" s="361">
        <f>E42/'- 3 -'!D42</f>
        <v>0.021807819843597535</v>
      </c>
      <c r="G42" s="24">
        <f>E42/'- 7 -'!F42</f>
        <v>224.05565529622982</v>
      </c>
    </row>
    <row r="43" spans="1:7" ht="13.5" customHeight="1">
      <c r="A43" s="368" t="s">
        <v>278</v>
      </c>
      <c r="B43" s="369">
        <f>'- 27 -'!B43</f>
        <v>0</v>
      </c>
      <c r="C43" s="370">
        <f>'- 27 -'!C43</f>
        <v>0</v>
      </c>
      <c r="D43" s="369">
        <f>'- 27 -'!D43</f>
        <v>0</v>
      </c>
      <c r="E43" s="369">
        <f>SUM('- 38 -'!B43,'- 38 -'!E43,'- 38 -'!H43,B43)</f>
        <v>162427</v>
      </c>
      <c r="F43" s="370">
        <f>E43/'- 3 -'!D43</f>
        <v>0.01594873138817993</v>
      </c>
      <c r="G43" s="369">
        <f>E43/'- 7 -'!F43</f>
        <v>151.87190275829826</v>
      </c>
    </row>
    <row r="44" spans="1:7" ht="13.5" customHeight="1">
      <c r="A44" s="23" t="s">
        <v>279</v>
      </c>
      <c r="B44" s="24">
        <f>'- 27 -'!B44</f>
        <v>1000</v>
      </c>
      <c r="C44" s="361">
        <f>'- 27 -'!C44</f>
        <v>0.012587928252333583</v>
      </c>
      <c r="D44" s="24">
        <f>'- 27 -'!D44</f>
        <v>1.2254901960784315</v>
      </c>
      <c r="E44" s="24">
        <f>SUM('- 38 -'!B44,'- 38 -'!E44,'- 38 -'!H44,B44)</f>
        <v>244547</v>
      </c>
      <c r="F44" s="361">
        <f>E44/'- 3 -'!D44</f>
        <v>0.030783400903234205</v>
      </c>
      <c r="G44" s="24">
        <f>E44/'- 7 -'!F44</f>
        <v>299.68995098039215</v>
      </c>
    </row>
    <row r="45" spans="1:7" ht="13.5" customHeight="1">
      <c r="A45" s="368" t="s">
        <v>280</v>
      </c>
      <c r="B45" s="369">
        <f>'- 27 -'!B45</f>
        <v>16469</v>
      </c>
      <c r="C45" s="370">
        <f>'- 27 -'!C45</f>
        <v>0.13477645921970738</v>
      </c>
      <c r="D45" s="369">
        <f>'- 27 -'!D45</f>
        <v>11.066388926219593</v>
      </c>
      <c r="E45" s="369">
        <f>SUM('- 38 -'!B45,'- 38 -'!E45,'- 38 -'!H45,B45)</f>
        <v>308309</v>
      </c>
      <c r="F45" s="370">
        <f>E45/'- 3 -'!D45</f>
        <v>0.0252309158816982</v>
      </c>
      <c r="G45" s="369">
        <f>E45/'- 7 -'!F45</f>
        <v>207.1690632979438</v>
      </c>
    </row>
    <row r="46" spans="1:7" ht="13.5" customHeight="1">
      <c r="A46" s="23" t="s">
        <v>281</v>
      </c>
      <c r="B46" s="24">
        <f>'- 27 -'!B46</f>
        <v>1019700</v>
      </c>
      <c r="C46" s="361">
        <f>'- 27 -'!C46</f>
        <v>0.3452633204193949</v>
      </c>
      <c r="D46" s="24">
        <f>'- 27 -'!D46</f>
        <v>33.48163714271642</v>
      </c>
      <c r="E46" s="24">
        <f>SUM('- 38 -'!B46,'- 38 -'!E46,'- 38 -'!H46,B46)</f>
        <v>4056900</v>
      </c>
      <c r="F46" s="361">
        <f>E46/'- 3 -'!D46</f>
        <v>0.013736380941545976</v>
      </c>
      <c r="G46" s="24">
        <f>E46/'- 7 -'!F46</f>
        <v>133.2074666316429</v>
      </c>
    </row>
    <row r="47" spans="1:7" ht="4.5" customHeight="1">
      <c r="A47"/>
      <c r="B47"/>
      <c r="C47"/>
      <c r="D47"/>
      <c r="E47"/>
      <c r="F47"/>
      <c r="G47"/>
    </row>
    <row r="48" spans="1:7" ht="13.5" customHeight="1">
      <c r="A48" s="371" t="s">
        <v>282</v>
      </c>
      <c r="B48" s="372">
        <f>SUM(B11:B46)</f>
        <v>4002850</v>
      </c>
      <c r="C48" s="373">
        <f>'- 27 -'!C48</f>
        <v>0.24363266692970403</v>
      </c>
      <c r="D48" s="372">
        <f>'- 27 -'!D48</f>
        <v>23.1738490536807</v>
      </c>
      <c r="E48" s="372">
        <f>SUM(E11:E46)</f>
        <v>32276897</v>
      </c>
      <c r="F48" s="373">
        <f>E48/'- 3 -'!D48</f>
        <v>0.019645268986660414</v>
      </c>
      <c r="G48" s="372">
        <f>E48/'- 7 -'!F48</f>
        <v>186.86184568474948</v>
      </c>
    </row>
    <row r="49" spans="1:6" ht="4.5" customHeight="1">
      <c r="A49" s="25" t="s">
        <v>5</v>
      </c>
      <c r="B49" s="26"/>
      <c r="C49" s="360"/>
      <c r="D49" s="26"/>
      <c r="E49" s="26"/>
      <c r="F49" s="360"/>
    </row>
    <row r="50" spans="1:7" ht="13.5" customHeight="1">
      <c r="A50" s="23" t="s">
        <v>283</v>
      </c>
      <c r="B50" s="24">
        <f>'- 27 -'!B50</f>
        <v>6200</v>
      </c>
      <c r="C50" s="361">
        <f>'- 27 -'!C50</f>
        <v>0.2260388764992849</v>
      </c>
      <c r="D50" s="24">
        <f>'- 27 -'!D50</f>
        <v>27.133479212253828</v>
      </c>
      <c r="E50" s="24">
        <f>SUM('- 38 -'!B50,'- 38 -'!E50,'- 38 -'!H50,B50)</f>
        <v>32700</v>
      </c>
      <c r="F50" s="361">
        <f>E50/'- 3 -'!D50</f>
        <v>0.01192172784117196</v>
      </c>
      <c r="G50" s="24">
        <f>E50/'- 7 -'!F50</f>
        <v>143.10722100656454</v>
      </c>
    </row>
    <row r="51" spans="1:7" ht="13.5" customHeight="1">
      <c r="A51" s="368" t="s">
        <v>284</v>
      </c>
      <c r="B51" s="369">
        <f>'- 27 -'!B51</f>
        <v>297234</v>
      </c>
      <c r="C51" s="370">
        <f>'- 27 -'!C51</f>
        <v>3.484619894551895</v>
      </c>
      <c r="D51" s="369">
        <f>'- 27 -'!D51</f>
        <v>429.2187725631769</v>
      </c>
      <c r="E51" s="369">
        <f>SUM('- 38 -'!B51,'- 38 -'!E51,'- 38 -'!H51,B51)</f>
        <v>513156</v>
      </c>
      <c r="F51" s="370">
        <f>E51/'- 3 -'!D51</f>
        <v>0.0601597935165113</v>
      </c>
      <c r="G51" s="369">
        <f>E51/'- 7 -'!F51</f>
        <v>741.0194945848375</v>
      </c>
    </row>
    <row r="52" spans="1:8" ht="49.5" customHeight="1">
      <c r="A52" s="27"/>
      <c r="B52" s="27"/>
      <c r="C52" s="27"/>
      <c r="D52" s="27"/>
      <c r="E52" s="27"/>
      <c r="F52" s="27"/>
      <c r="G52" s="27"/>
      <c r="H52" s="27"/>
    </row>
    <row r="53" ht="15" customHeight="1">
      <c r="A53" s="253" t="s">
        <v>398</v>
      </c>
    </row>
    <row r="54" spans="1:4" ht="12" customHeight="1">
      <c r="A54" s="253" t="s">
        <v>544</v>
      </c>
      <c r="B54" s="162"/>
      <c r="C54" s="162"/>
      <c r="D54" s="162"/>
    </row>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36.xml><?xml version="1.0" encoding="utf-8"?>
<worksheet xmlns="http://schemas.openxmlformats.org/spreadsheetml/2006/main" xmlns:r="http://schemas.openxmlformats.org/officeDocument/2006/relationships">
  <sheetPr codeName="Sheet35">
    <pageSetUpPr fitToPage="1"/>
  </sheetPr>
  <dimension ref="A1:H51"/>
  <sheetViews>
    <sheetView showGridLines="0" showZeros="0" workbookViewId="0" topLeftCell="A1">
      <selection activeCell="A1" sqref="A1"/>
    </sheetView>
  </sheetViews>
  <sheetFormatPr defaultColWidth="14.83203125" defaultRowHeight="12"/>
  <cols>
    <col min="1" max="1" width="29.83203125" style="1" customWidth="1"/>
    <col min="2" max="2" width="15.83203125" style="1" customWidth="1"/>
    <col min="3" max="3" width="13.83203125" style="1" customWidth="1"/>
    <col min="4" max="5" width="15.83203125" style="1" customWidth="1"/>
    <col min="6" max="6" width="12.83203125" style="1" customWidth="1"/>
    <col min="7" max="7" width="15.83203125" style="1" customWidth="1"/>
    <col min="8" max="8" width="13.83203125" style="1" customWidth="1"/>
    <col min="9" max="16384" width="14.83203125" style="1" customWidth="1"/>
  </cols>
  <sheetData>
    <row r="1" ht="6.75" customHeight="1">
      <c r="A1" s="3"/>
    </row>
    <row r="2" spans="1:8" ht="15.75" customHeight="1">
      <c r="A2" s="75" t="s">
        <v>555</v>
      </c>
      <c r="B2" s="136"/>
      <c r="C2" s="136"/>
      <c r="D2" s="136"/>
      <c r="E2" s="136"/>
      <c r="F2" s="136"/>
      <c r="G2" s="136"/>
      <c r="H2" s="136"/>
    </row>
    <row r="3" ht="15.75" customHeight="1">
      <c r="A3" s="254"/>
    </row>
    <row r="4" spans="2:8" ht="15.75" customHeight="1">
      <c r="B4" s="4"/>
      <c r="C4" s="108"/>
      <c r="D4" s="108"/>
      <c r="E4" s="4"/>
      <c r="F4" s="4"/>
      <c r="G4" s="4"/>
      <c r="H4" s="4"/>
    </row>
    <row r="5" spans="2:8" ht="15.75" customHeight="1">
      <c r="B5" s="4"/>
      <c r="C5" s="4"/>
      <c r="D5" s="4"/>
      <c r="E5" s="4"/>
      <c r="F5" s="4"/>
      <c r="G5" s="4"/>
      <c r="H5" s="4"/>
    </row>
    <row r="6" spans="2:8" ht="15.75" customHeight="1">
      <c r="B6" s="255" t="s">
        <v>108</v>
      </c>
      <c r="C6" s="202"/>
      <c r="D6" s="202"/>
      <c r="E6" s="202"/>
      <c r="F6" s="202"/>
      <c r="G6" s="202"/>
      <c r="H6" s="203"/>
    </row>
    <row r="7" spans="2:8" ht="15.75" customHeight="1">
      <c r="B7" s="362" t="s">
        <v>119</v>
      </c>
      <c r="C7" s="363"/>
      <c r="D7" s="363"/>
      <c r="E7" s="384" t="s">
        <v>51</v>
      </c>
      <c r="F7" s="384" t="s">
        <v>5</v>
      </c>
      <c r="G7" s="384" t="s">
        <v>107</v>
      </c>
      <c r="H7" s="384" t="s">
        <v>5</v>
      </c>
    </row>
    <row r="8" spans="1:8" ht="15.75" customHeight="1">
      <c r="A8" s="32"/>
      <c r="B8" s="442"/>
      <c r="C8" s="443"/>
      <c r="D8" s="443"/>
      <c r="E8" s="444" t="s">
        <v>140</v>
      </c>
      <c r="F8" s="444" t="s">
        <v>141</v>
      </c>
      <c r="G8" s="444" t="s">
        <v>142</v>
      </c>
      <c r="H8" s="444" t="s">
        <v>5</v>
      </c>
    </row>
    <row r="9" spans="1:8" ht="15.75" customHeight="1">
      <c r="A9" s="121" t="s">
        <v>88</v>
      </c>
      <c r="B9" s="387" t="s">
        <v>133</v>
      </c>
      <c r="C9" s="387" t="s">
        <v>113</v>
      </c>
      <c r="D9" s="387" t="s">
        <v>114</v>
      </c>
      <c r="E9" s="387" t="s">
        <v>136</v>
      </c>
      <c r="F9" s="387" t="s">
        <v>158</v>
      </c>
      <c r="G9" s="387" t="s">
        <v>159</v>
      </c>
      <c r="H9" s="387" t="s">
        <v>51</v>
      </c>
    </row>
    <row r="10" spans="1:8" ht="4.5" customHeight="1">
      <c r="A10" s="37"/>
      <c r="B10" s="256"/>
      <c r="C10" s="256"/>
      <c r="D10" s="256"/>
      <c r="E10" s="256"/>
      <c r="F10" s="256"/>
      <c r="G10" s="256"/>
      <c r="H10" s="256"/>
    </row>
    <row r="11" spans="1:8" ht="13.5" customHeight="1">
      <c r="A11" s="368" t="s">
        <v>247</v>
      </c>
      <c r="B11" s="370">
        <f>'- 42 -'!H11</f>
        <v>62.920263378798694</v>
      </c>
      <c r="C11" s="370">
        <f>'- 43 -'!C11</f>
        <v>0</v>
      </c>
      <c r="D11" s="370">
        <f>'- 43 -'!E11</f>
        <v>35.64139835592737</v>
      </c>
      <c r="E11" s="370">
        <f>'- 43 -'!G11</f>
        <v>0.4005011501699858</v>
      </c>
      <c r="F11" s="370">
        <f>'- 43 -'!I11</f>
        <v>0</v>
      </c>
      <c r="G11" s="370">
        <f>'- 44 -'!C11</f>
        <v>0.4005011501699858</v>
      </c>
      <c r="H11" s="370">
        <f>'- 44 -'!E11</f>
        <v>0.6373359649339678</v>
      </c>
    </row>
    <row r="12" spans="1:8" ht="13.5" customHeight="1">
      <c r="A12" s="23" t="s">
        <v>248</v>
      </c>
      <c r="B12" s="361">
        <f>'- 42 -'!H12</f>
        <v>62.21400867941234</v>
      </c>
      <c r="C12" s="361">
        <f>'- 43 -'!C12</f>
        <v>0</v>
      </c>
      <c r="D12" s="361">
        <f>'- 43 -'!E12</f>
        <v>35.196010293629975</v>
      </c>
      <c r="E12" s="361">
        <f>'- 43 -'!G12</f>
        <v>1.1013845858461906</v>
      </c>
      <c r="F12" s="361">
        <f>'- 43 -'!I12</f>
        <v>0.4159542972019527</v>
      </c>
      <c r="G12" s="361">
        <f>'- 44 -'!C12</f>
        <v>0.9644940266370278</v>
      </c>
      <c r="H12" s="361">
        <f>'- 44 -'!E12</f>
        <v>0.10814811727250771</v>
      </c>
    </row>
    <row r="13" spans="1:8" ht="13.5" customHeight="1">
      <c r="A13" s="368" t="s">
        <v>249</v>
      </c>
      <c r="B13" s="370">
        <f>'- 42 -'!H13</f>
        <v>63.12514394776638</v>
      </c>
      <c r="C13" s="370">
        <f>'- 43 -'!C13</f>
        <v>0.03320841494093009</v>
      </c>
      <c r="D13" s="370">
        <f>'- 43 -'!E13</f>
        <v>34.85842681383113</v>
      </c>
      <c r="E13" s="370">
        <f>'- 43 -'!G13</f>
        <v>0.3126233040944547</v>
      </c>
      <c r="F13" s="370">
        <f>'- 43 -'!I13</f>
        <v>0.46509634903829505</v>
      </c>
      <c r="G13" s="370">
        <f>'- 44 -'!C13</f>
        <v>0.912695791279756</v>
      </c>
      <c r="H13" s="370">
        <f>'- 44 -'!E13</f>
        <v>0.29280537904906095</v>
      </c>
    </row>
    <row r="14" spans="1:8" ht="13.5" customHeight="1">
      <c r="A14" s="23" t="s">
        <v>285</v>
      </c>
      <c r="B14" s="361">
        <f>'- 42 -'!H14</f>
        <v>72.94957091424966</v>
      </c>
      <c r="C14" s="361">
        <f>'- 43 -'!C14</f>
        <v>0.16725047924231073</v>
      </c>
      <c r="D14" s="361">
        <f>'- 43 -'!E14</f>
        <v>25.28098591555839</v>
      </c>
      <c r="E14" s="361">
        <f>'- 43 -'!G14</f>
        <v>1.3141501989212159</v>
      </c>
      <c r="F14" s="361">
        <f>'- 43 -'!I14</f>
        <v>0</v>
      </c>
      <c r="G14" s="361">
        <f>'- 44 -'!C14</f>
        <v>0.24622987221784637</v>
      </c>
      <c r="H14" s="361">
        <f>'- 44 -'!E14</f>
        <v>0.041812619810577684</v>
      </c>
    </row>
    <row r="15" spans="1:8" ht="13.5" customHeight="1">
      <c r="A15" s="368" t="s">
        <v>250</v>
      </c>
      <c r="B15" s="370">
        <f>'- 42 -'!H15</f>
        <v>60.245581960884955</v>
      </c>
      <c r="C15" s="370">
        <f>'- 43 -'!C15</f>
        <v>0</v>
      </c>
      <c r="D15" s="370">
        <f>'- 43 -'!E15</f>
        <v>37.872265618615565</v>
      </c>
      <c r="E15" s="370">
        <f>'- 43 -'!G15</f>
        <v>0.3217354564956394</v>
      </c>
      <c r="F15" s="370">
        <f>'- 43 -'!I15</f>
        <v>1.2869418259825576</v>
      </c>
      <c r="G15" s="370">
        <f>'- 44 -'!C15</f>
        <v>0.2091280467221656</v>
      </c>
      <c r="H15" s="370">
        <f>'- 44 -'!E15</f>
        <v>0.06434709129912787</v>
      </c>
    </row>
    <row r="16" spans="1:8" ht="13.5" customHeight="1">
      <c r="A16" s="23" t="s">
        <v>251</v>
      </c>
      <c r="B16" s="361">
        <f>'- 42 -'!H16</f>
        <v>69.15528944666762</v>
      </c>
      <c r="C16" s="361">
        <f>'- 43 -'!C16</f>
        <v>0</v>
      </c>
      <c r="D16" s="361">
        <f>'- 43 -'!E16</f>
        <v>26.198232884380158</v>
      </c>
      <c r="E16" s="361">
        <f>'- 43 -'!G16</f>
        <v>2.0071967516714526</v>
      </c>
      <c r="F16" s="361">
        <f>'- 43 -'!I16</f>
        <v>0</v>
      </c>
      <c r="G16" s="361">
        <f>'- 44 -'!C16</f>
        <v>2.159733458057902</v>
      </c>
      <c r="H16" s="361">
        <f>'- 44 -'!E16</f>
        <v>0.479547459222863</v>
      </c>
    </row>
    <row r="17" spans="1:8" ht="13.5" customHeight="1">
      <c r="A17" s="368" t="s">
        <v>252</v>
      </c>
      <c r="B17" s="370">
        <f>'- 42 -'!H17</f>
        <v>58.461952976302975</v>
      </c>
      <c r="C17" s="370">
        <f>'- 43 -'!C17</f>
        <v>0</v>
      </c>
      <c r="D17" s="370">
        <f>'- 43 -'!E17</f>
        <v>35.112718095182025</v>
      </c>
      <c r="E17" s="370">
        <f>'- 43 -'!G17</f>
        <v>0.08319833159612372</v>
      </c>
      <c r="F17" s="370">
        <f>'- 43 -'!I17</f>
        <v>6.106757539155481</v>
      </c>
      <c r="G17" s="370">
        <f>'- 44 -'!C17</f>
        <v>0.14293046710103305</v>
      </c>
      <c r="H17" s="370">
        <f>'- 44 -'!E17</f>
        <v>0.09244259066235969</v>
      </c>
    </row>
    <row r="18" spans="1:8" ht="13.5" customHeight="1">
      <c r="A18" s="23" t="s">
        <v>253</v>
      </c>
      <c r="B18" s="361">
        <f>'- 42 -'!H18</f>
        <v>40.53096734676471</v>
      </c>
      <c r="C18" s="361">
        <f>'- 43 -'!C18</f>
        <v>0</v>
      </c>
      <c r="D18" s="361">
        <f>'- 43 -'!E18</f>
        <v>3.0871869829371725</v>
      </c>
      <c r="E18" s="361">
        <f>'- 43 -'!G18</f>
        <v>0</v>
      </c>
      <c r="F18" s="361">
        <f>'- 43 -'!I18</f>
        <v>52.173499603021824</v>
      </c>
      <c r="G18" s="361">
        <f>'- 44 -'!C18</f>
        <v>3.8011214357098506</v>
      </c>
      <c r="H18" s="361">
        <f>'- 44 -'!E18</f>
        <v>0.4072246315664405</v>
      </c>
    </row>
    <row r="19" spans="1:8" ht="13.5" customHeight="1">
      <c r="A19" s="368" t="s">
        <v>254</v>
      </c>
      <c r="B19" s="370">
        <f>'- 42 -'!H19</f>
        <v>72.27991262936317</v>
      </c>
      <c r="C19" s="370">
        <f>'- 43 -'!C19</f>
        <v>0</v>
      </c>
      <c r="D19" s="370">
        <f>'- 43 -'!E19</f>
        <v>26.4900979801739</v>
      </c>
      <c r="E19" s="370">
        <f>'- 43 -'!G19</f>
        <v>0.6833274391460796</v>
      </c>
      <c r="F19" s="370">
        <f>'- 43 -'!I19</f>
        <v>0</v>
      </c>
      <c r="G19" s="370">
        <f>'- 44 -'!C19</f>
        <v>0</v>
      </c>
      <c r="H19" s="370">
        <f>'- 44 -'!E19</f>
        <v>0.5466619513168638</v>
      </c>
    </row>
    <row r="20" spans="1:8" ht="13.5" customHeight="1">
      <c r="A20" s="23" t="s">
        <v>255</v>
      </c>
      <c r="B20" s="361">
        <f>'- 42 -'!H20</f>
        <v>71.70232290595733</v>
      </c>
      <c r="C20" s="361">
        <f>'- 43 -'!C20</f>
        <v>0</v>
      </c>
      <c r="D20" s="361">
        <f>'- 43 -'!E20</f>
        <v>26.6664585367072</v>
      </c>
      <c r="E20" s="361">
        <f>'- 43 -'!G20</f>
        <v>0.511219212944851</v>
      </c>
      <c r="F20" s="361">
        <f>'- 43 -'!I20</f>
        <v>0</v>
      </c>
      <c r="G20" s="361">
        <f>'- 44 -'!C20</f>
        <v>0.768780037787295</v>
      </c>
      <c r="H20" s="361">
        <f>'- 44 -'!E20</f>
        <v>0.3512193066033327</v>
      </c>
    </row>
    <row r="21" spans="1:8" ht="13.5" customHeight="1">
      <c r="A21" s="368" t="s">
        <v>256</v>
      </c>
      <c r="B21" s="370">
        <f>'- 42 -'!H21</f>
        <v>66.43108923467767</v>
      </c>
      <c r="C21" s="370">
        <f>'- 43 -'!C21</f>
        <v>0</v>
      </c>
      <c r="D21" s="370">
        <f>'- 43 -'!E21</f>
        <v>32.58742810768851</v>
      </c>
      <c r="E21" s="370">
        <f>'- 43 -'!G21</f>
        <v>0.1411382802300554</v>
      </c>
      <c r="F21" s="370">
        <f>'- 43 -'!I21</f>
        <v>0</v>
      </c>
      <c r="G21" s="370">
        <f>'- 44 -'!C21</f>
        <v>0.6324618044529128</v>
      </c>
      <c r="H21" s="370">
        <f>'- 44 -'!E21</f>
        <v>0.2078825729508486</v>
      </c>
    </row>
    <row r="22" spans="1:8" ht="13.5" customHeight="1">
      <c r="A22" s="23" t="s">
        <v>257</v>
      </c>
      <c r="B22" s="361">
        <f>'- 42 -'!H22</f>
        <v>76.6320375278335</v>
      </c>
      <c r="C22" s="361">
        <f>'- 43 -'!C22</f>
        <v>0.12056894464634131</v>
      </c>
      <c r="D22" s="361">
        <f>'- 43 -'!E22</f>
        <v>21.781457643347675</v>
      </c>
      <c r="E22" s="361">
        <f>'- 43 -'!G22</f>
        <v>0.032586201255767916</v>
      </c>
      <c r="F22" s="361">
        <f>'- 43 -'!I22</f>
        <v>0.964108384833652</v>
      </c>
      <c r="G22" s="361">
        <f>'- 44 -'!C22</f>
        <v>0</v>
      </c>
      <c r="H22" s="361">
        <f>'- 44 -'!E22</f>
        <v>0.4692412980830581</v>
      </c>
    </row>
    <row r="23" spans="1:8" ht="13.5" customHeight="1">
      <c r="A23" s="368" t="s">
        <v>258</v>
      </c>
      <c r="B23" s="370">
        <f>'- 42 -'!H23</f>
        <v>71.2411898117542</v>
      </c>
      <c r="C23" s="370">
        <f>'- 43 -'!C23</f>
        <v>0</v>
      </c>
      <c r="D23" s="370">
        <f>'- 43 -'!E23</f>
        <v>22.697814102151575</v>
      </c>
      <c r="E23" s="370">
        <f>'- 43 -'!G23</f>
        <v>0.7020458786981729</v>
      </c>
      <c r="F23" s="370">
        <f>'- 43 -'!I23</f>
        <v>3.744244686390256</v>
      </c>
      <c r="G23" s="370">
        <f>'- 44 -'!C23</f>
        <v>1.419692776922972</v>
      </c>
      <c r="H23" s="370">
        <f>'- 44 -'!E23</f>
        <v>0.19501274408282582</v>
      </c>
    </row>
    <row r="24" spans="1:8" ht="13.5" customHeight="1">
      <c r="A24" s="23" t="s">
        <v>259</v>
      </c>
      <c r="B24" s="361">
        <f>'- 42 -'!H24</f>
        <v>62.29940668638666</v>
      </c>
      <c r="C24" s="361">
        <f>'- 43 -'!C24</f>
        <v>0.011345558408884706</v>
      </c>
      <c r="D24" s="361">
        <f>'- 43 -'!E24</f>
        <v>35.243925369389515</v>
      </c>
      <c r="E24" s="361">
        <f>'- 43 -'!G24</f>
        <v>0.42327205668146434</v>
      </c>
      <c r="F24" s="361">
        <f>'- 43 -'!I24</f>
        <v>0.8362031096048307</v>
      </c>
      <c r="G24" s="361">
        <f>'- 44 -'!C24</f>
        <v>0.983281728770008</v>
      </c>
      <c r="H24" s="361">
        <f>'- 44 -'!E24</f>
        <v>0.20256549075862904</v>
      </c>
    </row>
    <row r="25" spans="1:8" ht="13.5" customHeight="1">
      <c r="A25" s="368" t="s">
        <v>260</v>
      </c>
      <c r="B25" s="370">
        <f>'- 42 -'!H25</f>
        <v>63.62029396614477</v>
      </c>
      <c r="C25" s="370">
        <f>'- 43 -'!C25</f>
        <v>0.015338577823169743</v>
      </c>
      <c r="D25" s="370">
        <f>'- 43 -'!E25</f>
        <v>34.95623155991381</v>
      </c>
      <c r="E25" s="370">
        <f>'- 43 -'!G25</f>
        <v>0.3412833565655268</v>
      </c>
      <c r="F25" s="370">
        <f>'- 43 -'!I25</f>
        <v>0</v>
      </c>
      <c r="G25" s="370">
        <f>'- 44 -'!C25</f>
        <v>0.9134667613210304</v>
      </c>
      <c r="H25" s="370">
        <f>'- 44 -'!E25</f>
        <v>0.1533857782316974</v>
      </c>
    </row>
    <row r="26" spans="1:8" ht="13.5" customHeight="1">
      <c r="A26" s="23" t="s">
        <v>261</v>
      </c>
      <c r="B26" s="361">
        <f>'- 42 -'!H26</f>
        <v>67.9905026169307</v>
      </c>
      <c r="C26" s="361">
        <f>'- 43 -'!C26</f>
        <v>0.16680693276301672</v>
      </c>
      <c r="D26" s="361">
        <f>'- 43 -'!E26</f>
        <v>27.684060170978057</v>
      </c>
      <c r="E26" s="361">
        <f>'- 43 -'!G26</f>
        <v>1.0853571091780287</v>
      </c>
      <c r="F26" s="361">
        <f>'- 43 -'!I26</f>
        <v>1.9886563660261365</v>
      </c>
      <c r="G26" s="361">
        <f>'- 44 -'!C26</f>
        <v>0.8491807333099656</v>
      </c>
      <c r="H26" s="361">
        <f>'- 44 -'!E26</f>
        <v>0.23543607081408646</v>
      </c>
    </row>
    <row r="27" spans="1:8" ht="13.5" customHeight="1">
      <c r="A27" s="368" t="s">
        <v>262</v>
      </c>
      <c r="B27" s="370">
        <f>'- 42 -'!H27</f>
        <v>75.70644103287287</v>
      </c>
      <c r="C27" s="370">
        <f>'- 43 -'!C27</f>
        <v>0.05958872702604841</v>
      </c>
      <c r="D27" s="370">
        <f>'- 43 -'!E27</f>
        <v>22.337512602057576</v>
      </c>
      <c r="E27" s="370">
        <f>'- 43 -'!G27</f>
        <v>0.2595406697513377</v>
      </c>
      <c r="F27" s="370">
        <f>'- 43 -'!I27</f>
        <v>1.3580616440476974</v>
      </c>
      <c r="G27" s="370">
        <f>'- 44 -'!C27</f>
        <v>0.015089573822752193</v>
      </c>
      <c r="H27" s="370">
        <f>'- 44 -'!E27</f>
        <v>0.26376575042170836</v>
      </c>
    </row>
    <row r="28" spans="1:8" ht="13.5" customHeight="1">
      <c r="A28" s="23" t="s">
        <v>263</v>
      </c>
      <c r="B28" s="361">
        <f>'- 42 -'!H28</f>
        <v>64.01254666231976</v>
      </c>
      <c r="C28" s="361">
        <f>'- 43 -'!C28</f>
        <v>0</v>
      </c>
      <c r="D28" s="361">
        <f>'- 43 -'!E28</f>
        <v>31.388629016685098</v>
      </c>
      <c r="E28" s="361">
        <f>'- 43 -'!G28</f>
        <v>0.11187992509415255</v>
      </c>
      <c r="F28" s="361">
        <f>'- 43 -'!I28</f>
        <v>4.274372538222098</v>
      </c>
      <c r="G28" s="361">
        <f>'- 44 -'!C28</f>
        <v>0</v>
      </c>
      <c r="H28" s="361">
        <f>'- 44 -'!E28</f>
        <v>0.21257185767888984</v>
      </c>
    </row>
    <row r="29" spans="1:8" ht="13.5" customHeight="1">
      <c r="A29" s="368" t="s">
        <v>264</v>
      </c>
      <c r="B29" s="370">
        <f>'- 42 -'!H29</f>
        <v>54.3281127795763</v>
      </c>
      <c r="C29" s="370">
        <f>'- 43 -'!C29</f>
        <v>0.010434388651115028</v>
      </c>
      <c r="D29" s="370">
        <f>'- 43 -'!E29</f>
        <v>43.213015253527615</v>
      </c>
      <c r="E29" s="370">
        <f>'- 43 -'!G29</f>
        <v>0.6012195365642469</v>
      </c>
      <c r="F29" s="370">
        <f>'- 43 -'!I29</f>
        <v>0</v>
      </c>
      <c r="G29" s="370">
        <f>'- 44 -'!C29</f>
        <v>1.4828425649751245</v>
      </c>
      <c r="H29" s="370">
        <f>'- 44 -'!E29</f>
        <v>0.36437547670560416</v>
      </c>
    </row>
    <row r="30" spans="1:8" ht="13.5" customHeight="1">
      <c r="A30" s="23" t="s">
        <v>265</v>
      </c>
      <c r="B30" s="361">
        <f>'- 42 -'!H30</f>
        <v>70.10949536857643</v>
      </c>
      <c r="C30" s="361">
        <f>'- 43 -'!C30</f>
        <v>0</v>
      </c>
      <c r="D30" s="361">
        <f>'- 43 -'!E30</f>
        <v>29.027288477632172</v>
      </c>
      <c r="E30" s="361">
        <f>'- 43 -'!G30</f>
        <v>0.3910451214113065</v>
      </c>
      <c r="F30" s="361">
        <f>'- 43 -'!I30</f>
        <v>0</v>
      </c>
      <c r="G30" s="361">
        <f>'- 44 -'!C30</f>
        <v>0.15313655104218996</v>
      </c>
      <c r="H30" s="361">
        <f>'- 44 -'!E30</f>
        <v>0.3190344813378957</v>
      </c>
    </row>
    <row r="31" spans="1:8" ht="13.5" customHeight="1">
      <c r="A31" s="368" t="s">
        <v>266</v>
      </c>
      <c r="B31" s="370">
        <f>'- 42 -'!H31</f>
        <v>64.71698288466501</v>
      </c>
      <c r="C31" s="370">
        <f>'- 43 -'!C31</f>
        <v>0.06880536681861185</v>
      </c>
      <c r="D31" s="370">
        <f>'- 43 -'!E31</f>
        <v>32.67529371290961</v>
      </c>
      <c r="E31" s="370">
        <f>'- 43 -'!G31</f>
        <v>0.08600670852326481</v>
      </c>
      <c r="F31" s="370">
        <f>'- 43 -'!I31</f>
        <v>2.356583813537456</v>
      </c>
      <c r="G31" s="370">
        <f>'- 44 -'!C31</f>
        <v>0.017201341704652963</v>
      </c>
      <c r="H31" s="370">
        <f>'- 44 -'!E31</f>
        <v>0.07912617184140364</v>
      </c>
    </row>
    <row r="32" spans="1:8" ht="13.5" customHeight="1">
      <c r="A32" s="23" t="s">
        <v>267</v>
      </c>
      <c r="B32" s="361">
        <f>'- 42 -'!H32</f>
        <v>62.05097717585083</v>
      </c>
      <c r="C32" s="361">
        <f>'- 43 -'!C32</f>
        <v>0</v>
      </c>
      <c r="D32" s="361">
        <f>'- 43 -'!E32</f>
        <v>37.17181217128891</v>
      </c>
      <c r="E32" s="361">
        <f>'- 43 -'!G32</f>
        <v>0.5055412757206527</v>
      </c>
      <c r="F32" s="361">
        <f>'- 43 -'!I32</f>
        <v>0</v>
      </c>
      <c r="G32" s="361">
        <f>'- 44 -'!C32</f>
        <v>0.02598576650900551</v>
      </c>
      <c r="H32" s="361">
        <f>'- 44 -'!E32</f>
        <v>0.24568361063059754</v>
      </c>
    </row>
    <row r="33" spans="1:8" ht="13.5" customHeight="1">
      <c r="A33" s="368" t="s">
        <v>268</v>
      </c>
      <c r="B33" s="370">
        <f>'- 42 -'!H33</f>
        <v>65.36136137523535</v>
      </c>
      <c r="C33" s="370">
        <f>'- 43 -'!C33</f>
        <v>0</v>
      </c>
      <c r="D33" s="370">
        <f>'- 43 -'!E33</f>
        <v>33.057719153337494</v>
      </c>
      <c r="E33" s="370">
        <f>'- 43 -'!G33</f>
        <v>0.10828215557720236</v>
      </c>
      <c r="F33" s="370">
        <f>'- 43 -'!I33</f>
        <v>0.8662572446176189</v>
      </c>
      <c r="G33" s="370">
        <f>'- 44 -'!C33</f>
        <v>0.36815932896248804</v>
      </c>
      <c r="H33" s="370">
        <f>'- 44 -'!E33</f>
        <v>0.23822074226984521</v>
      </c>
    </row>
    <row r="34" spans="1:8" ht="13.5" customHeight="1">
      <c r="A34" s="23" t="s">
        <v>269</v>
      </c>
      <c r="B34" s="361">
        <f>'- 42 -'!H34</f>
        <v>61.227696168291914</v>
      </c>
      <c r="C34" s="361">
        <f>'- 43 -'!C34</f>
        <v>0.09553266822449903</v>
      </c>
      <c r="D34" s="361">
        <f>'- 43 -'!E34</f>
        <v>35.4135263145222</v>
      </c>
      <c r="E34" s="361">
        <f>'- 43 -'!G34</f>
        <v>2.58301325827715</v>
      </c>
      <c r="F34" s="361">
        <f>'- 43 -'!I34</f>
        <v>0</v>
      </c>
      <c r="G34" s="361">
        <f>'- 44 -'!C34</f>
        <v>0.3967530200752154</v>
      </c>
      <c r="H34" s="361">
        <f>'- 44 -'!E34</f>
        <v>0.2834785706090237</v>
      </c>
    </row>
    <row r="35" spans="1:8" ht="13.5" customHeight="1">
      <c r="A35" s="368" t="s">
        <v>270</v>
      </c>
      <c r="B35" s="370">
        <f>'- 42 -'!H35</f>
        <v>67.54281073734285</v>
      </c>
      <c r="C35" s="370">
        <f>'- 43 -'!C35</f>
        <v>0.008154943934760447</v>
      </c>
      <c r="D35" s="370">
        <f>'- 43 -'!E35</f>
        <v>31.789843017329254</v>
      </c>
      <c r="E35" s="370">
        <f>'- 43 -'!G35</f>
        <v>0.14610941216445802</v>
      </c>
      <c r="F35" s="370">
        <f>'- 43 -'!I35</f>
        <v>0</v>
      </c>
      <c r="G35" s="370">
        <f>'- 44 -'!C35</f>
        <v>0.37716615698267075</v>
      </c>
      <c r="H35" s="370">
        <f>'- 44 -'!E35</f>
        <v>0.13591573224600748</v>
      </c>
    </row>
    <row r="36" spans="1:8" ht="13.5" customHeight="1">
      <c r="A36" s="23" t="s">
        <v>271</v>
      </c>
      <c r="B36" s="361">
        <f>'- 42 -'!H36</f>
        <v>59.885926998373876</v>
      </c>
      <c r="C36" s="361">
        <f>'- 43 -'!C36</f>
        <v>0.11410484483863984</v>
      </c>
      <c r="D36" s="361">
        <f>'- 43 -'!E36</f>
        <v>33.76867604413894</v>
      </c>
      <c r="E36" s="361">
        <f>'- 43 -'!G36</f>
        <v>0.45535793893745574</v>
      </c>
      <c r="F36" s="361">
        <f>'- 43 -'!I36</f>
        <v>5.360274106373312</v>
      </c>
      <c r="G36" s="361">
        <f>'- 44 -'!C36</f>
        <v>0.07562762971863338</v>
      </c>
      <c r="H36" s="361">
        <f>'- 44 -'!E36</f>
        <v>0.3400324376191467</v>
      </c>
    </row>
    <row r="37" spans="1:8" ht="13.5" customHeight="1">
      <c r="A37" s="368" t="s">
        <v>272</v>
      </c>
      <c r="B37" s="370">
        <f>'- 42 -'!H37</f>
        <v>69.7482830606151</v>
      </c>
      <c r="C37" s="370">
        <f>'- 43 -'!C37</f>
        <v>0.047071245908096596</v>
      </c>
      <c r="D37" s="370">
        <f>'- 43 -'!E37</f>
        <v>29.374415610482053</v>
      </c>
      <c r="E37" s="370">
        <f>'- 43 -'!G37</f>
        <v>0.5491645355944602</v>
      </c>
      <c r="F37" s="370">
        <f>'- 43 -'!I37</f>
        <v>0</v>
      </c>
      <c r="G37" s="370">
        <f>'- 44 -'!C37</f>
        <v>0.03232225552355966</v>
      </c>
      <c r="H37" s="370">
        <f>'- 44 -'!E37</f>
        <v>0.24874329187674565</v>
      </c>
    </row>
    <row r="38" spans="1:8" ht="13.5" customHeight="1">
      <c r="A38" s="23" t="s">
        <v>273</v>
      </c>
      <c r="B38" s="361">
        <f>'- 42 -'!H38</f>
        <v>67.95043242016675</v>
      </c>
      <c r="C38" s="361">
        <f>'- 43 -'!C38</f>
        <v>0.007512500707270639</v>
      </c>
      <c r="D38" s="361">
        <f>'- 43 -'!E38</f>
        <v>29.844956634778313</v>
      </c>
      <c r="E38" s="361">
        <f>'- 43 -'!G38</f>
        <v>1.0194488501435282</v>
      </c>
      <c r="F38" s="361">
        <f>'- 43 -'!I38</f>
        <v>0.2654416916568959</v>
      </c>
      <c r="G38" s="361">
        <f>'- 44 -'!C38</f>
        <v>0.8352047702977157</v>
      </c>
      <c r="H38" s="361">
        <f>'- 44 -'!E38</f>
        <v>0.07700313224952406</v>
      </c>
    </row>
    <row r="39" spans="1:8" ht="13.5" customHeight="1">
      <c r="A39" s="368" t="s">
        <v>274</v>
      </c>
      <c r="B39" s="370">
        <f>'- 42 -'!H39</f>
        <v>59.22416685986012</v>
      </c>
      <c r="C39" s="370">
        <f>'- 43 -'!C39</f>
        <v>0</v>
      </c>
      <c r="D39" s="370">
        <f>'- 43 -'!E39</f>
        <v>40.05422472615049</v>
      </c>
      <c r="E39" s="370">
        <f>'- 43 -'!G39</f>
        <v>0.2940539584308857</v>
      </c>
      <c r="F39" s="370">
        <f>'- 43 -'!I39</f>
        <v>0</v>
      </c>
      <c r="G39" s="370">
        <f>'- 44 -'!C39</f>
        <v>0</v>
      </c>
      <c r="H39" s="370">
        <f>'- 44 -'!E39</f>
        <v>0.4275544555585079</v>
      </c>
    </row>
    <row r="40" spans="1:8" ht="13.5" customHeight="1">
      <c r="A40" s="23" t="s">
        <v>275</v>
      </c>
      <c r="B40" s="361">
        <f>'- 42 -'!H40</f>
        <v>57.28390251628201</v>
      </c>
      <c r="C40" s="361">
        <f>'- 43 -'!C40</f>
        <v>0.021626227557196984</v>
      </c>
      <c r="D40" s="361">
        <f>'- 43 -'!E40</f>
        <v>38.42391662053689</v>
      </c>
      <c r="E40" s="361">
        <f>'- 43 -'!G40</f>
        <v>0.9342530304709098</v>
      </c>
      <c r="F40" s="361">
        <f>'- 43 -'!I40</f>
        <v>0.035837748523355</v>
      </c>
      <c r="G40" s="361">
        <f>'- 44 -'!C40</f>
        <v>2.690102511037347</v>
      </c>
      <c r="H40" s="361">
        <f>'- 44 -'!E40</f>
        <v>0.610361345592282</v>
      </c>
    </row>
    <row r="41" spans="1:8" ht="13.5" customHeight="1">
      <c r="A41" s="368" t="s">
        <v>276</v>
      </c>
      <c r="B41" s="370">
        <f>'- 42 -'!H41</f>
        <v>58.536106157818594</v>
      </c>
      <c r="C41" s="370">
        <f>'- 43 -'!C41</f>
        <v>0</v>
      </c>
      <c r="D41" s="370">
        <f>'- 43 -'!E41</f>
        <v>39.74792175470987</v>
      </c>
      <c r="E41" s="370">
        <f>'- 43 -'!G41</f>
        <v>0.21124212481814317</v>
      </c>
      <c r="F41" s="370">
        <f>'- 43 -'!I41</f>
        <v>0.46712675201452064</v>
      </c>
      <c r="G41" s="370">
        <f>'- 44 -'!C41</f>
        <v>0.7218445179499978</v>
      </c>
      <c r="H41" s="370">
        <f>'- 44 -'!E41</f>
        <v>0.3157586926888799</v>
      </c>
    </row>
    <row r="42" spans="1:8" ht="13.5" customHeight="1">
      <c r="A42" s="23" t="s">
        <v>277</v>
      </c>
      <c r="B42" s="361">
        <f>'- 42 -'!H42</f>
        <v>69.27417068430047</v>
      </c>
      <c r="C42" s="361">
        <f>'- 43 -'!C42</f>
        <v>0.11641622870450256</v>
      </c>
      <c r="D42" s="361">
        <f>'- 43 -'!E42</f>
        <v>26.779742494357635</v>
      </c>
      <c r="E42" s="361">
        <f>'- 43 -'!G42</f>
        <v>0.32161453081496416</v>
      </c>
      <c r="F42" s="361">
        <f>'- 43 -'!I42</f>
        <v>1.2699952222309372</v>
      </c>
      <c r="G42" s="361">
        <f>'- 44 -'!C42</f>
        <v>1.3346709048445495</v>
      </c>
      <c r="H42" s="361">
        <f>'- 44 -'!E42</f>
        <v>0.9033899347469398</v>
      </c>
    </row>
    <row r="43" spans="1:8" ht="13.5" customHeight="1">
      <c r="A43" s="368" t="s">
        <v>278</v>
      </c>
      <c r="B43" s="370">
        <f>'- 42 -'!H43</f>
        <v>64.01278101410611</v>
      </c>
      <c r="C43" s="370">
        <f>'- 43 -'!C43</f>
        <v>0</v>
      </c>
      <c r="D43" s="370">
        <f>'- 43 -'!E43</f>
        <v>34.57852668912668</v>
      </c>
      <c r="E43" s="370">
        <f>'- 43 -'!G43</f>
        <v>0.2506913053795172</v>
      </c>
      <c r="F43" s="370">
        <f>'- 43 -'!I43</f>
        <v>0</v>
      </c>
      <c r="G43" s="370">
        <f>'- 44 -'!C43</f>
        <v>1.0037294188464516</v>
      </c>
      <c r="H43" s="370">
        <f>'- 44 -'!E43</f>
        <v>0.15427157254124138</v>
      </c>
    </row>
    <row r="44" spans="1:8" ht="13.5" customHeight="1">
      <c r="A44" s="23" t="s">
        <v>279</v>
      </c>
      <c r="B44" s="361">
        <f>'- 42 -'!H44</f>
        <v>75.48436095119865</v>
      </c>
      <c r="C44" s="361">
        <f>'- 43 -'!C44</f>
        <v>0.12504413433097625</v>
      </c>
      <c r="D44" s="361">
        <f>'- 43 -'!E44</f>
        <v>23.130868736783228</v>
      </c>
      <c r="E44" s="361">
        <f>'- 43 -'!G44</f>
        <v>0.42409108372335913</v>
      </c>
      <c r="F44" s="361">
        <f>'- 43 -'!I44</f>
        <v>0.6599760652026239</v>
      </c>
      <c r="G44" s="361">
        <f>'- 44 -'!C44</f>
        <v>0.06900890415616791</v>
      </c>
      <c r="H44" s="361">
        <f>'- 44 -'!E44</f>
        <v>0.10665012460498677</v>
      </c>
    </row>
    <row r="45" spans="1:8" ht="13.5" customHeight="1">
      <c r="A45" s="368" t="s">
        <v>280</v>
      </c>
      <c r="B45" s="370">
        <f>'- 42 -'!H45</f>
        <v>67.3179409949216</v>
      </c>
      <c r="C45" s="370">
        <f>'- 43 -'!C45</f>
        <v>0.139119813237462</v>
      </c>
      <c r="D45" s="370">
        <f>'- 43 -'!E45</f>
        <v>30.123029805998076</v>
      </c>
      <c r="E45" s="370">
        <f>'- 43 -'!G45</f>
        <v>0.15523211021575353</v>
      </c>
      <c r="F45" s="370">
        <f>'- 43 -'!I45</f>
        <v>0</v>
      </c>
      <c r="G45" s="370">
        <f>'- 44 -'!C45</f>
        <v>1.8524365152413254</v>
      </c>
      <c r="H45" s="370">
        <f>'- 44 -'!E45</f>
        <v>0.41224076038578444</v>
      </c>
    </row>
    <row r="46" spans="1:8" ht="13.5" customHeight="1">
      <c r="A46" s="23" t="s">
        <v>281</v>
      </c>
      <c r="B46" s="361">
        <f>'- 42 -'!H46</f>
        <v>61.14563420926944</v>
      </c>
      <c r="C46" s="361">
        <f>'- 43 -'!C46</f>
        <v>0.005370203359532095</v>
      </c>
      <c r="D46" s="361">
        <f>'- 43 -'!E46</f>
        <v>36.68070885341795</v>
      </c>
      <c r="E46" s="361">
        <f>'- 43 -'!G46</f>
        <v>0.6880573054400495</v>
      </c>
      <c r="F46" s="361">
        <f>'- 43 -'!I46</f>
        <v>0.8390942749268897</v>
      </c>
      <c r="G46" s="361">
        <f>'- 44 -'!C46</f>
        <v>0.290393746666698</v>
      </c>
      <c r="H46" s="361">
        <f>'- 44 -'!E46</f>
        <v>0.3507414069194399</v>
      </c>
    </row>
    <row r="47" spans="1:8" ht="4.5" customHeight="1">
      <c r="A47"/>
      <c r="B47"/>
      <c r="C47"/>
      <c r="D47"/>
      <c r="E47"/>
      <c r="F47"/>
      <c r="G47"/>
      <c r="H47"/>
    </row>
    <row r="48" spans="1:8" ht="13.5" customHeight="1">
      <c r="A48" s="371" t="s">
        <v>282</v>
      </c>
      <c r="B48" s="373">
        <f>'- 42 -'!H48</f>
        <v>62.58615188977107</v>
      </c>
      <c r="C48" s="373">
        <f>'- 43 -'!C48</f>
        <v>0.024649689261876474</v>
      </c>
      <c r="D48" s="373">
        <f>'- 43 -'!E48</f>
        <v>32.08233377461579</v>
      </c>
      <c r="E48" s="373">
        <f>'- 43 -'!G48</f>
        <v>0.5366535008506162</v>
      </c>
      <c r="F48" s="373">
        <f>'- 43 -'!I48</f>
        <v>3.6001332704459132</v>
      </c>
      <c r="G48" s="373">
        <f>'- 44 -'!C48</f>
        <v>0.8830082647917344</v>
      </c>
      <c r="H48" s="373">
        <f>'- 44 -'!E48</f>
        <v>0.2870696102630054</v>
      </c>
    </row>
    <row r="49" spans="1:8" ht="4.5" customHeight="1">
      <c r="A49" s="25" t="s">
        <v>5</v>
      </c>
      <c r="B49" s="360"/>
      <c r="C49" s="360"/>
      <c r="D49" s="360"/>
      <c r="E49" s="360"/>
      <c r="F49" s="360"/>
      <c r="G49" s="360"/>
      <c r="H49" s="360"/>
    </row>
    <row r="50" spans="1:8" ht="13.5" customHeight="1">
      <c r="A50" s="23" t="s">
        <v>283</v>
      </c>
      <c r="B50" s="361">
        <f>'- 42 -'!H50</f>
        <v>38.68881534227192</v>
      </c>
      <c r="C50" s="361">
        <f>'- 43 -'!C50</f>
        <v>0</v>
      </c>
      <c r="D50" s="361">
        <f>'- 43 -'!E50</f>
        <v>57.43985715844835</v>
      </c>
      <c r="E50" s="361">
        <f>'- 43 -'!G50</f>
        <v>1.5967203714497975</v>
      </c>
      <c r="F50" s="361">
        <f>'- 43 -'!I50</f>
        <v>0</v>
      </c>
      <c r="G50" s="361">
        <f>'- 44 -'!C50</f>
        <v>0</v>
      </c>
      <c r="H50" s="361">
        <f>'- 44 -'!E50</f>
        <v>2.2746071278299236</v>
      </c>
    </row>
    <row r="51" spans="1:8" ht="13.5" customHeight="1">
      <c r="A51" s="368" t="s">
        <v>284</v>
      </c>
      <c r="B51" s="370">
        <f>'- 42 -'!H51</f>
        <v>58.209517629583715</v>
      </c>
      <c r="C51" s="370">
        <f>'- 43 -'!C51</f>
        <v>0</v>
      </c>
      <c r="D51" s="370">
        <f>'- 43 -'!E51</f>
        <v>0</v>
      </c>
      <c r="E51" s="370">
        <f>'- 43 -'!G51</f>
        <v>15.906002545729148</v>
      </c>
      <c r="F51" s="370">
        <f>'- 43 -'!I51</f>
        <v>0.15759875497343467</v>
      </c>
      <c r="G51" s="370">
        <f>'- 44 -'!C51</f>
        <v>24.734852871089238</v>
      </c>
      <c r="H51" s="370">
        <f>'- 44 -'!E51</f>
        <v>0.9920281986244568</v>
      </c>
    </row>
    <row r="52" ht="49.5" customHeight="1"/>
    <row r="53" ht="14.25" customHeight="1"/>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37.xml><?xml version="1.0" encoding="utf-8"?>
<worksheet xmlns="http://schemas.openxmlformats.org/spreadsheetml/2006/main" xmlns:r="http://schemas.openxmlformats.org/officeDocument/2006/relationships">
  <sheetPr codeName="Sheet36">
    <pageSetUpPr fitToPage="1"/>
  </sheetPr>
  <dimension ref="A1:H63"/>
  <sheetViews>
    <sheetView showGridLines="0" showZeros="0" workbookViewId="0" topLeftCell="A1">
      <selection activeCell="A1" sqref="A1"/>
    </sheetView>
  </sheetViews>
  <sheetFormatPr defaultColWidth="15.83203125" defaultRowHeight="12"/>
  <cols>
    <col min="1" max="1" width="26.83203125" style="1" customWidth="1"/>
    <col min="2" max="3" width="15.83203125" style="1" customWidth="1"/>
    <col min="4" max="4" width="14.83203125" style="1" customWidth="1"/>
    <col min="5" max="5" width="15.83203125" style="1" customWidth="1"/>
    <col min="6" max="6" width="14.83203125" style="1" customWidth="1"/>
    <col min="7" max="7" width="15.83203125" style="1" customWidth="1"/>
    <col min="8" max="8" width="13.83203125" style="1" customWidth="1"/>
    <col min="9" max="16384" width="15.83203125" style="1" customWidth="1"/>
  </cols>
  <sheetData>
    <row r="1" spans="1:8" ht="15.75" customHeight="1">
      <c r="A1" s="257"/>
      <c r="B1" s="258" t="s">
        <v>556</v>
      </c>
      <c r="C1" s="258"/>
      <c r="D1" s="136"/>
      <c r="E1" s="136"/>
      <c r="F1" s="136"/>
      <c r="G1" s="136"/>
      <c r="H1" s="259" t="s">
        <v>4</v>
      </c>
    </row>
    <row r="2" ht="7.5" customHeight="1">
      <c r="A2" s="254"/>
    </row>
    <row r="3" spans="2:8" ht="15.75" customHeight="1">
      <c r="B3" s="397" t="s">
        <v>104</v>
      </c>
      <c r="C3" s="445"/>
      <c r="D3" s="446"/>
      <c r="E3" s="446"/>
      <c r="F3" s="446"/>
      <c r="G3" s="446"/>
      <c r="H3" s="447"/>
    </row>
    <row r="4" ht="7.5" customHeight="1"/>
    <row r="5" spans="2:5" ht="15.75" customHeight="1">
      <c r="B5" s="448" t="s">
        <v>362</v>
      </c>
      <c r="C5" s="445"/>
      <c r="D5" s="449"/>
      <c r="E5" s="383"/>
    </row>
    <row r="6" spans="2:8" ht="15.75" customHeight="1">
      <c r="B6" s="342"/>
      <c r="C6" s="342"/>
      <c r="D6" s="345"/>
      <c r="E6" s="345"/>
      <c r="F6" s="342"/>
      <c r="G6" s="342"/>
      <c r="H6" s="260" t="s">
        <v>90</v>
      </c>
    </row>
    <row r="7" spans="2:8" ht="15.75" customHeight="1">
      <c r="B7" s="343" t="s">
        <v>237</v>
      </c>
      <c r="C7" s="343" t="s">
        <v>85</v>
      </c>
      <c r="D7" s="346"/>
      <c r="E7" s="346"/>
      <c r="F7" s="343" t="s">
        <v>51</v>
      </c>
      <c r="G7" s="343" t="s">
        <v>61</v>
      </c>
      <c r="H7" s="262" t="s">
        <v>118</v>
      </c>
    </row>
    <row r="8" spans="1:8" ht="15.75" customHeight="1">
      <c r="A8" s="340"/>
      <c r="B8" s="343" t="s">
        <v>236</v>
      </c>
      <c r="C8" s="343" t="s">
        <v>433</v>
      </c>
      <c r="D8" s="347" t="s">
        <v>51</v>
      </c>
      <c r="E8" s="346"/>
      <c r="F8" s="343" t="s">
        <v>133</v>
      </c>
      <c r="G8" s="343" t="s">
        <v>133</v>
      </c>
      <c r="H8" s="262" t="s">
        <v>134</v>
      </c>
    </row>
    <row r="9" spans="1:8" ht="15.75" customHeight="1">
      <c r="A9" s="341" t="s">
        <v>88</v>
      </c>
      <c r="B9" s="344" t="s">
        <v>399</v>
      </c>
      <c r="C9" s="344" t="s">
        <v>434</v>
      </c>
      <c r="D9" s="344" t="s">
        <v>400</v>
      </c>
      <c r="E9" s="344" t="s">
        <v>61</v>
      </c>
      <c r="F9" s="344" t="s">
        <v>439</v>
      </c>
      <c r="G9" s="344" t="s">
        <v>139</v>
      </c>
      <c r="H9" s="344" t="s">
        <v>448</v>
      </c>
    </row>
    <row r="10" spans="1:8" ht="4.5" customHeight="1">
      <c r="A10" s="37"/>
      <c r="B10" s="256"/>
      <c r="C10" s="256"/>
      <c r="D10" s="256"/>
      <c r="E10" s="256"/>
      <c r="F10" s="256"/>
      <c r="G10" s="256"/>
      <c r="H10" s="256"/>
    </row>
    <row r="11" spans="1:8" ht="13.5" customHeight="1">
      <c r="A11" s="368" t="s">
        <v>247</v>
      </c>
      <c r="B11" s="369">
        <f>'- 59 -'!F11</f>
        <v>6794327</v>
      </c>
      <c r="C11" s="369">
        <v>1072416</v>
      </c>
      <c r="D11" s="369">
        <v>302656</v>
      </c>
      <c r="E11" s="369">
        <f>SUM(B11:D11)</f>
        <v>8169399</v>
      </c>
      <c r="F11" s="369">
        <v>0</v>
      </c>
      <c r="G11" s="369">
        <f>SUM(E11,F11)</f>
        <v>8169399</v>
      </c>
      <c r="H11" s="370">
        <f>G11/'- 44 -'!I11*100</f>
        <v>62.920263378798694</v>
      </c>
    </row>
    <row r="12" spans="1:8" ht="13.5" customHeight="1">
      <c r="A12" s="23" t="s">
        <v>248</v>
      </c>
      <c r="B12" s="24">
        <f>'- 59 -'!F12</f>
        <v>12478878.753999999</v>
      </c>
      <c r="C12" s="24">
        <v>1642335</v>
      </c>
      <c r="D12" s="24">
        <v>753265</v>
      </c>
      <c r="E12" s="24">
        <f aca="true" t="shared" si="0" ref="E12:E46">SUM(B12:D12)</f>
        <v>14874478.753999999</v>
      </c>
      <c r="F12" s="24">
        <v>82455</v>
      </c>
      <c r="G12" s="24">
        <f>SUM(E12,F12)</f>
        <v>14956933.753999999</v>
      </c>
      <c r="H12" s="361">
        <f>G12/'- 44 -'!I12*100</f>
        <v>62.21400867941234</v>
      </c>
    </row>
    <row r="13" spans="1:8" ht="13.5" customHeight="1">
      <c r="A13" s="368" t="s">
        <v>249</v>
      </c>
      <c r="B13" s="369">
        <f>'- 59 -'!F13</f>
        <v>28772400</v>
      </c>
      <c r="C13" s="369">
        <v>5077930</v>
      </c>
      <c r="D13" s="369">
        <v>1506000</v>
      </c>
      <c r="E13" s="369">
        <f t="shared" si="0"/>
        <v>35356330</v>
      </c>
      <c r="F13" s="369">
        <v>0</v>
      </c>
      <c r="G13" s="369">
        <f aca="true" t="shared" si="1" ref="G13:G46">SUM(E13,F13)</f>
        <v>35356330</v>
      </c>
      <c r="H13" s="370">
        <f>G13/'- 44 -'!I13*100</f>
        <v>63.12514394776638</v>
      </c>
    </row>
    <row r="14" spans="1:8" ht="13.5" customHeight="1">
      <c r="A14" s="23" t="s">
        <v>285</v>
      </c>
      <c r="B14" s="24">
        <f>'- 59 -'!F14</f>
        <v>25428711</v>
      </c>
      <c r="C14" s="24">
        <v>3748959</v>
      </c>
      <c r="D14" s="24">
        <v>10052592</v>
      </c>
      <c r="E14" s="24">
        <f t="shared" si="0"/>
        <v>39230262</v>
      </c>
      <c r="F14" s="24">
        <v>25000</v>
      </c>
      <c r="G14" s="24">
        <f t="shared" si="1"/>
        <v>39255262</v>
      </c>
      <c r="H14" s="361">
        <f>G14/'- 44 -'!I14*100</f>
        <v>72.94957091424966</v>
      </c>
    </row>
    <row r="15" spans="1:8" ht="13.5" customHeight="1">
      <c r="A15" s="368" t="s">
        <v>250</v>
      </c>
      <c r="B15" s="369">
        <f>'- 59 -'!F15</f>
        <v>7096045</v>
      </c>
      <c r="C15" s="369">
        <v>1782351</v>
      </c>
      <c r="D15" s="369">
        <v>247800</v>
      </c>
      <c r="E15" s="369">
        <f t="shared" si="0"/>
        <v>9126196</v>
      </c>
      <c r="F15" s="369">
        <v>236400</v>
      </c>
      <c r="G15" s="369">
        <f t="shared" si="1"/>
        <v>9362596</v>
      </c>
      <c r="H15" s="370">
        <f>G15/'- 44 -'!I15*100</f>
        <v>60.245581960884955</v>
      </c>
    </row>
    <row r="16" spans="1:8" ht="13.5" customHeight="1">
      <c r="A16" s="23" t="s">
        <v>251</v>
      </c>
      <c r="B16" s="24">
        <f>'- 59 -'!F16</f>
        <v>6396368</v>
      </c>
      <c r="C16" s="24">
        <v>651736</v>
      </c>
      <c r="D16" s="24">
        <v>290800</v>
      </c>
      <c r="E16" s="24">
        <f t="shared" si="0"/>
        <v>7338904</v>
      </c>
      <c r="F16" s="24">
        <v>85000</v>
      </c>
      <c r="G16" s="24">
        <f t="shared" si="1"/>
        <v>7423904</v>
      </c>
      <c r="H16" s="361">
        <f>G16/'- 44 -'!I16*100</f>
        <v>69.15528944666762</v>
      </c>
    </row>
    <row r="17" spans="1:8" ht="13.5" customHeight="1">
      <c r="A17" s="368" t="s">
        <v>252</v>
      </c>
      <c r="B17" s="369">
        <f>'- 59 -'!F17</f>
        <v>6811809</v>
      </c>
      <c r="C17" s="369">
        <v>977682</v>
      </c>
      <c r="D17" s="369">
        <v>328900</v>
      </c>
      <c r="E17" s="369">
        <f t="shared" si="0"/>
        <v>8118391</v>
      </c>
      <c r="F17" s="369">
        <v>102986</v>
      </c>
      <c r="G17" s="369">
        <f t="shared" si="1"/>
        <v>8221377</v>
      </c>
      <c r="H17" s="370">
        <f>G17/'- 44 -'!I17*100</f>
        <v>58.461952976302975</v>
      </c>
    </row>
    <row r="18" spans="1:8" ht="13.5" customHeight="1">
      <c r="A18" s="23" t="s">
        <v>253</v>
      </c>
      <c r="B18" s="24">
        <f>'- 59 -'!F18</f>
        <v>29894482</v>
      </c>
      <c r="C18" s="24">
        <v>425915</v>
      </c>
      <c r="D18" s="24">
        <v>7889186</v>
      </c>
      <c r="E18" s="24">
        <f t="shared" si="0"/>
        <v>38209583</v>
      </c>
      <c r="F18" s="24">
        <v>1204100</v>
      </c>
      <c r="G18" s="24">
        <f t="shared" si="1"/>
        <v>39413683</v>
      </c>
      <c r="H18" s="361">
        <f>G18/'- 44 -'!I18*100</f>
        <v>40.53096734676471</v>
      </c>
    </row>
    <row r="19" spans="1:8" ht="13.5" customHeight="1">
      <c r="A19" s="368" t="s">
        <v>254</v>
      </c>
      <c r="B19" s="369">
        <f>'- 59 -'!F19</f>
        <v>16188977</v>
      </c>
      <c r="C19" s="369">
        <v>1953892</v>
      </c>
      <c r="D19" s="369">
        <v>368000</v>
      </c>
      <c r="E19" s="369">
        <f t="shared" si="0"/>
        <v>18510869</v>
      </c>
      <c r="F19" s="369">
        <v>0</v>
      </c>
      <c r="G19" s="369">
        <f t="shared" si="1"/>
        <v>18510869</v>
      </c>
      <c r="H19" s="370">
        <f>G19/'- 44 -'!I19*100</f>
        <v>72.27991262936317</v>
      </c>
    </row>
    <row r="20" spans="1:8" ht="13.5" customHeight="1">
      <c r="A20" s="23" t="s">
        <v>255</v>
      </c>
      <c r="B20" s="24">
        <f>'- 59 -'!F20</f>
        <v>32290973</v>
      </c>
      <c r="C20" s="24">
        <v>3501489</v>
      </c>
      <c r="D20" s="24">
        <v>827000</v>
      </c>
      <c r="E20" s="24">
        <f t="shared" si="0"/>
        <v>36619462</v>
      </c>
      <c r="F20" s="24">
        <v>128000</v>
      </c>
      <c r="G20" s="24">
        <f t="shared" si="1"/>
        <v>36747462</v>
      </c>
      <c r="H20" s="361">
        <f>G20/'- 44 -'!I20*100</f>
        <v>71.70232290595733</v>
      </c>
    </row>
    <row r="21" spans="1:8" ht="13.5" customHeight="1">
      <c r="A21" s="368" t="s">
        <v>256</v>
      </c>
      <c r="B21" s="369">
        <f>'- 59 -'!F21</f>
        <v>15812838</v>
      </c>
      <c r="C21" s="369">
        <v>2500397</v>
      </c>
      <c r="D21" s="369">
        <v>514000</v>
      </c>
      <c r="E21" s="369">
        <f t="shared" si="0"/>
        <v>18827235</v>
      </c>
      <c r="F21" s="369">
        <v>0</v>
      </c>
      <c r="G21" s="369">
        <f t="shared" si="1"/>
        <v>18827235</v>
      </c>
      <c r="H21" s="370">
        <f>G21/'- 44 -'!I21*100</f>
        <v>66.43108923467767</v>
      </c>
    </row>
    <row r="22" spans="1:8" ht="13.5" customHeight="1">
      <c r="A22" s="23" t="s">
        <v>257</v>
      </c>
      <c r="B22" s="24">
        <f>'- 59 -'!F22</f>
        <v>9980073</v>
      </c>
      <c r="C22" s="24">
        <v>851560</v>
      </c>
      <c r="D22" s="24">
        <v>504224</v>
      </c>
      <c r="E22" s="24">
        <f t="shared" si="0"/>
        <v>11335857</v>
      </c>
      <c r="F22" s="24">
        <v>422500</v>
      </c>
      <c r="G22" s="24">
        <f t="shared" si="1"/>
        <v>11758357</v>
      </c>
      <c r="H22" s="361">
        <f>G22/'- 44 -'!I22*100</f>
        <v>76.6320375278335</v>
      </c>
    </row>
    <row r="23" spans="1:8" ht="13.5" customHeight="1">
      <c r="A23" s="368" t="s">
        <v>258</v>
      </c>
      <c r="B23" s="369">
        <f>'- 59 -'!F23</f>
        <v>7851858</v>
      </c>
      <c r="C23" s="369">
        <v>854031</v>
      </c>
      <c r="D23" s="369">
        <v>222000</v>
      </c>
      <c r="E23" s="369">
        <f t="shared" si="0"/>
        <v>8927889</v>
      </c>
      <c r="F23" s="369">
        <v>205000</v>
      </c>
      <c r="G23" s="369">
        <f t="shared" si="1"/>
        <v>9132889</v>
      </c>
      <c r="H23" s="370">
        <f>G23/'- 44 -'!I23*100</f>
        <v>71.2411898117542</v>
      </c>
    </row>
    <row r="24" spans="1:8" ht="13.5" customHeight="1">
      <c r="A24" s="23" t="s">
        <v>259</v>
      </c>
      <c r="B24" s="24">
        <f>'- 59 -'!F24</f>
        <v>21422244</v>
      </c>
      <c r="C24" s="24">
        <v>3962956</v>
      </c>
      <c r="D24" s="24">
        <v>700000</v>
      </c>
      <c r="E24" s="24">
        <f t="shared" si="0"/>
        <v>26085200</v>
      </c>
      <c r="F24" s="24">
        <v>272000</v>
      </c>
      <c r="G24" s="24">
        <f t="shared" si="1"/>
        <v>26357200</v>
      </c>
      <c r="H24" s="361">
        <f>G24/'- 44 -'!I24*100</f>
        <v>62.29940668638666</v>
      </c>
    </row>
    <row r="25" spans="1:8" ht="13.5" customHeight="1">
      <c r="A25" s="368" t="s">
        <v>260</v>
      </c>
      <c r="B25" s="369">
        <f>'- 59 -'!F25</f>
        <v>64578482</v>
      </c>
      <c r="C25" s="369">
        <v>14816782</v>
      </c>
      <c r="D25" s="369">
        <v>3317355</v>
      </c>
      <c r="E25" s="369">
        <f t="shared" si="0"/>
        <v>82712619</v>
      </c>
      <c r="F25" s="369">
        <v>242000</v>
      </c>
      <c r="G25" s="369">
        <f t="shared" si="1"/>
        <v>82954619</v>
      </c>
      <c r="H25" s="370">
        <f>G25/'- 44 -'!I25*100</f>
        <v>63.62029396614477</v>
      </c>
    </row>
    <row r="26" spans="1:8" ht="13.5" customHeight="1">
      <c r="A26" s="23" t="s">
        <v>261</v>
      </c>
      <c r="B26" s="24">
        <f>'- 59 -'!F26</f>
        <v>17887951</v>
      </c>
      <c r="C26" s="24">
        <v>2679092</v>
      </c>
      <c r="D26" s="24">
        <v>584384</v>
      </c>
      <c r="E26" s="24">
        <f t="shared" si="0"/>
        <v>21151427</v>
      </c>
      <c r="F26" s="24">
        <v>247572</v>
      </c>
      <c r="G26" s="24">
        <f t="shared" si="1"/>
        <v>21398999</v>
      </c>
      <c r="H26" s="361">
        <f>G26/'- 44 -'!I26*100</f>
        <v>67.9905026169307</v>
      </c>
    </row>
    <row r="27" spans="1:8" ht="13.5" customHeight="1">
      <c r="A27" s="368" t="s">
        <v>262</v>
      </c>
      <c r="B27" s="369">
        <f>'- 59 -'!F27</f>
        <v>23134015</v>
      </c>
      <c r="C27" s="369">
        <v>1322764</v>
      </c>
      <c r="D27" s="369">
        <v>628900</v>
      </c>
      <c r="E27" s="369">
        <f t="shared" si="0"/>
        <v>25085679</v>
      </c>
      <c r="F27" s="369">
        <v>0</v>
      </c>
      <c r="G27" s="369">
        <f t="shared" si="1"/>
        <v>25085679</v>
      </c>
      <c r="H27" s="370">
        <f>G27/'- 44 -'!I27*100</f>
        <v>75.70644103287287</v>
      </c>
    </row>
    <row r="28" spans="1:8" ht="13.5" customHeight="1">
      <c r="A28" s="23" t="s">
        <v>263</v>
      </c>
      <c r="B28" s="24">
        <f>'- 59 -'!F28</f>
        <v>9858513</v>
      </c>
      <c r="C28" s="24">
        <v>1210967</v>
      </c>
      <c r="D28" s="24">
        <v>373600</v>
      </c>
      <c r="E28" s="24">
        <f t="shared" si="0"/>
        <v>11443080</v>
      </c>
      <c r="F28" s="24">
        <v>0</v>
      </c>
      <c r="G28" s="24">
        <f t="shared" si="1"/>
        <v>11443080</v>
      </c>
      <c r="H28" s="361">
        <f>G28/'- 44 -'!I28*100</f>
        <v>64.01254666231976</v>
      </c>
    </row>
    <row r="29" spans="1:8" ht="13.5" customHeight="1">
      <c r="A29" s="368" t="s">
        <v>264</v>
      </c>
      <c r="B29" s="369">
        <f>'- 59 -'!F29</f>
        <v>49046908</v>
      </c>
      <c r="C29" s="369">
        <v>14151765</v>
      </c>
      <c r="D29" s="369">
        <v>2405000</v>
      </c>
      <c r="E29" s="369">
        <f t="shared" si="0"/>
        <v>65603673</v>
      </c>
      <c r="F29" s="369">
        <v>0</v>
      </c>
      <c r="G29" s="369">
        <f t="shared" si="1"/>
        <v>65603673</v>
      </c>
      <c r="H29" s="370">
        <f>G29/'- 44 -'!I29*100</f>
        <v>54.3281127795763</v>
      </c>
    </row>
    <row r="30" spans="1:8" ht="13.5" customHeight="1">
      <c r="A30" s="23" t="s">
        <v>265</v>
      </c>
      <c r="B30" s="24">
        <f>'- 59 -'!F30</f>
        <v>6855506</v>
      </c>
      <c r="C30" s="24">
        <v>666365</v>
      </c>
      <c r="D30" s="24">
        <v>169562</v>
      </c>
      <c r="E30" s="24">
        <f t="shared" si="0"/>
        <v>7691433</v>
      </c>
      <c r="F30" s="24">
        <v>0</v>
      </c>
      <c r="G30" s="24">
        <f t="shared" si="1"/>
        <v>7691433</v>
      </c>
      <c r="H30" s="361">
        <f>G30/'- 44 -'!I30*100</f>
        <v>70.10949536857643</v>
      </c>
    </row>
    <row r="31" spans="1:8" ht="13.5" customHeight="1">
      <c r="A31" s="368" t="s">
        <v>266</v>
      </c>
      <c r="B31" s="369">
        <f>'- 59 -'!F31</f>
        <v>15592086</v>
      </c>
      <c r="C31" s="369">
        <v>2283029</v>
      </c>
      <c r="D31" s="369">
        <v>566742</v>
      </c>
      <c r="E31" s="369">
        <f t="shared" si="0"/>
        <v>18441857</v>
      </c>
      <c r="F31" s="369">
        <v>369752</v>
      </c>
      <c r="G31" s="369">
        <f t="shared" si="1"/>
        <v>18811609</v>
      </c>
      <c r="H31" s="370">
        <f>G31/'- 44 -'!I31*100</f>
        <v>64.71698288466501</v>
      </c>
    </row>
    <row r="32" spans="1:8" ht="13.5" customHeight="1">
      <c r="A32" s="23" t="s">
        <v>267</v>
      </c>
      <c r="B32" s="24">
        <f>'- 59 -'!F32</f>
        <v>10888317</v>
      </c>
      <c r="C32" s="24">
        <v>1649666</v>
      </c>
      <c r="D32" s="24">
        <v>363500</v>
      </c>
      <c r="E32" s="24">
        <f t="shared" si="0"/>
        <v>12901483</v>
      </c>
      <c r="F32" s="24">
        <v>231875</v>
      </c>
      <c r="G32" s="24">
        <f t="shared" si="1"/>
        <v>13133358</v>
      </c>
      <c r="H32" s="361">
        <f>G32/'- 44 -'!I32*100</f>
        <v>62.05097717585083</v>
      </c>
    </row>
    <row r="33" spans="1:8" ht="13.5" customHeight="1">
      <c r="A33" s="368" t="s">
        <v>268</v>
      </c>
      <c r="B33" s="369">
        <f>'- 59 -'!F33</f>
        <v>12984758</v>
      </c>
      <c r="C33" s="369">
        <v>1485839</v>
      </c>
      <c r="D33" s="369">
        <v>609923</v>
      </c>
      <c r="E33" s="369">
        <f t="shared" si="0"/>
        <v>15080520</v>
      </c>
      <c r="F33" s="369">
        <v>10000</v>
      </c>
      <c r="G33" s="369">
        <f t="shared" si="1"/>
        <v>15090520</v>
      </c>
      <c r="H33" s="370">
        <f>G33/'- 44 -'!I33*100</f>
        <v>65.36136137523535</v>
      </c>
    </row>
    <row r="34" spans="1:8" ht="13.5" customHeight="1">
      <c r="A34" s="23" t="s">
        <v>269</v>
      </c>
      <c r="B34" s="24">
        <f>'- 59 -'!F34</f>
        <v>10654026</v>
      </c>
      <c r="C34" s="24">
        <v>1371444</v>
      </c>
      <c r="D34" s="24">
        <v>536336</v>
      </c>
      <c r="E34" s="24">
        <f t="shared" si="0"/>
        <v>12561806</v>
      </c>
      <c r="F34" s="24">
        <v>0</v>
      </c>
      <c r="G34" s="24">
        <f t="shared" si="1"/>
        <v>12561806</v>
      </c>
      <c r="H34" s="361">
        <f>G34/'- 44 -'!I34*100</f>
        <v>61.227696168291914</v>
      </c>
    </row>
    <row r="35" spans="1:8" ht="13.5" customHeight="1">
      <c r="A35" s="368" t="s">
        <v>270</v>
      </c>
      <c r="B35" s="369">
        <f>'- 59 -'!F35</f>
        <v>80178807</v>
      </c>
      <c r="C35" s="369">
        <v>16503139</v>
      </c>
      <c r="D35" s="369">
        <v>2707300</v>
      </c>
      <c r="E35" s="369">
        <f t="shared" si="0"/>
        <v>99389246</v>
      </c>
      <c r="F35" s="369">
        <v>0</v>
      </c>
      <c r="G35" s="369">
        <f t="shared" si="1"/>
        <v>99389246</v>
      </c>
      <c r="H35" s="370">
        <f>G35/'- 44 -'!I35*100</f>
        <v>67.54281073734285</v>
      </c>
    </row>
    <row r="36" spans="1:8" ht="13.5" customHeight="1">
      <c r="A36" s="23" t="s">
        <v>271</v>
      </c>
      <c r="B36" s="24">
        <f>'- 59 -'!F36</f>
        <v>9355575</v>
      </c>
      <c r="C36" s="24">
        <v>1441600</v>
      </c>
      <c r="D36" s="24">
        <v>486723</v>
      </c>
      <c r="E36" s="24">
        <f t="shared" si="0"/>
        <v>11283898</v>
      </c>
      <c r="F36" s="24">
        <v>0</v>
      </c>
      <c r="G36" s="24">
        <f t="shared" si="1"/>
        <v>11283898</v>
      </c>
      <c r="H36" s="361">
        <f>G36/'- 44 -'!I36*100</f>
        <v>59.885926998373876</v>
      </c>
    </row>
    <row r="37" spans="1:8" ht="13.5" customHeight="1">
      <c r="A37" s="368" t="s">
        <v>272</v>
      </c>
      <c r="B37" s="369">
        <f>'- 59 -'!F37</f>
        <v>18880114</v>
      </c>
      <c r="C37" s="369">
        <v>2863268</v>
      </c>
      <c r="D37" s="369">
        <v>483016</v>
      </c>
      <c r="E37" s="369">
        <f t="shared" si="0"/>
        <v>22226398</v>
      </c>
      <c r="F37" s="369">
        <v>0</v>
      </c>
      <c r="G37" s="369">
        <f t="shared" si="1"/>
        <v>22226398</v>
      </c>
      <c r="H37" s="370">
        <f>G37/'- 44 -'!I37*100</f>
        <v>69.7482830606151</v>
      </c>
    </row>
    <row r="38" spans="1:8" ht="13.5" customHeight="1">
      <c r="A38" s="23" t="s">
        <v>273</v>
      </c>
      <c r="B38" s="24">
        <f>'- 59 -'!F38</f>
        <v>44016116</v>
      </c>
      <c r="C38" s="24">
        <v>8414028</v>
      </c>
      <c r="D38" s="24">
        <v>1432997</v>
      </c>
      <c r="E38" s="24">
        <f t="shared" si="0"/>
        <v>53863141</v>
      </c>
      <c r="F38" s="24">
        <v>406750</v>
      </c>
      <c r="G38" s="24">
        <f t="shared" si="1"/>
        <v>54269891</v>
      </c>
      <c r="H38" s="361">
        <f>G38/'- 44 -'!I38*100</f>
        <v>67.95043242016675</v>
      </c>
    </row>
    <row r="39" spans="1:8" ht="13.5" customHeight="1">
      <c r="A39" s="368" t="s">
        <v>274</v>
      </c>
      <c r="B39" s="369">
        <f>'- 59 -'!F39</f>
        <v>8424782</v>
      </c>
      <c r="C39" s="369">
        <v>1174307</v>
      </c>
      <c r="D39" s="369">
        <v>415500</v>
      </c>
      <c r="E39" s="369">
        <f t="shared" si="0"/>
        <v>10014589</v>
      </c>
      <c r="F39" s="369">
        <v>55700</v>
      </c>
      <c r="G39" s="369">
        <f t="shared" si="1"/>
        <v>10070289</v>
      </c>
      <c r="H39" s="370">
        <f>G39/'- 44 -'!I39*100</f>
        <v>59.22416685986012</v>
      </c>
    </row>
    <row r="40" spans="1:8" ht="13.5" customHeight="1">
      <c r="A40" s="23" t="s">
        <v>275</v>
      </c>
      <c r="B40" s="24">
        <f>'- 59 -'!F40</f>
        <v>35300664</v>
      </c>
      <c r="C40" s="24">
        <v>9487361</v>
      </c>
      <c r="D40" s="24">
        <v>1550259</v>
      </c>
      <c r="E40" s="24">
        <f t="shared" si="0"/>
        <v>46338284</v>
      </c>
      <c r="F40" s="24">
        <v>16000</v>
      </c>
      <c r="G40" s="24">
        <f t="shared" si="1"/>
        <v>46354284</v>
      </c>
      <c r="H40" s="361">
        <f>G40/'- 44 -'!I40*100</f>
        <v>57.28390251628201</v>
      </c>
    </row>
    <row r="41" spans="1:8" ht="13.5" customHeight="1">
      <c r="A41" s="368" t="s">
        <v>276</v>
      </c>
      <c r="B41" s="369">
        <f>'- 59 -'!F41</f>
        <v>22891415</v>
      </c>
      <c r="C41" s="369">
        <v>4529089</v>
      </c>
      <c r="D41" s="369">
        <v>700000</v>
      </c>
      <c r="E41" s="369">
        <f t="shared" si="0"/>
        <v>28120504</v>
      </c>
      <c r="F41" s="369">
        <v>975450</v>
      </c>
      <c r="G41" s="369">
        <f t="shared" si="1"/>
        <v>29095954</v>
      </c>
      <c r="H41" s="370">
        <f>G41/'- 44 -'!I41*100</f>
        <v>58.536106157818594</v>
      </c>
    </row>
    <row r="42" spans="1:8" ht="13.5" customHeight="1">
      <c r="A42" s="23" t="s">
        <v>277</v>
      </c>
      <c r="B42" s="24">
        <f>'- 59 -'!F42</f>
        <v>10054181</v>
      </c>
      <c r="C42" s="24">
        <v>1226200</v>
      </c>
      <c r="D42" s="24">
        <v>461727</v>
      </c>
      <c r="E42" s="24">
        <f t="shared" si="0"/>
        <v>11742108</v>
      </c>
      <c r="F42" s="24">
        <v>40000</v>
      </c>
      <c r="G42" s="24">
        <f t="shared" si="1"/>
        <v>11782108</v>
      </c>
      <c r="H42" s="361">
        <f>G42/'- 44 -'!I42*100</f>
        <v>69.27417068430047</v>
      </c>
    </row>
    <row r="43" spans="1:8" ht="13.5" customHeight="1">
      <c r="A43" s="368" t="s">
        <v>278</v>
      </c>
      <c r="B43" s="369">
        <f>'- 59 -'!F43</f>
        <v>5519067</v>
      </c>
      <c r="C43" s="369">
        <v>844264</v>
      </c>
      <c r="D43" s="369">
        <v>135000</v>
      </c>
      <c r="E43" s="369">
        <f t="shared" si="0"/>
        <v>6498331</v>
      </c>
      <c r="F43" s="369">
        <v>140640</v>
      </c>
      <c r="G43" s="369">
        <f t="shared" si="1"/>
        <v>6638971</v>
      </c>
      <c r="H43" s="370">
        <f>G43/'- 44 -'!I43*100</f>
        <v>64.01278101410611</v>
      </c>
    </row>
    <row r="44" spans="1:8" ht="13.5" customHeight="1">
      <c r="A44" s="23" t="s">
        <v>279</v>
      </c>
      <c r="B44" s="24">
        <f>'- 59 -'!F44</f>
        <v>5368815</v>
      </c>
      <c r="C44" s="24">
        <v>529174</v>
      </c>
      <c r="D44" s="24">
        <v>118104</v>
      </c>
      <c r="E44" s="24">
        <f t="shared" si="0"/>
        <v>6016093</v>
      </c>
      <c r="F44" s="24">
        <v>0</v>
      </c>
      <c r="G44" s="24">
        <f t="shared" si="1"/>
        <v>6016093</v>
      </c>
      <c r="H44" s="361">
        <f>G44/'- 44 -'!I44*100</f>
        <v>75.48436095119865</v>
      </c>
    </row>
    <row r="45" spans="1:8" ht="13.5" customHeight="1">
      <c r="A45" s="368" t="s">
        <v>280</v>
      </c>
      <c r="B45" s="369">
        <f>'- 59 -'!F45</f>
        <v>6689616</v>
      </c>
      <c r="C45" s="369">
        <v>1187468</v>
      </c>
      <c r="D45" s="369">
        <v>209834</v>
      </c>
      <c r="E45" s="369">
        <f t="shared" si="0"/>
        <v>8086918</v>
      </c>
      <c r="F45" s="369">
        <v>369450</v>
      </c>
      <c r="G45" s="369">
        <f t="shared" si="1"/>
        <v>8456368</v>
      </c>
      <c r="H45" s="370">
        <f>G45/'- 44 -'!I45*100</f>
        <v>67.3179409949216</v>
      </c>
    </row>
    <row r="46" spans="1:8" ht="13.5" customHeight="1">
      <c r="A46" s="23" t="s">
        <v>281</v>
      </c>
      <c r="B46" s="24">
        <f>'- 59 -'!F46</f>
        <v>147647900</v>
      </c>
      <c r="C46" s="24">
        <v>21510786</v>
      </c>
      <c r="D46" s="24">
        <v>10328800</v>
      </c>
      <c r="E46" s="24">
        <f t="shared" si="0"/>
        <v>179487486</v>
      </c>
      <c r="F46" s="24">
        <v>2690000</v>
      </c>
      <c r="G46" s="24">
        <f t="shared" si="1"/>
        <v>182177486</v>
      </c>
      <c r="H46" s="361">
        <f>G46/'- 44 -'!I46*100</f>
        <v>61.14563420926944</v>
      </c>
    </row>
    <row r="47" spans="1:8" ht="4.5" customHeight="1">
      <c r="A47"/>
      <c r="B47"/>
      <c r="C47"/>
      <c r="D47"/>
      <c r="E47"/>
      <c r="F47"/>
      <c r="G47"/>
      <c r="H47"/>
    </row>
    <row r="48" spans="1:8" ht="13.5" customHeight="1">
      <c r="A48" s="371" t="s">
        <v>282</v>
      </c>
      <c r="B48" s="372">
        <f aca="true" t="shared" si="2" ref="B48:G48">SUM(B11:B46)</f>
        <v>843027597.754</v>
      </c>
      <c r="C48" s="372">
        <f t="shared" si="2"/>
        <v>140352046</v>
      </c>
      <c r="D48" s="372">
        <f t="shared" si="2"/>
        <v>53090985</v>
      </c>
      <c r="E48" s="372">
        <f t="shared" si="2"/>
        <v>1036470628.754</v>
      </c>
      <c r="F48" s="372">
        <f t="shared" si="2"/>
        <v>8558630</v>
      </c>
      <c r="G48" s="372">
        <f t="shared" si="2"/>
        <v>1045029258.754</v>
      </c>
      <c r="H48" s="373">
        <f>G48/'- 44 -'!I48*100</f>
        <v>62.58615188977107</v>
      </c>
    </row>
    <row r="49" spans="1:8" ht="4.5" customHeight="1">
      <c r="A49" s="25" t="s">
        <v>5</v>
      </c>
      <c r="B49" s="26"/>
      <c r="C49" s="24"/>
      <c r="D49" s="26"/>
      <c r="E49" s="26"/>
      <c r="F49" s="26"/>
      <c r="G49" s="26"/>
      <c r="H49" s="360"/>
    </row>
    <row r="50" spans="1:8" ht="13.5" customHeight="1">
      <c r="A50" s="23" t="s">
        <v>283</v>
      </c>
      <c r="B50" s="24">
        <f>'- 59 -'!F50</f>
        <v>799271</v>
      </c>
      <c r="C50" s="24">
        <v>257583</v>
      </c>
      <c r="D50" s="24">
        <v>45619</v>
      </c>
      <c r="E50" s="24">
        <f>SUM(B50:D50)</f>
        <v>1102473</v>
      </c>
      <c r="F50" s="24">
        <v>0</v>
      </c>
      <c r="G50" s="24">
        <f>SUM(E50,F50)</f>
        <v>1102473</v>
      </c>
      <c r="H50" s="361">
        <f>G50/'- 44 -'!I50*100</f>
        <v>38.68881534227192</v>
      </c>
    </row>
    <row r="51" spans="1:8" ht="13.5" customHeight="1">
      <c r="A51" s="368" t="s">
        <v>435</v>
      </c>
      <c r="B51" s="369">
        <f>'- 59 -'!F51</f>
        <v>0</v>
      </c>
      <c r="C51" s="369">
        <v>0</v>
      </c>
      <c r="D51" s="369">
        <v>3639438</v>
      </c>
      <c r="E51" s="369">
        <f>SUM(B51:D51)</f>
        <v>3639438</v>
      </c>
      <c r="F51" s="369">
        <v>2830143</v>
      </c>
      <c r="G51" s="369">
        <f>SUM(E51,F51)</f>
        <v>6469581</v>
      </c>
      <c r="H51" s="370">
        <f>G51/'- 44 -'!I51*100</f>
        <v>58.209517629583715</v>
      </c>
    </row>
    <row r="52" spans="1:8" ht="49.5" customHeight="1">
      <c r="A52" s="27"/>
      <c r="B52" s="27"/>
      <c r="C52" s="27"/>
      <c r="D52" s="27"/>
      <c r="E52" s="27"/>
      <c r="F52" s="27"/>
      <c r="G52" s="27"/>
      <c r="H52" s="27"/>
    </row>
    <row r="53" spans="1:8" ht="15" customHeight="1">
      <c r="A53" s="40" t="s">
        <v>436</v>
      </c>
      <c r="D53" s="39"/>
      <c r="E53" s="264"/>
      <c r="F53" s="264"/>
      <c r="G53" s="264"/>
      <c r="H53" s="264"/>
    </row>
    <row r="54" spans="1:8" ht="12" customHeight="1">
      <c r="A54" s="40" t="s">
        <v>503</v>
      </c>
      <c r="D54" s="39"/>
      <c r="E54" s="264"/>
      <c r="F54" s="264"/>
      <c r="G54" s="264"/>
      <c r="H54" s="264"/>
    </row>
    <row r="55" spans="1:8" ht="12" customHeight="1">
      <c r="A55" s="162" t="s">
        <v>463</v>
      </c>
      <c r="D55" s="39"/>
      <c r="E55" s="264"/>
      <c r="F55" s="264"/>
      <c r="G55" s="264"/>
      <c r="H55" s="264"/>
    </row>
    <row r="56" spans="1:8" ht="12" customHeight="1">
      <c r="A56" s="162" t="s">
        <v>504</v>
      </c>
      <c r="D56" s="39"/>
      <c r="E56" s="264"/>
      <c r="F56" s="264"/>
      <c r="G56" s="264"/>
      <c r="H56" s="264"/>
    </row>
    <row r="57" spans="1:8" ht="12" customHeight="1">
      <c r="A57" s="162" t="s">
        <v>505</v>
      </c>
      <c r="D57" s="39"/>
      <c r="E57" s="264"/>
      <c r="F57" s="264"/>
      <c r="G57" s="264"/>
      <c r="H57" s="264"/>
    </row>
    <row r="58" spans="1:8" ht="12" customHeight="1">
      <c r="A58" s="510" t="s">
        <v>547</v>
      </c>
      <c r="D58" s="39"/>
      <c r="E58" s="264"/>
      <c r="F58" s="264"/>
      <c r="G58" s="264"/>
      <c r="H58" s="264"/>
    </row>
    <row r="59" spans="1:8" ht="12" customHeight="1">
      <c r="A59" s="40" t="s">
        <v>437</v>
      </c>
      <c r="D59" s="39"/>
      <c r="E59" s="264"/>
      <c r="F59" s="264"/>
      <c r="G59" s="264"/>
      <c r="H59" s="264"/>
    </row>
    <row r="60" spans="1:8" ht="12" customHeight="1">
      <c r="A60" s="40" t="s">
        <v>438</v>
      </c>
      <c r="D60" s="39"/>
      <c r="E60" s="39"/>
      <c r="F60" s="39"/>
      <c r="G60" s="39"/>
      <c r="H60" s="39"/>
    </row>
    <row r="61" spans="1:8" ht="12" customHeight="1">
      <c r="A61" s="509" t="s">
        <v>552</v>
      </c>
      <c r="D61" s="118"/>
      <c r="E61" s="118"/>
      <c r="F61" s="118"/>
      <c r="G61" s="118"/>
      <c r="H61" s="118"/>
    </row>
    <row r="62" spans="2:8" ht="12" customHeight="1">
      <c r="B62" s="118"/>
      <c r="C62" s="118"/>
      <c r="D62" s="118"/>
      <c r="E62" s="118"/>
      <c r="F62" s="118"/>
      <c r="G62" s="118"/>
      <c r="H62" s="118"/>
    </row>
    <row r="63" spans="2:8" ht="14.25" customHeight="1">
      <c r="B63" s="118"/>
      <c r="C63" s="118"/>
      <c r="D63" s="118"/>
      <c r="E63" s="118"/>
      <c r="F63" s="118"/>
      <c r="G63" s="118"/>
      <c r="H63" s="118"/>
    </row>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38.xml><?xml version="1.0" encoding="utf-8"?>
<worksheet xmlns="http://schemas.openxmlformats.org/spreadsheetml/2006/main" xmlns:r="http://schemas.openxmlformats.org/officeDocument/2006/relationships">
  <sheetPr codeName="Sheet37">
    <pageSetUpPr fitToPage="1"/>
  </sheetPr>
  <dimension ref="A1:I54"/>
  <sheetViews>
    <sheetView showGridLines="0" showZeros="0" workbookViewId="0" topLeftCell="A1">
      <selection activeCell="A1" sqref="A1"/>
    </sheetView>
  </sheetViews>
  <sheetFormatPr defaultColWidth="15.83203125" defaultRowHeight="12"/>
  <cols>
    <col min="1" max="1" width="33.83203125" style="1" customWidth="1"/>
    <col min="2" max="2" width="16.83203125" style="1" customWidth="1"/>
    <col min="3" max="3" width="8.83203125" style="1" customWidth="1"/>
    <col min="4" max="4" width="15.83203125" style="1" customWidth="1"/>
    <col min="5" max="5" width="8.83203125" style="1" customWidth="1"/>
    <col min="6" max="6" width="15.83203125" style="1" customWidth="1"/>
    <col min="7" max="7" width="8.83203125" style="1" customWidth="1"/>
    <col min="8" max="8" width="15.83203125" style="1" customWidth="1"/>
    <col min="9" max="9" width="8.83203125" style="1" customWidth="1"/>
    <col min="10" max="16384" width="15.83203125" style="1" customWidth="1"/>
  </cols>
  <sheetData>
    <row r="1" ht="6.75" customHeight="1">
      <c r="A1" s="3"/>
    </row>
    <row r="2" spans="1:9" ht="15.75" customHeight="1">
      <c r="A2" s="257"/>
      <c r="B2" s="75" t="str">
        <f>REVYEAR</f>
        <v>ANALYSIS OF OPERATING FUND REVENUE: 2007/2008 BUDGET</v>
      </c>
      <c r="C2" s="136"/>
      <c r="D2" s="136"/>
      <c r="E2" s="136"/>
      <c r="F2" s="136"/>
      <c r="G2" s="267"/>
      <c r="H2" s="268"/>
      <c r="I2" s="259" t="s">
        <v>6</v>
      </c>
    </row>
    <row r="3" ht="15.75" customHeight="1">
      <c r="A3" s="254"/>
    </row>
    <row r="4" spans="2:9" ht="15.75" customHeight="1">
      <c r="B4" s="4"/>
      <c r="C4" s="4"/>
      <c r="D4" s="4"/>
      <c r="E4" s="4"/>
      <c r="F4" s="4"/>
      <c r="G4" s="4"/>
      <c r="H4" s="4"/>
      <c r="I4" s="77"/>
    </row>
    <row r="5" spans="2:9" ht="15.75" customHeight="1">
      <c r="B5" s="4"/>
      <c r="C5" s="4"/>
      <c r="D5" s="4"/>
      <c r="E5" s="4"/>
      <c r="F5" s="4"/>
      <c r="G5" s="4"/>
      <c r="H5" s="4"/>
      <c r="I5" s="4"/>
    </row>
    <row r="6" spans="2:9" ht="15.75" customHeight="1">
      <c r="B6" s="4"/>
      <c r="C6" s="4"/>
      <c r="D6" s="4"/>
      <c r="E6" s="4"/>
      <c r="F6" s="4"/>
      <c r="G6" s="4"/>
      <c r="H6" s="4"/>
      <c r="I6" s="4"/>
    </row>
    <row r="7" spans="2:9" ht="15.75" customHeight="1">
      <c r="B7" s="362" t="s">
        <v>113</v>
      </c>
      <c r="C7" s="364"/>
      <c r="D7" s="363" t="s">
        <v>114</v>
      </c>
      <c r="E7" s="364"/>
      <c r="F7" s="363" t="s">
        <v>115</v>
      </c>
      <c r="G7" s="364"/>
      <c r="H7" s="375"/>
      <c r="I7" s="364"/>
    </row>
    <row r="8" spans="1:9" ht="15.75" customHeight="1">
      <c r="A8" s="105"/>
      <c r="B8" s="366" t="s">
        <v>135</v>
      </c>
      <c r="C8" s="367"/>
      <c r="D8" s="366" t="s">
        <v>449</v>
      </c>
      <c r="E8" s="367"/>
      <c r="F8" s="366" t="s">
        <v>136</v>
      </c>
      <c r="G8" s="367"/>
      <c r="H8" s="366" t="s">
        <v>137</v>
      </c>
      <c r="I8" s="367"/>
    </row>
    <row r="9" spans="1:9" ht="15.75" customHeight="1">
      <c r="A9" s="35" t="s">
        <v>88</v>
      </c>
      <c r="B9" s="201" t="s">
        <v>139</v>
      </c>
      <c r="C9" s="255" t="s">
        <v>90</v>
      </c>
      <c r="D9" s="255" t="s">
        <v>139</v>
      </c>
      <c r="E9" s="255" t="s">
        <v>90</v>
      </c>
      <c r="F9" s="255" t="s">
        <v>139</v>
      </c>
      <c r="G9" s="255" t="s">
        <v>90</v>
      </c>
      <c r="H9" s="266" t="s">
        <v>139</v>
      </c>
      <c r="I9" s="266" t="s">
        <v>90</v>
      </c>
    </row>
    <row r="10" spans="1:9" ht="4.5" customHeight="1">
      <c r="A10" s="37"/>
      <c r="B10" s="256"/>
      <c r="C10" s="256"/>
      <c r="D10" s="256"/>
      <c r="E10" s="256"/>
      <c r="F10" s="256"/>
      <c r="G10" s="256"/>
      <c r="H10" s="256"/>
      <c r="I10" s="256"/>
    </row>
    <row r="11" spans="1:9" ht="13.5" customHeight="1">
      <c r="A11" s="368" t="s">
        <v>247</v>
      </c>
      <c r="B11" s="369">
        <v>0</v>
      </c>
      <c r="C11" s="370">
        <f>B11/'- 44 -'!I11*100</f>
        <v>0</v>
      </c>
      <c r="D11" s="369">
        <v>4627584</v>
      </c>
      <c r="E11" s="370">
        <f>D11/'- 44 -'!I11*100</f>
        <v>35.64139835592737</v>
      </c>
      <c r="F11" s="369">
        <v>52000</v>
      </c>
      <c r="G11" s="370">
        <f>F11/'- 44 -'!I11*100</f>
        <v>0.4005011501699858</v>
      </c>
      <c r="H11" s="369">
        <v>0</v>
      </c>
      <c r="I11" s="370">
        <f>H11/'- 44 -'!I11*100</f>
        <v>0</v>
      </c>
    </row>
    <row r="12" spans="1:9" ht="13.5" customHeight="1">
      <c r="A12" s="23" t="s">
        <v>248</v>
      </c>
      <c r="B12" s="24">
        <v>0</v>
      </c>
      <c r="C12" s="361">
        <f>B12/'- 44 -'!I12*100</f>
        <v>0</v>
      </c>
      <c r="D12" s="24">
        <v>8461509</v>
      </c>
      <c r="E12" s="361">
        <f>D12/'- 44 -'!I12*100</f>
        <v>35.196010293629975</v>
      </c>
      <c r="F12" s="24">
        <v>264785</v>
      </c>
      <c r="G12" s="361">
        <f>F12/'- 44 -'!I12*100</f>
        <v>1.1013845858461906</v>
      </c>
      <c r="H12" s="24">
        <v>100000</v>
      </c>
      <c r="I12" s="361">
        <f>H12/'- 44 -'!I12*100</f>
        <v>0.4159542972019527</v>
      </c>
    </row>
    <row r="13" spans="1:9" ht="13.5" customHeight="1">
      <c r="A13" s="368" t="s">
        <v>249</v>
      </c>
      <c r="B13" s="369">
        <v>18600</v>
      </c>
      <c r="C13" s="370">
        <f>B13/'- 44 -'!I13*100</f>
        <v>0.03320841494093009</v>
      </c>
      <c r="D13" s="369">
        <v>19524170</v>
      </c>
      <c r="E13" s="370">
        <f>D13/'- 44 -'!I13*100</f>
        <v>34.85842681383113</v>
      </c>
      <c r="F13" s="369">
        <v>175100</v>
      </c>
      <c r="G13" s="370">
        <f>F13/'- 44 -'!I13*100</f>
        <v>0.3126233040944547</v>
      </c>
      <c r="H13" s="369">
        <v>260500</v>
      </c>
      <c r="I13" s="370">
        <f>H13/'- 44 -'!I13*100</f>
        <v>0.46509634903829505</v>
      </c>
    </row>
    <row r="14" spans="1:9" ht="13.5" customHeight="1">
      <c r="A14" s="23" t="s">
        <v>285</v>
      </c>
      <c r="B14" s="24">
        <v>90000</v>
      </c>
      <c r="C14" s="361">
        <f>B14/'- 44 -'!I14*100</f>
        <v>0.16725047924231073</v>
      </c>
      <c r="D14" s="24">
        <v>13604079</v>
      </c>
      <c r="E14" s="361">
        <f>D14/'- 44 -'!I14*100</f>
        <v>25.28098591555839</v>
      </c>
      <c r="F14" s="24">
        <v>707164</v>
      </c>
      <c r="G14" s="361">
        <f>F14/'- 44 -'!I14*100</f>
        <v>1.3141501989212159</v>
      </c>
      <c r="H14" s="24">
        <v>0</v>
      </c>
      <c r="I14" s="361">
        <f>H14/'- 44 -'!I14*100</f>
        <v>0</v>
      </c>
    </row>
    <row r="15" spans="1:9" ht="13.5" customHeight="1">
      <c r="A15" s="368" t="s">
        <v>250</v>
      </c>
      <c r="B15" s="369">
        <v>0</v>
      </c>
      <c r="C15" s="370">
        <f>B15/'- 44 -'!I15*100</f>
        <v>0</v>
      </c>
      <c r="D15" s="369">
        <v>5885622</v>
      </c>
      <c r="E15" s="370">
        <f>D15/'- 44 -'!I15*100</f>
        <v>37.872265618615565</v>
      </c>
      <c r="F15" s="369">
        <v>50000</v>
      </c>
      <c r="G15" s="370">
        <f>F15/'- 44 -'!I15*100</f>
        <v>0.3217354564956394</v>
      </c>
      <c r="H15" s="369">
        <v>200000</v>
      </c>
      <c r="I15" s="370">
        <f>H15/'- 44 -'!I15*100</f>
        <v>1.2869418259825576</v>
      </c>
    </row>
    <row r="16" spans="1:9" ht="13.5" customHeight="1">
      <c r="A16" s="23" t="s">
        <v>251</v>
      </c>
      <c r="B16" s="24">
        <v>0</v>
      </c>
      <c r="C16" s="361">
        <f>B16/'- 44 -'!I16*100</f>
        <v>0</v>
      </c>
      <c r="D16" s="24">
        <v>2812412</v>
      </c>
      <c r="E16" s="361">
        <f>D16/'- 44 -'!I16*100</f>
        <v>26.198232884380158</v>
      </c>
      <c r="F16" s="24">
        <v>215475</v>
      </c>
      <c r="G16" s="361">
        <f>F16/'- 44 -'!I16*100</f>
        <v>2.0071967516714526</v>
      </c>
      <c r="H16" s="24">
        <v>0</v>
      </c>
      <c r="I16" s="361">
        <f>H16/'- 44 -'!I16*100</f>
        <v>0</v>
      </c>
    </row>
    <row r="17" spans="1:9" ht="13.5" customHeight="1">
      <c r="A17" s="368" t="s">
        <v>252</v>
      </c>
      <c r="B17" s="369">
        <v>0</v>
      </c>
      <c r="C17" s="370">
        <f>B17/'- 44 -'!I17*100</f>
        <v>0</v>
      </c>
      <c r="D17" s="369">
        <v>4937825</v>
      </c>
      <c r="E17" s="370">
        <f>D17/'- 44 -'!I17*100</f>
        <v>35.112718095182025</v>
      </c>
      <c r="F17" s="369">
        <v>11700</v>
      </c>
      <c r="G17" s="370">
        <f>F17/'- 44 -'!I17*100</f>
        <v>0.08319833159612372</v>
      </c>
      <c r="H17" s="369">
        <v>858780</v>
      </c>
      <c r="I17" s="370">
        <f>H17/'- 44 -'!I17*100</f>
        <v>6.106757539155481</v>
      </c>
    </row>
    <row r="18" spans="1:9" ht="13.5" customHeight="1">
      <c r="A18" s="23" t="s">
        <v>253</v>
      </c>
      <c r="B18" s="24">
        <v>0</v>
      </c>
      <c r="C18" s="361">
        <f>B18/'- 44 -'!I18*100</f>
        <v>0</v>
      </c>
      <c r="D18" s="24">
        <v>3002085</v>
      </c>
      <c r="E18" s="361">
        <f>D18/'- 44 -'!I18*100</f>
        <v>3.0871869829371725</v>
      </c>
      <c r="F18" s="24">
        <v>0</v>
      </c>
      <c r="G18" s="361">
        <f>F18/'- 44 -'!I18*100</f>
        <v>0</v>
      </c>
      <c r="H18" s="24">
        <v>50735275</v>
      </c>
      <c r="I18" s="361">
        <f>H18/'- 44 -'!I18*100</f>
        <v>52.173499603021824</v>
      </c>
    </row>
    <row r="19" spans="1:9" ht="13.5" customHeight="1">
      <c r="A19" s="368" t="s">
        <v>254</v>
      </c>
      <c r="B19" s="369">
        <v>0</v>
      </c>
      <c r="C19" s="370">
        <f>B19/'- 44 -'!I19*100</f>
        <v>0</v>
      </c>
      <c r="D19" s="369">
        <v>6784108</v>
      </c>
      <c r="E19" s="370">
        <f>D19/'- 44 -'!I19*100</f>
        <v>26.4900979801739</v>
      </c>
      <c r="F19" s="369">
        <v>175000</v>
      </c>
      <c r="G19" s="370">
        <f>F19/'- 44 -'!I19*100</f>
        <v>0.6833274391460796</v>
      </c>
      <c r="H19" s="369">
        <v>0</v>
      </c>
      <c r="I19" s="370">
        <f>H19/'- 44 -'!I19*100</f>
        <v>0</v>
      </c>
    </row>
    <row r="20" spans="1:9" ht="13.5" customHeight="1">
      <c r="A20" s="23" t="s">
        <v>255</v>
      </c>
      <c r="B20" s="24">
        <v>0</v>
      </c>
      <c r="C20" s="361">
        <f>B20/'- 44 -'!I20*100</f>
        <v>0</v>
      </c>
      <c r="D20" s="24">
        <v>13666568</v>
      </c>
      <c r="E20" s="361">
        <f>D20/'- 44 -'!I20*100</f>
        <v>26.6664585367072</v>
      </c>
      <c r="F20" s="24">
        <v>262000</v>
      </c>
      <c r="G20" s="361">
        <f>F20/'- 44 -'!I20*100</f>
        <v>0.511219212944851</v>
      </c>
      <c r="H20" s="24">
        <v>0</v>
      </c>
      <c r="I20" s="361">
        <f>H20/'- 44 -'!I20*100</f>
        <v>0</v>
      </c>
    </row>
    <row r="21" spans="1:9" ht="13.5" customHeight="1">
      <c r="A21" s="368" t="s">
        <v>256</v>
      </c>
      <c r="B21" s="369">
        <v>0</v>
      </c>
      <c r="C21" s="370">
        <f>B21/'- 44 -'!I21*100</f>
        <v>0</v>
      </c>
      <c r="D21" s="369">
        <v>9235603</v>
      </c>
      <c r="E21" s="370">
        <f>D21/'- 44 -'!I21*100</f>
        <v>32.58742810768851</v>
      </c>
      <c r="F21" s="369">
        <v>40000</v>
      </c>
      <c r="G21" s="370">
        <f>F21/'- 44 -'!I21*100</f>
        <v>0.1411382802300554</v>
      </c>
      <c r="H21" s="369">
        <v>0</v>
      </c>
      <c r="I21" s="370">
        <f>H21/'- 44 -'!I21*100</f>
        <v>0</v>
      </c>
    </row>
    <row r="22" spans="1:9" ht="13.5" customHeight="1">
      <c r="A22" s="23" t="s">
        <v>257</v>
      </c>
      <c r="B22" s="24">
        <v>18500</v>
      </c>
      <c r="C22" s="361">
        <f>B22/'- 44 -'!I22*100</f>
        <v>0.12056894464634131</v>
      </c>
      <c r="D22" s="24">
        <v>3342129</v>
      </c>
      <c r="E22" s="361">
        <f>D22/'- 44 -'!I22*100</f>
        <v>21.781457643347675</v>
      </c>
      <c r="F22" s="24">
        <v>5000</v>
      </c>
      <c r="G22" s="361">
        <f>F22/'- 44 -'!I22*100</f>
        <v>0.032586201255767916</v>
      </c>
      <c r="H22" s="24">
        <v>147932</v>
      </c>
      <c r="I22" s="361">
        <f>H22/'- 44 -'!I22*100</f>
        <v>0.964108384833652</v>
      </c>
    </row>
    <row r="23" spans="1:9" ht="13.5" customHeight="1">
      <c r="A23" s="368" t="s">
        <v>258</v>
      </c>
      <c r="B23" s="369">
        <v>0</v>
      </c>
      <c r="C23" s="370">
        <f>B23/'- 44 -'!I23*100</f>
        <v>0</v>
      </c>
      <c r="D23" s="369">
        <v>2909786</v>
      </c>
      <c r="E23" s="370">
        <f>D23/'- 44 -'!I23*100</f>
        <v>22.697814102151575</v>
      </c>
      <c r="F23" s="369">
        <v>90000</v>
      </c>
      <c r="G23" s="370">
        <f>F23/'- 44 -'!I23*100</f>
        <v>0.7020458786981729</v>
      </c>
      <c r="H23" s="369">
        <v>480000</v>
      </c>
      <c r="I23" s="370">
        <f>H23/'- 44 -'!I23*100</f>
        <v>3.744244686390256</v>
      </c>
    </row>
    <row r="24" spans="1:9" ht="13.5" customHeight="1">
      <c r="A24" s="23" t="s">
        <v>259</v>
      </c>
      <c r="B24" s="24">
        <v>4800</v>
      </c>
      <c r="C24" s="361">
        <f>B24/'- 44 -'!I24*100</f>
        <v>0.011345558408884706</v>
      </c>
      <c r="D24" s="24">
        <v>14910755</v>
      </c>
      <c r="E24" s="361">
        <f>D24/'- 44 -'!I24*100</f>
        <v>35.243925369389515</v>
      </c>
      <c r="F24" s="24">
        <v>179075</v>
      </c>
      <c r="G24" s="361">
        <f>F24/'- 44 -'!I24*100</f>
        <v>0.42327205668146434</v>
      </c>
      <c r="H24" s="24">
        <v>353775</v>
      </c>
      <c r="I24" s="361">
        <f>H24/'- 44 -'!I24*100</f>
        <v>0.8362031096048307</v>
      </c>
    </row>
    <row r="25" spans="1:9" ht="13.5" customHeight="1">
      <c r="A25" s="368" t="s">
        <v>260</v>
      </c>
      <c r="B25" s="369">
        <v>20000</v>
      </c>
      <c r="C25" s="370">
        <f>B25/'- 44 -'!I25*100</f>
        <v>0.015338577823169743</v>
      </c>
      <c r="D25" s="369">
        <v>45579495</v>
      </c>
      <c r="E25" s="370">
        <f>D25/'- 44 -'!I25*100</f>
        <v>34.95623155991381</v>
      </c>
      <c r="F25" s="369">
        <v>445000</v>
      </c>
      <c r="G25" s="370">
        <f>F25/'- 44 -'!I25*100</f>
        <v>0.3412833565655268</v>
      </c>
      <c r="H25" s="369">
        <v>0</v>
      </c>
      <c r="I25" s="370">
        <f>H25/'- 44 -'!I25*100</f>
        <v>0</v>
      </c>
    </row>
    <row r="26" spans="1:9" ht="13.5" customHeight="1">
      <c r="A26" s="23" t="s">
        <v>261</v>
      </c>
      <c r="B26" s="24">
        <v>52500</v>
      </c>
      <c r="C26" s="361">
        <f>B26/'- 44 -'!I26*100</f>
        <v>0.16680693276301672</v>
      </c>
      <c r="D26" s="24">
        <v>8713146</v>
      </c>
      <c r="E26" s="361">
        <f>D26/'- 44 -'!I26*100</f>
        <v>27.684060170978057</v>
      </c>
      <c r="F26" s="24">
        <v>341600</v>
      </c>
      <c r="G26" s="361">
        <f>F26/'- 44 -'!I26*100</f>
        <v>1.0853571091780287</v>
      </c>
      <c r="H26" s="24">
        <v>625900</v>
      </c>
      <c r="I26" s="361">
        <f>H26/'- 44 -'!I26*100</f>
        <v>1.9886563660261365</v>
      </c>
    </row>
    <row r="27" spans="1:9" ht="13.5" customHeight="1">
      <c r="A27" s="368" t="s">
        <v>262</v>
      </c>
      <c r="B27" s="369">
        <v>19745</v>
      </c>
      <c r="C27" s="370">
        <f>B27/'- 44 -'!I27*100</f>
        <v>0.05958872702604841</v>
      </c>
      <c r="D27" s="369">
        <v>7401638</v>
      </c>
      <c r="E27" s="370">
        <f>D27/'- 44 -'!I27*100</f>
        <v>22.337512602057576</v>
      </c>
      <c r="F27" s="369">
        <v>86000</v>
      </c>
      <c r="G27" s="370">
        <f>F27/'- 44 -'!I27*100</f>
        <v>0.2595406697513377</v>
      </c>
      <c r="H27" s="369">
        <v>450000</v>
      </c>
      <c r="I27" s="370">
        <f>H27/'- 44 -'!I27*100</f>
        <v>1.3580616440476974</v>
      </c>
    </row>
    <row r="28" spans="1:9" ht="13.5" customHeight="1">
      <c r="A28" s="23" t="s">
        <v>263</v>
      </c>
      <c r="B28" s="24">
        <v>0</v>
      </c>
      <c r="C28" s="361">
        <f>B28/'- 44 -'!I28*100</f>
        <v>0</v>
      </c>
      <c r="D28" s="24">
        <v>5611128</v>
      </c>
      <c r="E28" s="361">
        <f>D28/'- 44 -'!I28*100</f>
        <v>31.388629016685098</v>
      </c>
      <c r="F28" s="24">
        <v>20000</v>
      </c>
      <c r="G28" s="361">
        <f>F28/'- 44 -'!I28*100</f>
        <v>0.11187992509415255</v>
      </c>
      <c r="H28" s="24">
        <v>764100</v>
      </c>
      <c r="I28" s="361">
        <f>H28/'- 44 -'!I28*100</f>
        <v>4.274372538222098</v>
      </c>
    </row>
    <row r="29" spans="1:9" ht="13.5" customHeight="1">
      <c r="A29" s="368" t="s">
        <v>264</v>
      </c>
      <c r="B29" s="369">
        <v>12600</v>
      </c>
      <c r="C29" s="370">
        <f>B29/'- 44 -'!I29*100</f>
        <v>0.010434388651115028</v>
      </c>
      <c r="D29" s="369">
        <v>52181686</v>
      </c>
      <c r="E29" s="370">
        <f>D29/'- 44 -'!I29*100</f>
        <v>43.213015253527615</v>
      </c>
      <c r="F29" s="369">
        <v>726000</v>
      </c>
      <c r="G29" s="370">
        <f>F29/'- 44 -'!I29*100</f>
        <v>0.6012195365642469</v>
      </c>
      <c r="H29" s="369">
        <v>0</v>
      </c>
      <c r="I29" s="370">
        <f>H29/'- 44 -'!I29*100</f>
        <v>0</v>
      </c>
    </row>
    <row r="30" spans="1:9" ht="13.5" customHeight="1">
      <c r="A30" s="23" t="s">
        <v>265</v>
      </c>
      <c r="B30" s="24">
        <v>0</v>
      </c>
      <c r="C30" s="361">
        <f>B30/'- 44 -'!I30*100</f>
        <v>0</v>
      </c>
      <c r="D30" s="24">
        <v>3184468</v>
      </c>
      <c r="E30" s="361">
        <f>D30/'- 44 -'!I30*100</f>
        <v>29.027288477632172</v>
      </c>
      <c r="F30" s="24">
        <v>42900</v>
      </c>
      <c r="G30" s="361">
        <f>F30/'- 44 -'!I30*100</f>
        <v>0.3910451214113065</v>
      </c>
      <c r="H30" s="24">
        <v>0</v>
      </c>
      <c r="I30" s="361">
        <f>H30/'- 44 -'!I30*100</f>
        <v>0</v>
      </c>
    </row>
    <row r="31" spans="1:9" ht="13.5" customHeight="1">
      <c r="A31" s="368" t="s">
        <v>266</v>
      </c>
      <c r="B31" s="369">
        <v>20000</v>
      </c>
      <c r="C31" s="370">
        <f>B31/'- 44 -'!I31*100</f>
        <v>0.06880536681861185</v>
      </c>
      <c r="D31" s="369">
        <v>9497891</v>
      </c>
      <c r="E31" s="370">
        <f>D31/'- 44 -'!I31*100</f>
        <v>32.67529371290961</v>
      </c>
      <c r="F31" s="369">
        <v>25000</v>
      </c>
      <c r="G31" s="370">
        <f>F31/'- 44 -'!I31*100</f>
        <v>0.08600670852326481</v>
      </c>
      <c r="H31" s="369">
        <v>685000</v>
      </c>
      <c r="I31" s="370">
        <f>H31/'- 44 -'!I31*100</f>
        <v>2.356583813537456</v>
      </c>
    </row>
    <row r="32" spans="1:9" ht="13.5" customHeight="1">
      <c r="A32" s="23" t="s">
        <v>267</v>
      </c>
      <c r="B32" s="24">
        <v>0</v>
      </c>
      <c r="C32" s="361">
        <f>B32/'- 44 -'!I32*100</f>
        <v>0</v>
      </c>
      <c r="D32" s="24">
        <v>7867575</v>
      </c>
      <c r="E32" s="361">
        <f>D32/'- 44 -'!I32*100</f>
        <v>37.17181217128891</v>
      </c>
      <c r="F32" s="24">
        <v>107000</v>
      </c>
      <c r="G32" s="361">
        <f>F32/'- 44 -'!I32*100</f>
        <v>0.5055412757206527</v>
      </c>
      <c r="H32" s="24">
        <v>0</v>
      </c>
      <c r="I32" s="361">
        <f>H32/'- 44 -'!I32*100</f>
        <v>0</v>
      </c>
    </row>
    <row r="33" spans="1:9" ht="13.5" customHeight="1">
      <c r="A33" s="368" t="s">
        <v>268</v>
      </c>
      <c r="B33" s="369">
        <v>0</v>
      </c>
      <c r="C33" s="370">
        <f>B33/'- 44 -'!I33*100</f>
        <v>0</v>
      </c>
      <c r="D33" s="369">
        <v>7632310</v>
      </c>
      <c r="E33" s="370">
        <f>D33/'- 44 -'!I33*100</f>
        <v>33.057719153337494</v>
      </c>
      <c r="F33" s="369">
        <v>25000</v>
      </c>
      <c r="G33" s="370">
        <f>F33/'- 44 -'!I33*100</f>
        <v>0.10828215557720236</v>
      </c>
      <c r="H33" s="369">
        <v>200000</v>
      </c>
      <c r="I33" s="370">
        <f>H33/'- 44 -'!I33*100</f>
        <v>0.8662572446176189</v>
      </c>
    </row>
    <row r="34" spans="1:9" ht="13.5" customHeight="1">
      <c r="A34" s="23" t="s">
        <v>269</v>
      </c>
      <c r="B34" s="24">
        <v>19600</v>
      </c>
      <c r="C34" s="361">
        <f>B34/'- 44 -'!I34*100</f>
        <v>0.09553266822449903</v>
      </c>
      <c r="D34" s="24">
        <v>7265631</v>
      </c>
      <c r="E34" s="361">
        <f>D34/'- 44 -'!I34*100</f>
        <v>35.4135263145222</v>
      </c>
      <c r="F34" s="24">
        <v>529945</v>
      </c>
      <c r="G34" s="361">
        <f>F34/'- 44 -'!I34*100</f>
        <v>2.58301325827715</v>
      </c>
      <c r="H34" s="24">
        <v>0</v>
      </c>
      <c r="I34" s="361">
        <f>H34/'- 44 -'!I34*100</f>
        <v>0</v>
      </c>
    </row>
    <row r="35" spans="1:9" ht="13.5" customHeight="1">
      <c r="A35" s="368" t="s">
        <v>270</v>
      </c>
      <c r="B35" s="369">
        <v>12000</v>
      </c>
      <c r="C35" s="370">
        <f>B35/'- 44 -'!I35*100</f>
        <v>0.008154943934760447</v>
      </c>
      <c r="D35" s="369">
        <v>46778754</v>
      </c>
      <c r="E35" s="370">
        <f>D35/'- 44 -'!I35*100</f>
        <v>31.789843017329254</v>
      </c>
      <c r="F35" s="369">
        <v>215000</v>
      </c>
      <c r="G35" s="370">
        <f>F35/'- 44 -'!I35*100</f>
        <v>0.14610941216445802</v>
      </c>
      <c r="H35" s="369">
        <v>0</v>
      </c>
      <c r="I35" s="370">
        <f>H35/'- 44 -'!I35*100</f>
        <v>0</v>
      </c>
    </row>
    <row r="36" spans="1:9" ht="13.5" customHeight="1">
      <c r="A36" s="23" t="s">
        <v>271</v>
      </c>
      <c r="B36" s="24">
        <v>21500</v>
      </c>
      <c r="C36" s="361">
        <f>B36/'- 44 -'!I36*100</f>
        <v>0.11410484483863984</v>
      </c>
      <c r="D36" s="24">
        <v>6362802</v>
      </c>
      <c r="E36" s="361">
        <f>D36/'- 44 -'!I36*100</f>
        <v>33.76867604413894</v>
      </c>
      <c r="F36" s="24">
        <v>85800</v>
      </c>
      <c r="G36" s="361">
        <f>F36/'- 44 -'!I36*100</f>
        <v>0.45535793893745574</v>
      </c>
      <c r="H36" s="24">
        <v>1010000</v>
      </c>
      <c r="I36" s="361">
        <f>H36/'- 44 -'!I36*100</f>
        <v>5.360274106373312</v>
      </c>
    </row>
    <row r="37" spans="1:9" ht="13.5" customHeight="1">
      <c r="A37" s="368" t="s">
        <v>272</v>
      </c>
      <c r="B37" s="369">
        <v>15000</v>
      </c>
      <c r="C37" s="370">
        <f>B37/'- 44 -'!I37*100</f>
        <v>0.047071245908096596</v>
      </c>
      <c r="D37" s="369">
        <v>9360624</v>
      </c>
      <c r="E37" s="370">
        <f>D37/'- 44 -'!I37*100</f>
        <v>29.374415610482053</v>
      </c>
      <c r="F37" s="369">
        <v>175000</v>
      </c>
      <c r="G37" s="370">
        <f>F37/'- 44 -'!I37*100</f>
        <v>0.5491645355944602</v>
      </c>
      <c r="H37" s="369">
        <v>0</v>
      </c>
      <c r="I37" s="370">
        <f>H37/'- 44 -'!I37*100</f>
        <v>0</v>
      </c>
    </row>
    <row r="38" spans="1:9" ht="13.5" customHeight="1">
      <c r="A38" s="23" t="s">
        <v>273</v>
      </c>
      <c r="B38" s="24">
        <v>6000</v>
      </c>
      <c r="C38" s="361">
        <f>B38/'- 44 -'!I38*100</f>
        <v>0.007512500707270639</v>
      </c>
      <c r="D38" s="24">
        <v>23836236</v>
      </c>
      <c r="E38" s="361">
        <f>D38/'- 44 -'!I38*100</f>
        <v>29.844956634778313</v>
      </c>
      <c r="F38" s="24">
        <v>814202</v>
      </c>
      <c r="G38" s="361">
        <f>F38/'- 44 -'!I38*100</f>
        <v>1.0194488501435282</v>
      </c>
      <c r="H38" s="24">
        <v>212000</v>
      </c>
      <c r="I38" s="361">
        <f>H38/'- 44 -'!I38*100</f>
        <v>0.2654416916568959</v>
      </c>
    </row>
    <row r="39" spans="1:9" ht="13.5" customHeight="1">
      <c r="A39" s="368" t="s">
        <v>274</v>
      </c>
      <c r="B39" s="369">
        <v>0</v>
      </c>
      <c r="C39" s="370">
        <f>B39/'- 44 -'!I39*100</f>
        <v>0</v>
      </c>
      <c r="D39" s="369">
        <v>6810693</v>
      </c>
      <c r="E39" s="370">
        <f>D39/'- 44 -'!I39*100</f>
        <v>40.05422472615049</v>
      </c>
      <c r="F39" s="369">
        <v>50000</v>
      </c>
      <c r="G39" s="370">
        <f>F39/'- 44 -'!I39*100</f>
        <v>0.2940539584308857</v>
      </c>
      <c r="H39" s="369">
        <v>0</v>
      </c>
      <c r="I39" s="370">
        <f>H39/'- 44 -'!I39*100</f>
        <v>0</v>
      </c>
    </row>
    <row r="40" spans="1:9" ht="13.5" customHeight="1">
      <c r="A40" s="23" t="s">
        <v>275</v>
      </c>
      <c r="B40" s="24">
        <v>17500</v>
      </c>
      <c r="C40" s="361">
        <f>B40/'- 44 -'!I40*100</f>
        <v>0.021626227557196984</v>
      </c>
      <c r="D40" s="24">
        <v>31092734</v>
      </c>
      <c r="E40" s="361">
        <f>D40/'- 44 -'!I40*100</f>
        <v>38.42391662053689</v>
      </c>
      <c r="F40" s="24">
        <v>756000</v>
      </c>
      <c r="G40" s="361">
        <f>F40/'- 44 -'!I40*100</f>
        <v>0.9342530304709098</v>
      </c>
      <c r="H40" s="24">
        <v>29000</v>
      </c>
      <c r="I40" s="361">
        <f>H40/'- 44 -'!I40*100</f>
        <v>0.035837748523355</v>
      </c>
    </row>
    <row r="41" spans="1:9" ht="13.5" customHeight="1">
      <c r="A41" s="368" t="s">
        <v>276</v>
      </c>
      <c r="B41" s="369">
        <v>0</v>
      </c>
      <c r="C41" s="370">
        <f>B41/'- 44 -'!I41*100</f>
        <v>0</v>
      </c>
      <c r="D41" s="369">
        <v>19757100</v>
      </c>
      <c r="E41" s="370">
        <f>D41/'- 44 -'!I41*100</f>
        <v>39.74792175470987</v>
      </c>
      <c r="F41" s="369">
        <v>105000</v>
      </c>
      <c r="G41" s="370">
        <f>F41/'- 44 -'!I41*100</f>
        <v>0.21124212481814317</v>
      </c>
      <c r="H41" s="369">
        <v>232190</v>
      </c>
      <c r="I41" s="370">
        <f>H41/'- 44 -'!I41*100</f>
        <v>0.46712675201452064</v>
      </c>
    </row>
    <row r="42" spans="1:9" ht="13.5" customHeight="1">
      <c r="A42" s="23" t="s">
        <v>277</v>
      </c>
      <c r="B42" s="24">
        <v>19800</v>
      </c>
      <c r="C42" s="361">
        <f>B42/'- 44 -'!I42*100</f>
        <v>0.11641622870450256</v>
      </c>
      <c r="D42" s="24">
        <v>4554682</v>
      </c>
      <c r="E42" s="361">
        <f>D42/'- 44 -'!I42*100</f>
        <v>26.779742494357635</v>
      </c>
      <c r="F42" s="24">
        <v>54700</v>
      </c>
      <c r="G42" s="361">
        <f>F42/'- 44 -'!I42*100</f>
        <v>0.32161453081496416</v>
      </c>
      <c r="H42" s="24">
        <v>216000</v>
      </c>
      <c r="I42" s="361">
        <f>H42/'- 44 -'!I42*100</f>
        <v>1.2699952222309372</v>
      </c>
    </row>
    <row r="43" spans="1:9" ht="13.5" customHeight="1">
      <c r="A43" s="368" t="s">
        <v>278</v>
      </c>
      <c r="B43" s="369">
        <v>0</v>
      </c>
      <c r="C43" s="370">
        <f>B43/'- 44 -'!I43*100</f>
        <v>0</v>
      </c>
      <c r="D43" s="369">
        <v>3586250</v>
      </c>
      <c r="E43" s="370">
        <f>D43/'- 44 -'!I43*100</f>
        <v>34.57852668912668</v>
      </c>
      <c r="F43" s="369">
        <v>26000</v>
      </c>
      <c r="G43" s="370">
        <f>F43/'- 44 -'!I43*100</f>
        <v>0.2506913053795172</v>
      </c>
      <c r="H43" s="369">
        <v>0</v>
      </c>
      <c r="I43" s="370">
        <f>H43/'- 44 -'!I43*100</f>
        <v>0</v>
      </c>
    </row>
    <row r="44" spans="1:9" ht="13.5" customHeight="1">
      <c r="A44" s="23" t="s">
        <v>279</v>
      </c>
      <c r="B44" s="24">
        <v>9966</v>
      </c>
      <c r="C44" s="361">
        <f>B44/'- 44 -'!I44*100</f>
        <v>0.12504413433097625</v>
      </c>
      <c r="D44" s="24">
        <v>1843527</v>
      </c>
      <c r="E44" s="361">
        <f>D44/'- 44 -'!I44*100</f>
        <v>23.130868736783228</v>
      </c>
      <c r="F44" s="24">
        <v>33800</v>
      </c>
      <c r="G44" s="361">
        <f>F44/'- 44 -'!I44*100</f>
        <v>0.42409108372335913</v>
      </c>
      <c r="H44" s="24">
        <v>52600</v>
      </c>
      <c r="I44" s="361">
        <f>H44/'- 44 -'!I44*100</f>
        <v>0.6599760652026239</v>
      </c>
    </row>
    <row r="45" spans="1:9" ht="13.5" customHeight="1">
      <c r="A45" s="368" t="s">
        <v>280</v>
      </c>
      <c r="B45" s="369">
        <v>17476</v>
      </c>
      <c r="C45" s="370">
        <f>B45/'- 44 -'!I45*100</f>
        <v>0.139119813237462</v>
      </c>
      <c r="D45" s="369">
        <v>3784005</v>
      </c>
      <c r="E45" s="370">
        <f>D45/'- 44 -'!I45*100</f>
        <v>30.123029805998076</v>
      </c>
      <c r="F45" s="369">
        <v>19500</v>
      </c>
      <c r="G45" s="370">
        <f>F45/'- 44 -'!I45*100</f>
        <v>0.15523211021575353</v>
      </c>
      <c r="H45" s="369">
        <v>0</v>
      </c>
      <c r="I45" s="370">
        <f>H45/'- 44 -'!I45*100</f>
        <v>0</v>
      </c>
    </row>
    <row r="46" spans="1:9" ht="13.5" customHeight="1">
      <c r="A46" s="23" t="s">
        <v>281</v>
      </c>
      <c r="B46" s="24">
        <v>16000</v>
      </c>
      <c r="C46" s="361">
        <f>B46/'- 44 -'!I46*100</f>
        <v>0.005370203359532095</v>
      </c>
      <c r="D46" s="24">
        <v>109286614</v>
      </c>
      <c r="E46" s="361">
        <f>D46/'- 44 -'!I46*100</f>
        <v>36.68070885341795</v>
      </c>
      <c r="F46" s="24">
        <v>2050000</v>
      </c>
      <c r="G46" s="361">
        <f>F46/'- 44 -'!I46*100</f>
        <v>0.6880573054400495</v>
      </c>
      <c r="H46" s="24">
        <v>2500000</v>
      </c>
      <c r="I46" s="361">
        <f>H46/'- 44 -'!I46*100</f>
        <v>0.8390942749268897</v>
      </c>
    </row>
    <row r="47" spans="1:9" ht="4.5" customHeight="1">
      <c r="A47"/>
      <c r="B47"/>
      <c r="C47"/>
      <c r="D47"/>
      <c r="E47"/>
      <c r="F47"/>
      <c r="G47"/>
      <c r="H47"/>
      <c r="I47"/>
    </row>
    <row r="48" spans="1:9" ht="13.5" customHeight="1">
      <c r="A48" s="371" t="s">
        <v>282</v>
      </c>
      <c r="B48" s="372">
        <f>SUM(B11:B46)</f>
        <v>411587</v>
      </c>
      <c r="C48" s="373">
        <f>B48/'- 44 -'!I48*100</f>
        <v>0.024649689261876474</v>
      </c>
      <c r="D48" s="372">
        <f>SUM(D11:D46)</f>
        <v>535693224</v>
      </c>
      <c r="E48" s="373">
        <f>D48/'- 44 -'!I48*100</f>
        <v>32.08233377461579</v>
      </c>
      <c r="F48" s="372">
        <f>SUM(F11:F46)</f>
        <v>8960746</v>
      </c>
      <c r="G48" s="373">
        <f>F48/'- 44 -'!I48*100</f>
        <v>0.5366535008506162</v>
      </c>
      <c r="H48" s="372">
        <f>SUM(H11:H46)</f>
        <v>60113052</v>
      </c>
      <c r="I48" s="373">
        <f>H48/'- 44 -'!I48*100</f>
        <v>3.6001332704459132</v>
      </c>
    </row>
    <row r="49" spans="1:9" ht="4.5" customHeight="1">
      <c r="A49" s="25" t="s">
        <v>5</v>
      </c>
      <c r="B49" s="26"/>
      <c r="C49" s="360"/>
      <c r="D49" s="26"/>
      <c r="E49" s="360"/>
      <c r="F49" s="26"/>
      <c r="G49" s="360"/>
      <c r="H49" s="26"/>
      <c r="I49" s="360"/>
    </row>
    <row r="50" spans="1:9" ht="13.5" customHeight="1">
      <c r="A50" s="23" t="s">
        <v>283</v>
      </c>
      <c r="B50" s="24">
        <v>0</v>
      </c>
      <c r="C50" s="361">
        <f>B50/'- 44 -'!I50*100</f>
        <v>0</v>
      </c>
      <c r="D50" s="24">
        <v>1636801</v>
      </c>
      <c r="E50" s="361">
        <f>D50/'- 44 -'!I50*100</f>
        <v>57.43985715844835</v>
      </c>
      <c r="F50" s="24">
        <v>45500</v>
      </c>
      <c r="G50" s="361">
        <f>F50/'- 44 -'!I50*100</f>
        <v>1.5967203714497975</v>
      </c>
      <c r="H50" s="24">
        <v>0</v>
      </c>
      <c r="I50" s="361">
        <f>H50/'- 44 -'!I50*100</f>
        <v>0</v>
      </c>
    </row>
    <row r="51" spans="1:9" ht="13.5" customHeight="1">
      <c r="A51" s="368" t="s">
        <v>284</v>
      </c>
      <c r="B51" s="369">
        <v>0</v>
      </c>
      <c r="C51" s="370">
        <f>B51/'- 44 -'!I51*100</f>
        <v>0</v>
      </c>
      <c r="D51" s="369">
        <v>0</v>
      </c>
      <c r="E51" s="370">
        <f>D51/'- 44 -'!I51*100</f>
        <v>0</v>
      </c>
      <c r="F51" s="369">
        <v>1767841</v>
      </c>
      <c r="G51" s="370">
        <f>F51/'- 44 -'!I51*100</f>
        <v>15.906002545729148</v>
      </c>
      <c r="H51" s="369">
        <v>17516</v>
      </c>
      <c r="I51" s="370">
        <f>H51/'- 44 -'!I51*100</f>
        <v>0.15759875497343467</v>
      </c>
    </row>
    <row r="52" spans="1:9" ht="49.5" customHeight="1">
      <c r="A52" s="27"/>
      <c r="B52" s="27"/>
      <c r="C52" s="27"/>
      <c r="D52" s="27"/>
      <c r="E52" s="27"/>
      <c r="F52" s="27"/>
      <c r="G52" s="27"/>
      <c r="H52" s="27"/>
      <c r="I52" s="27"/>
    </row>
    <row r="53" spans="1:9" ht="14.25" customHeight="1">
      <c r="A53" s="509" t="s">
        <v>546</v>
      </c>
      <c r="D53" s="39"/>
      <c r="E53" s="264"/>
      <c r="F53" s="264"/>
      <c r="G53" s="264"/>
      <c r="H53" s="264"/>
      <c r="I53" s="264"/>
    </row>
    <row r="54" ht="12" customHeight="1">
      <c r="A54" s="1" t="s">
        <v>493</v>
      </c>
    </row>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39.xml><?xml version="1.0" encoding="utf-8"?>
<worksheet xmlns="http://schemas.openxmlformats.org/spreadsheetml/2006/main" xmlns:r="http://schemas.openxmlformats.org/officeDocument/2006/relationships">
  <sheetPr codeName="Sheet38">
    <pageSetUpPr fitToPage="1"/>
  </sheetPr>
  <dimension ref="A1:I53"/>
  <sheetViews>
    <sheetView showGridLines="0" showZeros="0" workbookViewId="0" topLeftCell="A1">
      <selection activeCell="A1" sqref="A1"/>
    </sheetView>
  </sheetViews>
  <sheetFormatPr defaultColWidth="15.83203125" defaultRowHeight="12"/>
  <cols>
    <col min="1" max="1" width="33.83203125" style="1" customWidth="1"/>
    <col min="2" max="2" width="16.83203125" style="1" customWidth="1"/>
    <col min="3" max="3" width="8.83203125" style="1" customWidth="1"/>
    <col min="4" max="4" width="15.83203125" style="1" customWidth="1"/>
    <col min="5" max="5" width="8.83203125" style="1" customWidth="1"/>
    <col min="6" max="6" width="15.83203125" style="1" customWidth="1"/>
    <col min="7" max="7" width="8.83203125" style="1" customWidth="1"/>
    <col min="8" max="8" width="4.83203125" style="1" customWidth="1"/>
    <col min="9" max="9" width="19.83203125" style="1" customWidth="1"/>
    <col min="10" max="16384" width="15.83203125" style="1" customWidth="1"/>
  </cols>
  <sheetData>
    <row r="1" ht="6.75" customHeight="1">
      <c r="A1" s="3"/>
    </row>
    <row r="2" spans="1:9" ht="15.75" customHeight="1">
      <c r="A2" s="257"/>
      <c r="B2" s="75" t="str">
        <f>REVYEAR</f>
        <v>ANALYSIS OF OPERATING FUND REVENUE: 2007/2008 BUDGET</v>
      </c>
      <c r="C2" s="136"/>
      <c r="D2" s="136"/>
      <c r="E2" s="136"/>
      <c r="F2" s="136"/>
      <c r="G2" s="265"/>
      <c r="H2" s="137"/>
      <c r="I2" s="259" t="s">
        <v>7</v>
      </c>
    </row>
    <row r="3" ht="15.75" customHeight="1">
      <c r="A3" s="254"/>
    </row>
    <row r="4" spans="2:9" ht="15.75" customHeight="1">
      <c r="B4" s="77"/>
      <c r="C4" s="4"/>
      <c r="D4" s="4"/>
      <c r="E4" s="4"/>
      <c r="F4" s="4"/>
      <c r="G4" s="4"/>
      <c r="H4" s="4"/>
      <c r="I4" s="4"/>
    </row>
    <row r="5" spans="2:9" ht="15.75" customHeight="1">
      <c r="B5" s="4"/>
      <c r="C5" s="4"/>
      <c r="D5" s="4"/>
      <c r="E5" s="4"/>
      <c r="F5" s="4"/>
      <c r="G5" s="4"/>
      <c r="H5" s="4"/>
      <c r="I5" s="4"/>
    </row>
    <row r="6" spans="2:9" ht="15.75" customHeight="1">
      <c r="B6" s="362" t="s">
        <v>107</v>
      </c>
      <c r="C6" s="364"/>
      <c r="D6" s="375"/>
      <c r="E6" s="375"/>
      <c r="F6" s="362" t="s">
        <v>61</v>
      </c>
      <c r="G6" s="364"/>
      <c r="H6" s="4"/>
      <c r="I6" s="453" t="s">
        <v>61</v>
      </c>
    </row>
    <row r="7" spans="2:9" ht="15.75" customHeight="1">
      <c r="B7" s="442" t="s">
        <v>116</v>
      </c>
      <c r="C7" s="451"/>
      <c r="D7" s="452"/>
      <c r="E7" s="452"/>
      <c r="F7" s="442" t="s">
        <v>117</v>
      </c>
      <c r="G7" s="451"/>
      <c r="H7" s="4"/>
      <c r="I7" s="454" t="s">
        <v>118</v>
      </c>
    </row>
    <row r="8" spans="1:9" ht="15.75" customHeight="1">
      <c r="A8" s="105"/>
      <c r="B8" s="366" t="s">
        <v>138</v>
      </c>
      <c r="C8" s="367"/>
      <c r="D8" s="366" t="s">
        <v>51</v>
      </c>
      <c r="E8" s="366"/>
      <c r="F8" s="365" t="s">
        <v>139</v>
      </c>
      <c r="G8" s="367"/>
      <c r="H8" s="4"/>
      <c r="I8" s="455" t="s">
        <v>134</v>
      </c>
    </row>
    <row r="9" spans="1:9" ht="15.75" customHeight="1">
      <c r="A9" s="35" t="s">
        <v>88</v>
      </c>
      <c r="B9" s="201" t="s">
        <v>139</v>
      </c>
      <c r="C9" s="255" t="s">
        <v>90</v>
      </c>
      <c r="D9" s="266" t="s">
        <v>139</v>
      </c>
      <c r="E9" s="266" t="s">
        <v>90</v>
      </c>
      <c r="F9" s="255" t="s">
        <v>139</v>
      </c>
      <c r="G9" s="266" t="s">
        <v>90</v>
      </c>
      <c r="H9" s="4"/>
      <c r="I9" s="266" t="s">
        <v>139</v>
      </c>
    </row>
    <row r="10" spans="1:9" ht="4.5" customHeight="1">
      <c r="A10" s="37"/>
      <c r="B10" s="256"/>
      <c r="C10" s="256"/>
      <c r="D10" s="256"/>
      <c r="E10" s="256"/>
      <c r="F10" s="256"/>
      <c r="G10" s="3"/>
      <c r="H10" s="3"/>
      <c r="I10" s="256"/>
    </row>
    <row r="11" spans="1:9" ht="13.5" customHeight="1">
      <c r="A11" s="368" t="s">
        <v>247</v>
      </c>
      <c r="B11" s="369">
        <v>52000</v>
      </c>
      <c r="C11" s="370">
        <f>B11/I11*100</f>
        <v>0.4005011501699858</v>
      </c>
      <c r="D11" s="369">
        <v>82750</v>
      </c>
      <c r="E11" s="370">
        <f>D11/I11*100</f>
        <v>0.6373359649339678</v>
      </c>
      <c r="F11" s="369">
        <f>SUM('- 43 -'!B11,'- 43 -'!D11,'- 43 -'!F11,'- 43 -'!H11,B11,D11)</f>
        <v>4814334</v>
      </c>
      <c r="G11" s="370">
        <f>F11/I11*100</f>
        <v>37.07973662120131</v>
      </c>
      <c r="I11" s="369">
        <f>SUM('- 42 -'!G11,F11)</f>
        <v>12983733</v>
      </c>
    </row>
    <row r="12" spans="1:9" ht="13.5" customHeight="1">
      <c r="A12" s="23" t="s">
        <v>248</v>
      </c>
      <c r="B12" s="24">
        <v>231875</v>
      </c>
      <c r="C12" s="361">
        <f>B12/I12*100</f>
        <v>0.9644940266370278</v>
      </c>
      <c r="D12" s="24">
        <v>26000</v>
      </c>
      <c r="E12" s="361">
        <f aca="true" t="shared" si="0" ref="E12:E48">D12/I12*100</f>
        <v>0.10814811727250771</v>
      </c>
      <c r="F12" s="24">
        <f>SUM('- 43 -'!B12,'- 43 -'!D12,'- 43 -'!F12,'- 43 -'!H12,B12,D12)</f>
        <v>9084169</v>
      </c>
      <c r="G12" s="361">
        <f aca="true" t="shared" si="1" ref="G12:G48">F12/I12*100</f>
        <v>37.785991320587655</v>
      </c>
      <c r="I12" s="24">
        <f>SUM('- 42 -'!G12,F12)</f>
        <v>24041102.754</v>
      </c>
    </row>
    <row r="13" spans="1:9" ht="13.5" customHeight="1">
      <c r="A13" s="368" t="s">
        <v>249</v>
      </c>
      <c r="B13" s="369">
        <v>511200</v>
      </c>
      <c r="C13" s="370">
        <f aca="true" t="shared" si="2" ref="C13:C46">B13/I13*100</f>
        <v>0.912695791279756</v>
      </c>
      <c r="D13" s="369">
        <v>164000</v>
      </c>
      <c r="E13" s="370">
        <f t="shared" si="0"/>
        <v>0.29280537904906095</v>
      </c>
      <c r="F13" s="369">
        <f>SUM('- 43 -'!B13,'- 43 -'!D13,'- 43 -'!F13,'- 43 -'!H13,B13,D13)</f>
        <v>20653570</v>
      </c>
      <c r="G13" s="370">
        <f t="shared" si="1"/>
        <v>36.874856052233625</v>
      </c>
      <c r="I13" s="369">
        <f>SUM('- 42 -'!G13,F13)</f>
        <v>56009900</v>
      </c>
    </row>
    <row r="14" spans="1:9" ht="13.5" customHeight="1">
      <c r="A14" s="23" t="s">
        <v>285</v>
      </c>
      <c r="B14" s="24">
        <v>132500</v>
      </c>
      <c r="C14" s="361">
        <f t="shared" si="2"/>
        <v>0.24622987221784637</v>
      </c>
      <c r="D14" s="24">
        <v>22500</v>
      </c>
      <c r="E14" s="361">
        <f t="shared" si="0"/>
        <v>0.041812619810577684</v>
      </c>
      <c r="F14" s="24">
        <f>SUM('- 43 -'!B14,'- 43 -'!D14,'- 43 -'!F14,'- 43 -'!H14,B14,D14)</f>
        <v>14556243</v>
      </c>
      <c r="G14" s="361">
        <f t="shared" si="1"/>
        <v>27.050429085750345</v>
      </c>
      <c r="I14" s="24">
        <f>SUM('- 42 -'!G14,F14)</f>
        <v>53811505</v>
      </c>
    </row>
    <row r="15" spans="1:9" ht="13.5" customHeight="1">
      <c r="A15" s="368" t="s">
        <v>250</v>
      </c>
      <c r="B15" s="369">
        <v>32500</v>
      </c>
      <c r="C15" s="370">
        <f t="shared" si="2"/>
        <v>0.2091280467221656</v>
      </c>
      <c r="D15" s="369">
        <v>10000</v>
      </c>
      <c r="E15" s="370">
        <f t="shared" si="0"/>
        <v>0.06434709129912787</v>
      </c>
      <c r="F15" s="369">
        <f>SUM('- 43 -'!B15,'- 43 -'!D15,'- 43 -'!F15,'- 43 -'!H15,B15,D15)</f>
        <v>6178122</v>
      </c>
      <c r="G15" s="370">
        <f t="shared" si="1"/>
        <v>39.75441803911505</v>
      </c>
      <c r="I15" s="369">
        <f>SUM('- 42 -'!G15,F15)</f>
        <v>15540718</v>
      </c>
    </row>
    <row r="16" spans="1:9" ht="13.5" customHeight="1">
      <c r="A16" s="23" t="s">
        <v>251</v>
      </c>
      <c r="B16" s="24">
        <v>231850</v>
      </c>
      <c r="C16" s="361">
        <f t="shared" si="2"/>
        <v>2.159733458057902</v>
      </c>
      <c r="D16" s="24">
        <v>51480</v>
      </c>
      <c r="E16" s="361">
        <f t="shared" si="0"/>
        <v>0.479547459222863</v>
      </c>
      <c r="F16" s="24">
        <f>SUM('- 43 -'!B16,'- 43 -'!D16,'- 43 -'!F16,'- 43 -'!H16,B16,D16)</f>
        <v>3311217</v>
      </c>
      <c r="G16" s="361">
        <f t="shared" si="1"/>
        <v>30.844710553332376</v>
      </c>
      <c r="I16" s="24">
        <f>SUM('- 42 -'!G16,F16)</f>
        <v>10735121</v>
      </c>
    </row>
    <row r="17" spans="1:9" ht="13.5" customHeight="1">
      <c r="A17" s="368" t="s">
        <v>252</v>
      </c>
      <c r="B17" s="369">
        <v>20100</v>
      </c>
      <c r="C17" s="370">
        <f t="shared" si="2"/>
        <v>0.14293046710103305</v>
      </c>
      <c r="D17" s="369">
        <v>13000</v>
      </c>
      <c r="E17" s="370">
        <f t="shared" si="0"/>
        <v>0.09244259066235969</v>
      </c>
      <c r="F17" s="369">
        <f>SUM('- 43 -'!B17,'- 43 -'!D17,'- 43 -'!F17,'- 43 -'!H17,B17,D17)</f>
        <v>5841405</v>
      </c>
      <c r="G17" s="370">
        <f t="shared" si="1"/>
        <v>41.53804702369702</v>
      </c>
      <c r="I17" s="369">
        <f>SUM('- 42 -'!G17,F17)</f>
        <v>14062782</v>
      </c>
    </row>
    <row r="18" spans="1:9" ht="13.5" customHeight="1">
      <c r="A18" s="23" t="s">
        <v>253</v>
      </c>
      <c r="B18" s="24">
        <v>3696339</v>
      </c>
      <c r="C18" s="361">
        <f t="shared" si="2"/>
        <v>3.8011214357098506</v>
      </c>
      <c r="D18" s="24">
        <v>395999</v>
      </c>
      <c r="E18" s="361">
        <f t="shared" si="0"/>
        <v>0.4072246315664405</v>
      </c>
      <c r="F18" s="24">
        <f>SUM('- 43 -'!B18,'- 43 -'!D18,'- 43 -'!F18,'- 43 -'!H18,B18,D18)</f>
        <v>57829698</v>
      </c>
      <c r="G18" s="361">
        <f t="shared" si="1"/>
        <v>59.46903265323529</v>
      </c>
      <c r="I18" s="24">
        <f>SUM('- 42 -'!G18,F18)</f>
        <v>97243381</v>
      </c>
    </row>
    <row r="19" spans="1:9" ht="13.5" customHeight="1">
      <c r="A19" s="368" t="s">
        <v>254</v>
      </c>
      <c r="B19" s="369">
        <v>0</v>
      </c>
      <c r="C19" s="370">
        <f t="shared" si="2"/>
        <v>0</v>
      </c>
      <c r="D19" s="369">
        <v>140000</v>
      </c>
      <c r="E19" s="370">
        <f t="shared" si="0"/>
        <v>0.5466619513168638</v>
      </c>
      <c r="F19" s="369">
        <f>SUM('- 43 -'!B19,'- 43 -'!D19,'- 43 -'!F19,'- 43 -'!H19,B19,D19)</f>
        <v>7099108</v>
      </c>
      <c r="G19" s="370">
        <f t="shared" si="1"/>
        <v>27.720087370636843</v>
      </c>
      <c r="I19" s="369">
        <f>SUM('- 42 -'!G19,F19)</f>
        <v>25609977</v>
      </c>
    </row>
    <row r="20" spans="1:9" ht="13.5" customHeight="1">
      <c r="A20" s="23" t="s">
        <v>255</v>
      </c>
      <c r="B20" s="24">
        <v>394000</v>
      </c>
      <c r="C20" s="361">
        <f t="shared" si="2"/>
        <v>0.768780037787295</v>
      </c>
      <c r="D20" s="24">
        <v>180000</v>
      </c>
      <c r="E20" s="361">
        <f t="shared" si="0"/>
        <v>0.3512193066033327</v>
      </c>
      <c r="F20" s="24">
        <f>SUM('- 43 -'!B20,'- 43 -'!D20,'- 43 -'!F20,'- 43 -'!H20,B20,D20)</f>
        <v>14502568</v>
      </c>
      <c r="G20" s="361">
        <f t="shared" si="1"/>
        <v>28.29767709404268</v>
      </c>
      <c r="I20" s="24">
        <f>SUM('- 42 -'!G20,F20)</f>
        <v>51250030</v>
      </c>
    </row>
    <row r="21" spans="1:9" ht="13.5" customHeight="1">
      <c r="A21" s="368" t="s">
        <v>256</v>
      </c>
      <c r="B21" s="369">
        <v>179246</v>
      </c>
      <c r="C21" s="370">
        <f t="shared" si="2"/>
        <v>0.6324618044529128</v>
      </c>
      <c r="D21" s="369">
        <v>58916</v>
      </c>
      <c r="E21" s="370">
        <f t="shared" si="0"/>
        <v>0.2078825729508486</v>
      </c>
      <c r="F21" s="369">
        <f>SUM('- 43 -'!B21,'- 43 -'!D21,'- 43 -'!F21,'- 43 -'!H21,B21,D21)</f>
        <v>9513765</v>
      </c>
      <c r="G21" s="370">
        <f t="shared" si="1"/>
        <v>33.56891076532232</v>
      </c>
      <c r="I21" s="369">
        <f>SUM('- 42 -'!G21,F21)</f>
        <v>28341000</v>
      </c>
    </row>
    <row r="22" spans="1:9" ht="13.5" customHeight="1">
      <c r="A22" s="23" t="s">
        <v>257</v>
      </c>
      <c r="B22" s="24">
        <v>0</v>
      </c>
      <c r="C22" s="361">
        <f t="shared" si="2"/>
        <v>0</v>
      </c>
      <c r="D22" s="24">
        <v>72000</v>
      </c>
      <c r="E22" s="361">
        <f t="shared" si="0"/>
        <v>0.4692412980830581</v>
      </c>
      <c r="F22" s="24">
        <f>SUM('- 43 -'!B22,'- 43 -'!D22,'- 43 -'!F22,'- 43 -'!H22,B22,D22)</f>
        <v>3585561</v>
      </c>
      <c r="G22" s="361">
        <f t="shared" si="1"/>
        <v>23.367962472166496</v>
      </c>
      <c r="I22" s="24">
        <f>SUM('- 42 -'!G22,F22)</f>
        <v>15343918</v>
      </c>
    </row>
    <row r="23" spans="1:9" ht="13.5" customHeight="1">
      <c r="A23" s="368" t="s">
        <v>258</v>
      </c>
      <c r="B23" s="369">
        <v>182000</v>
      </c>
      <c r="C23" s="370">
        <f t="shared" si="2"/>
        <v>1.419692776922972</v>
      </c>
      <c r="D23" s="369">
        <v>25000</v>
      </c>
      <c r="E23" s="370">
        <f t="shared" si="0"/>
        <v>0.19501274408282582</v>
      </c>
      <c r="F23" s="369">
        <f>SUM('- 43 -'!B23,'- 43 -'!D23,'- 43 -'!F23,'- 43 -'!H23,B23,D23)</f>
        <v>3686786</v>
      </c>
      <c r="G23" s="370">
        <f t="shared" si="1"/>
        <v>28.758810188245803</v>
      </c>
      <c r="I23" s="369">
        <f>SUM('- 42 -'!G23,F23)</f>
        <v>12819675</v>
      </c>
    </row>
    <row r="24" spans="1:9" ht="13.5" customHeight="1">
      <c r="A24" s="23" t="s">
        <v>259</v>
      </c>
      <c r="B24" s="24">
        <v>416000</v>
      </c>
      <c r="C24" s="361">
        <f t="shared" si="2"/>
        <v>0.983281728770008</v>
      </c>
      <c r="D24" s="24">
        <v>85700</v>
      </c>
      <c r="E24" s="361">
        <f t="shared" si="0"/>
        <v>0.20256549075862904</v>
      </c>
      <c r="F24" s="24">
        <f>SUM('- 43 -'!B24,'- 43 -'!D24,'- 43 -'!F24,'- 43 -'!H24,B24,D24)</f>
        <v>15950105</v>
      </c>
      <c r="G24" s="361">
        <f t="shared" si="1"/>
        <v>37.70059331361333</v>
      </c>
      <c r="I24" s="24">
        <f>SUM('- 42 -'!G24,F24)</f>
        <v>42307305</v>
      </c>
    </row>
    <row r="25" spans="1:9" ht="13.5" customHeight="1">
      <c r="A25" s="368" t="s">
        <v>260</v>
      </c>
      <c r="B25" s="369">
        <v>1191071</v>
      </c>
      <c r="C25" s="370">
        <f t="shared" si="2"/>
        <v>0.9134667613210304</v>
      </c>
      <c r="D25" s="369">
        <v>200000</v>
      </c>
      <c r="E25" s="370">
        <f t="shared" si="0"/>
        <v>0.1533857782316974</v>
      </c>
      <c r="F25" s="369">
        <f>SUM('- 43 -'!B25,'- 43 -'!D25,'- 43 -'!F25,'- 43 -'!H25,B25,D25)</f>
        <v>47435566</v>
      </c>
      <c r="G25" s="370">
        <f t="shared" si="1"/>
        <v>36.37970603385523</v>
      </c>
      <c r="I25" s="369">
        <f>SUM('- 42 -'!G25,F25)</f>
        <v>130390185</v>
      </c>
    </row>
    <row r="26" spans="1:9" ht="13.5" customHeight="1">
      <c r="A26" s="23" t="s">
        <v>261</v>
      </c>
      <c r="B26" s="24">
        <v>267267</v>
      </c>
      <c r="C26" s="361">
        <f t="shared" si="2"/>
        <v>0.8491807333099656</v>
      </c>
      <c r="D26" s="24">
        <v>74100</v>
      </c>
      <c r="E26" s="361">
        <f t="shared" si="0"/>
        <v>0.23543607081408646</v>
      </c>
      <c r="F26" s="24">
        <f>SUM('- 43 -'!B26,'- 43 -'!D26,'- 43 -'!F26,'- 43 -'!H26,B26,D26)</f>
        <v>10074513</v>
      </c>
      <c r="G26" s="361">
        <f t="shared" si="1"/>
        <v>32.00949738306929</v>
      </c>
      <c r="I26" s="24">
        <f>SUM('- 42 -'!G26,F26)</f>
        <v>31473512</v>
      </c>
    </row>
    <row r="27" spans="1:9" ht="13.5" customHeight="1">
      <c r="A27" s="368" t="s">
        <v>262</v>
      </c>
      <c r="B27" s="369">
        <v>5000</v>
      </c>
      <c r="C27" s="370">
        <f t="shared" si="2"/>
        <v>0.015089573822752193</v>
      </c>
      <c r="D27" s="369">
        <v>87400</v>
      </c>
      <c r="E27" s="370">
        <f t="shared" si="0"/>
        <v>0.26376575042170836</v>
      </c>
      <c r="F27" s="369">
        <f>SUM('- 43 -'!B27,'- 43 -'!D27,'- 43 -'!F27,'- 43 -'!H27,B27,D27)</f>
        <v>8049783</v>
      </c>
      <c r="G27" s="370">
        <f t="shared" si="1"/>
        <v>24.293558967127122</v>
      </c>
      <c r="I27" s="369">
        <f>SUM('- 42 -'!G27,F27)</f>
        <v>33135462</v>
      </c>
    </row>
    <row r="28" spans="1:9" ht="13.5" customHeight="1">
      <c r="A28" s="23" t="s">
        <v>263</v>
      </c>
      <c r="B28" s="24">
        <v>0</v>
      </c>
      <c r="C28" s="361">
        <f t="shared" si="2"/>
        <v>0</v>
      </c>
      <c r="D28" s="24">
        <v>38000</v>
      </c>
      <c r="E28" s="361">
        <f t="shared" si="0"/>
        <v>0.21257185767888984</v>
      </c>
      <c r="F28" s="24">
        <f>SUM('- 43 -'!B28,'- 43 -'!D28,'- 43 -'!F28,'- 43 -'!H28,B28,D28)</f>
        <v>6433228</v>
      </c>
      <c r="G28" s="361">
        <f t="shared" si="1"/>
        <v>35.98745333768024</v>
      </c>
      <c r="I28" s="24">
        <f>SUM('- 42 -'!G28,F28)</f>
        <v>17876308</v>
      </c>
    </row>
    <row r="29" spans="1:9" ht="13.5" customHeight="1">
      <c r="A29" s="368" t="s">
        <v>264</v>
      </c>
      <c r="B29" s="369">
        <v>1790600</v>
      </c>
      <c r="C29" s="370">
        <f t="shared" si="2"/>
        <v>1.4828425649751245</v>
      </c>
      <c r="D29" s="369">
        <v>440000</v>
      </c>
      <c r="E29" s="370">
        <f t="shared" si="0"/>
        <v>0.36437547670560416</v>
      </c>
      <c r="F29" s="369">
        <f>SUM('- 43 -'!B29,'- 43 -'!D29,'- 43 -'!F29,'- 43 -'!H29,B29,D29)</f>
        <v>55150886</v>
      </c>
      <c r="G29" s="370">
        <f t="shared" si="1"/>
        <v>45.6718872204237</v>
      </c>
      <c r="I29" s="369">
        <f>SUM('- 42 -'!G29,F29)</f>
        <v>120754559</v>
      </c>
    </row>
    <row r="30" spans="1:9" ht="13.5" customHeight="1">
      <c r="A30" s="23" t="s">
        <v>265</v>
      </c>
      <c r="B30" s="24">
        <v>16800</v>
      </c>
      <c r="C30" s="361">
        <f t="shared" si="2"/>
        <v>0.15313655104218996</v>
      </c>
      <c r="D30" s="24">
        <v>35000</v>
      </c>
      <c r="E30" s="361">
        <f t="shared" si="0"/>
        <v>0.3190344813378957</v>
      </c>
      <c r="F30" s="24">
        <f>SUM('- 43 -'!B30,'- 43 -'!D30,'- 43 -'!F30,'- 43 -'!H30,B30,D30)</f>
        <v>3279168</v>
      </c>
      <c r="G30" s="361">
        <f t="shared" si="1"/>
        <v>29.890504631423564</v>
      </c>
      <c r="I30" s="24">
        <f>SUM('- 42 -'!G30,F30)</f>
        <v>10970601</v>
      </c>
    </row>
    <row r="31" spans="1:9" ht="13.5" customHeight="1">
      <c r="A31" s="368" t="s">
        <v>266</v>
      </c>
      <c r="B31" s="369">
        <v>5000</v>
      </c>
      <c r="C31" s="370">
        <f t="shared" si="2"/>
        <v>0.017201341704652963</v>
      </c>
      <c r="D31" s="369">
        <v>23000</v>
      </c>
      <c r="E31" s="370">
        <f t="shared" si="0"/>
        <v>0.07912617184140364</v>
      </c>
      <c r="F31" s="369">
        <f>SUM('- 43 -'!B31,'- 43 -'!D31,'- 43 -'!F31,'- 43 -'!H31,B31,D31)</f>
        <v>10255891</v>
      </c>
      <c r="G31" s="370">
        <f t="shared" si="1"/>
        <v>35.283017115335</v>
      </c>
      <c r="I31" s="369">
        <f>SUM('- 42 -'!G31,F31)</f>
        <v>29067500</v>
      </c>
    </row>
    <row r="32" spans="1:9" ht="13.5" customHeight="1">
      <c r="A32" s="23" t="s">
        <v>267</v>
      </c>
      <c r="B32" s="24">
        <v>5500</v>
      </c>
      <c r="C32" s="361">
        <f t="shared" si="2"/>
        <v>0.02598576650900551</v>
      </c>
      <c r="D32" s="24">
        <v>52000</v>
      </c>
      <c r="E32" s="361">
        <f t="shared" si="0"/>
        <v>0.24568361063059754</v>
      </c>
      <c r="F32" s="24">
        <f>SUM('- 43 -'!B32,'- 43 -'!D32,'- 43 -'!F32,'- 43 -'!H32,B32,D32)</f>
        <v>8032075</v>
      </c>
      <c r="G32" s="361">
        <f t="shared" si="1"/>
        <v>37.94902282414917</v>
      </c>
      <c r="I32" s="24">
        <f>SUM('- 42 -'!G32,F32)</f>
        <v>21165433</v>
      </c>
    </row>
    <row r="33" spans="1:9" ht="13.5" customHeight="1">
      <c r="A33" s="368" t="s">
        <v>268</v>
      </c>
      <c r="B33" s="369">
        <v>85000</v>
      </c>
      <c r="C33" s="370">
        <f t="shared" si="2"/>
        <v>0.36815932896248804</v>
      </c>
      <c r="D33" s="369">
        <v>55000</v>
      </c>
      <c r="E33" s="370">
        <f t="shared" si="0"/>
        <v>0.23822074226984521</v>
      </c>
      <c r="F33" s="369">
        <f>SUM('- 43 -'!B33,'- 43 -'!D33,'- 43 -'!F33,'- 43 -'!H33,B33,D33)</f>
        <v>7997310</v>
      </c>
      <c r="G33" s="370">
        <f t="shared" si="1"/>
        <v>34.63863862476465</v>
      </c>
      <c r="I33" s="369">
        <f>SUM('- 42 -'!G33,F33)</f>
        <v>23087830</v>
      </c>
    </row>
    <row r="34" spans="1:9" ht="13.5" customHeight="1">
      <c r="A34" s="23" t="s">
        <v>269</v>
      </c>
      <c r="B34" s="24">
        <v>81400</v>
      </c>
      <c r="C34" s="361">
        <f t="shared" si="2"/>
        <v>0.3967530200752154</v>
      </c>
      <c r="D34" s="24">
        <v>58160</v>
      </c>
      <c r="E34" s="361">
        <f t="shared" si="0"/>
        <v>0.2834785706090237</v>
      </c>
      <c r="F34" s="24">
        <f>SUM('- 43 -'!B34,'- 43 -'!D34,'- 43 -'!F34,'- 43 -'!H34,B34,D34)</f>
        <v>7954736</v>
      </c>
      <c r="G34" s="361">
        <f t="shared" si="1"/>
        <v>38.77230383170809</v>
      </c>
      <c r="I34" s="24">
        <f>SUM('- 42 -'!G34,F34)</f>
        <v>20516542</v>
      </c>
    </row>
    <row r="35" spans="1:9" ht="13.5" customHeight="1">
      <c r="A35" s="368" t="s">
        <v>270</v>
      </c>
      <c r="B35" s="369">
        <v>555000</v>
      </c>
      <c r="C35" s="370">
        <f t="shared" si="2"/>
        <v>0.37716615698267075</v>
      </c>
      <c r="D35" s="369">
        <v>200000</v>
      </c>
      <c r="E35" s="370">
        <f t="shared" si="0"/>
        <v>0.13591573224600748</v>
      </c>
      <c r="F35" s="369">
        <f>SUM('- 43 -'!B35,'- 43 -'!D35,'- 43 -'!F35,'- 43 -'!H35,B35,D35)</f>
        <v>47760754</v>
      </c>
      <c r="G35" s="370">
        <f t="shared" si="1"/>
        <v>32.45718926265715</v>
      </c>
      <c r="I35" s="369">
        <f>SUM('- 42 -'!G35,F35)</f>
        <v>147150000</v>
      </c>
    </row>
    <row r="36" spans="1:9" ht="13.5" customHeight="1">
      <c r="A36" s="23" t="s">
        <v>271</v>
      </c>
      <c r="B36" s="24">
        <v>14250</v>
      </c>
      <c r="C36" s="361">
        <f t="shared" si="2"/>
        <v>0.07562762971863338</v>
      </c>
      <c r="D36" s="24">
        <v>64070</v>
      </c>
      <c r="E36" s="361">
        <f t="shared" si="0"/>
        <v>0.3400324376191467</v>
      </c>
      <c r="F36" s="24">
        <f>SUM('- 43 -'!B36,'- 43 -'!D36,'- 43 -'!F36,'- 43 -'!H36,B36,D36)</f>
        <v>7558422</v>
      </c>
      <c r="G36" s="361">
        <f t="shared" si="1"/>
        <v>40.114073001626124</v>
      </c>
      <c r="I36" s="24">
        <f>SUM('- 42 -'!G36,F36)</f>
        <v>18842320</v>
      </c>
    </row>
    <row r="37" spans="1:9" ht="13.5" customHeight="1">
      <c r="A37" s="368" t="s">
        <v>272</v>
      </c>
      <c r="B37" s="369">
        <v>10300</v>
      </c>
      <c r="C37" s="370">
        <f t="shared" si="2"/>
        <v>0.03232225552355966</v>
      </c>
      <c r="D37" s="369">
        <v>79266</v>
      </c>
      <c r="E37" s="370">
        <f t="shared" si="0"/>
        <v>0.24874329187674565</v>
      </c>
      <c r="F37" s="369">
        <f>SUM('- 43 -'!B37,'- 43 -'!D37,'- 43 -'!F37,'- 43 -'!H37,B37,D37)</f>
        <v>9640190</v>
      </c>
      <c r="G37" s="370">
        <f t="shared" si="1"/>
        <v>30.251716939384917</v>
      </c>
      <c r="I37" s="369">
        <f>SUM('- 42 -'!G37,F37)</f>
        <v>31866588</v>
      </c>
    </row>
    <row r="38" spans="1:9" ht="13.5" customHeight="1">
      <c r="A38" s="23" t="s">
        <v>273</v>
      </c>
      <c r="B38" s="24">
        <v>667052</v>
      </c>
      <c r="C38" s="361">
        <f t="shared" si="2"/>
        <v>0.8352047702977157</v>
      </c>
      <c r="D38" s="24">
        <v>61500</v>
      </c>
      <c r="E38" s="361">
        <f t="shared" si="0"/>
        <v>0.07700313224952406</v>
      </c>
      <c r="F38" s="24">
        <f>SUM('- 43 -'!B38,'- 43 -'!D38,'- 43 -'!F38,'- 43 -'!H38,B38,D38)</f>
        <v>25596990</v>
      </c>
      <c r="G38" s="361">
        <f t="shared" si="1"/>
        <v>32.04956757983325</v>
      </c>
      <c r="I38" s="24">
        <f>SUM('- 42 -'!G38,F38)</f>
        <v>79866881</v>
      </c>
    </row>
    <row r="39" spans="1:9" ht="13.5" customHeight="1">
      <c r="A39" s="368" t="s">
        <v>274</v>
      </c>
      <c r="B39" s="369">
        <v>0</v>
      </c>
      <c r="C39" s="370">
        <f t="shared" si="2"/>
        <v>0</v>
      </c>
      <c r="D39" s="369">
        <v>72700</v>
      </c>
      <c r="E39" s="370">
        <f t="shared" si="0"/>
        <v>0.4275544555585079</v>
      </c>
      <c r="F39" s="369">
        <f>SUM('- 43 -'!B39,'- 43 -'!D39,'- 43 -'!F39,'- 43 -'!H39,B39,D39)</f>
        <v>6933393</v>
      </c>
      <c r="G39" s="370">
        <f t="shared" si="1"/>
        <v>40.77583314013988</v>
      </c>
      <c r="I39" s="369">
        <f>SUM('- 42 -'!G39,F39)</f>
        <v>17003682</v>
      </c>
    </row>
    <row r="40" spans="1:9" ht="13.5" customHeight="1">
      <c r="A40" s="23" t="s">
        <v>275</v>
      </c>
      <c r="B40" s="24">
        <v>2176838</v>
      </c>
      <c r="C40" s="361">
        <f t="shared" si="2"/>
        <v>2.690102511037347</v>
      </c>
      <c r="D40" s="24">
        <v>493906</v>
      </c>
      <c r="E40" s="361">
        <f t="shared" si="0"/>
        <v>0.610361345592282</v>
      </c>
      <c r="F40" s="24">
        <f>SUM('- 43 -'!B40,'- 43 -'!D40,'- 43 -'!F40,'- 43 -'!H40,B40,D40)</f>
        <v>34565978</v>
      </c>
      <c r="G40" s="361">
        <f t="shared" si="1"/>
        <v>42.71609748371799</v>
      </c>
      <c r="I40" s="24">
        <f>SUM('- 42 -'!G40,F40)</f>
        <v>80920262</v>
      </c>
    </row>
    <row r="41" spans="1:9" ht="13.5" customHeight="1">
      <c r="A41" s="368" t="s">
        <v>276</v>
      </c>
      <c r="B41" s="369">
        <v>358800</v>
      </c>
      <c r="C41" s="370">
        <f t="shared" si="2"/>
        <v>0.7218445179499978</v>
      </c>
      <c r="D41" s="369">
        <v>156951</v>
      </c>
      <c r="E41" s="370">
        <f t="shared" si="0"/>
        <v>0.3157586926888799</v>
      </c>
      <c r="F41" s="369">
        <f>SUM('- 43 -'!B41,'- 43 -'!D41,'- 43 -'!F41,'- 43 -'!H41,B41,D41)</f>
        <v>20610041</v>
      </c>
      <c r="G41" s="370">
        <f t="shared" si="1"/>
        <v>41.463893842181406</v>
      </c>
      <c r="I41" s="369">
        <f>SUM('- 42 -'!G41,F41)</f>
        <v>49705995</v>
      </c>
    </row>
    <row r="42" spans="1:9" ht="13.5" customHeight="1">
      <c r="A42" s="23" t="s">
        <v>277</v>
      </c>
      <c r="B42" s="24">
        <v>227000</v>
      </c>
      <c r="C42" s="361">
        <f t="shared" si="2"/>
        <v>1.3346709048445495</v>
      </c>
      <c r="D42" s="24">
        <v>153648</v>
      </c>
      <c r="E42" s="361">
        <f t="shared" si="0"/>
        <v>0.9033899347469398</v>
      </c>
      <c r="F42" s="24">
        <f>SUM('- 43 -'!B42,'- 43 -'!D42,'- 43 -'!F42,'- 43 -'!H42,B42,D42)</f>
        <v>5225830</v>
      </c>
      <c r="G42" s="361">
        <f t="shared" si="1"/>
        <v>30.725829315699528</v>
      </c>
      <c r="I42" s="24">
        <f>SUM('- 42 -'!G42,F42)</f>
        <v>17007938</v>
      </c>
    </row>
    <row r="43" spans="1:9" ht="13.5" customHeight="1">
      <c r="A43" s="368" t="s">
        <v>278</v>
      </c>
      <c r="B43" s="369">
        <v>104100</v>
      </c>
      <c r="C43" s="370">
        <f t="shared" si="2"/>
        <v>1.0037294188464516</v>
      </c>
      <c r="D43" s="369">
        <v>16000</v>
      </c>
      <c r="E43" s="370">
        <f t="shared" si="0"/>
        <v>0.15427157254124138</v>
      </c>
      <c r="F43" s="369">
        <f>SUM('- 43 -'!B43,'- 43 -'!D43,'- 43 -'!F43,'- 43 -'!H43,B43,D43)</f>
        <v>3732350</v>
      </c>
      <c r="G43" s="370">
        <f t="shared" si="1"/>
        <v>35.98721898589389</v>
      </c>
      <c r="I43" s="369">
        <f>SUM('- 42 -'!G43,F43)</f>
        <v>10371321</v>
      </c>
    </row>
    <row r="44" spans="1:9" ht="13.5" customHeight="1">
      <c r="A44" s="23" t="s">
        <v>279</v>
      </c>
      <c r="B44" s="24">
        <v>5500</v>
      </c>
      <c r="C44" s="361">
        <f t="shared" si="2"/>
        <v>0.06900890415616791</v>
      </c>
      <c r="D44" s="24">
        <v>8500</v>
      </c>
      <c r="E44" s="361">
        <f t="shared" si="0"/>
        <v>0.10665012460498677</v>
      </c>
      <c r="F44" s="24">
        <f>SUM('- 43 -'!B44,'- 43 -'!D44,'- 43 -'!F44,'- 43 -'!H44,B44,D44)</f>
        <v>1953893</v>
      </c>
      <c r="G44" s="361">
        <f t="shared" si="1"/>
        <v>24.51563904880134</v>
      </c>
      <c r="I44" s="24">
        <f>SUM('- 42 -'!G44,F44)</f>
        <v>7969986</v>
      </c>
    </row>
    <row r="45" spans="1:9" ht="13.5" customHeight="1">
      <c r="A45" s="368" t="s">
        <v>280</v>
      </c>
      <c r="B45" s="369">
        <v>232700</v>
      </c>
      <c r="C45" s="370">
        <f t="shared" si="2"/>
        <v>1.8524365152413254</v>
      </c>
      <c r="D45" s="369">
        <v>51785</v>
      </c>
      <c r="E45" s="370">
        <f t="shared" si="0"/>
        <v>0.41224076038578444</v>
      </c>
      <c r="F45" s="369">
        <f>SUM('- 43 -'!B45,'- 43 -'!D45,'- 43 -'!F45,'- 43 -'!H45,B45,D45)</f>
        <v>4105466</v>
      </c>
      <c r="G45" s="370">
        <f t="shared" si="1"/>
        <v>32.6820590050784</v>
      </c>
      <c r="I45" s="369">
        <f>SUM('- 42 -'!G45,F45)</f>
        <v>12561834</v>
      </c>
    </row>
    <row r="46" spans="1:9" ht="13.5" customHeight="1">
      <c r="A46" s="23" t="s">
        <v>281</v>
      </c>
      <c r="B46" s="24">
        <v>865200</v>
      </c>
      <c r="C46" s="361">
        <f t="shared" si="2"/>
        <v>0.290393746666698</v>
      </c>
      <c r="D46" s="24">
        <v>1045000</v>
      </c>
      <c r="E46" s="361">
        <f t="shared" si="0"/>
        <v>0.3507414069194399</v>
      </c>
      <c r="F46" s="24">
        <f>SUM('- 43 -'!B46,'- 43 -'!D46,'- 43 -'!F46,'- 43 -'!H46,B46,D46)</f>
        <v>115762814</v>
      </c>
      <c r="G46" s="361">
        <f t="shared" si="1"/>
        <v>38.85436579073056</v>
      </c>
      <c r="I46" s="24">
        <f>SUM('- 42 -'!G46,F46)</f>
        <v>297940300</v>
      </c>
    </row>
    <row r="47" spans="1:9" ht="4.5" customHeight="1">
      <c r="A47"/>
      <c r="B47"/>
      <c r="C47"/>
      <c r="D47"/>
      <c r="E47"/>
      <c r="F47"/>
      <c r="G47"/>
      <c r="I47"/>
    </row>
    <row r="48" spans="1:9" ht="13.5" customHeight="1">
      <c r="A48" s="371" t="s">
        <v>282</v>
      </c>
      <c r="B48" s="372">
        <f>SUM(B11:B46)</f>
        <v>14743988</v>
      </c>
      <c r="C48" s="373">
        <f>B48/I48*100</f>
        <v>0.8830082647917344</v>
      </c>
      <c r="D48" s="372">
        <f>SUM(D11:D46)</f>
        <v>4793331</v>
      </c>
      <c r="E48" s="373">
        <f t="shared" si="0"/>
        <v>0.2870696102630054</v>
      </c>
      <c r="F48" s="372">
        <f>SUM(F11:F46)</f>
        <v>624715928</v>
      </c>
      <c r="G48" s="373">
        <f t="shared" si="1"/>
        <v>37.41384811022893</v>
      </c>
      <c r="I48" s="372">
        <f>SUM(I11:I46)</f>
        <v>1669745186.754</v>
      </c>
    </row>
    <row r="49" spans="1:9" ht="4.5" customHeight="1">
      <c r="A49" s="25" t="s">
        <v>5</v>
      </c>
      <c r="B49" s="26"/>
      <c r="C49" s="360"/>
      <c r="D49" s="26"/>
      <c r="E49" s="360"/>
      <c r="F49" s="26"/>
      <c r="G49" s="360"/>
      <c r="I49" s="26"/>
    </row>
    <row r="50" spans="1:9" ht="13.5" customHeight="1">
      <c r="A50" s="23" t="s">
        <v>283</v>
      </c>
      <c r="B50" s="24">
        <v>0</v>
      </c>
      <c r="C50" s="361">
        <f>B50/I50*100</f>
        <v>0</v>
      </c>
      <c r="D50" s="24">
        <v>64817</v>
      </c>
      <c r="E50" s="361">
        <f>D50/I50*100</f>
        <v>2.2746071278299236</v>
      </c>
      <c r="F50" s="24">
        <f>SUM('- 43 -'!B50,'- 43 -'!D50,'- 43 -'!F50,'- 43 -'!H50,B50,D50)</f>
        <v>1747118</v>
      </c>
      <c r="G50" s="361">
        <f>F50/I50*100</f>
        <v>61.31118465772808</v>
      </c>
      <c r="I50" s="24">
        <f>SUM('- 42 -'!G50,F50)</f>
        <v>2849591</v>
      </c>
    </row>
    <row r="51" spans="1:9" ht="13.5" customHeight="1">
      <c r="A51" s="368" t="s">
        <v>284</v>
      </c>
      <c r="B51" s="369">
        <v>2749106</v>
      </c>
      <c r="C51" s="370">
        <f>B51/I51*100</f>
        <v>24.734852871089238</v>
      </c>
      <c r="D51" s="369">
        <v>110257</v>
      </c>
      <c r="E51" s="370">
        <f>D51/I51*100</f>
        <v>0.9920281986244568</v>
      </c>
      <c r="F51" s="369">
        <f>SUM('- 43 -'!B51,'- 43 -'!D51,'- 43 -'!F51,'- 43 -'!H51,B51,D51)</f>
        <v>4644720</v>
      </c>
      <c r="G51" s="370">
        <f>F51/I51*100</f>
        <v>41.79048237041628</v>
      </c>
      <c r="I51" s="369">
        <f>SUM('- 42 -'!G51,F51)</f>
        <v>11114301</v>
      </c>
    </row>
    <row r="52" ht="49.5" customHeight="1"/>
    <row r="53" ht="14.25" customHeight="1">
      <c r="I53" s="95"/>
    </row>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I54"/>
  <sheetViews>
    <sheetView showGridLines="0" showZeros="0" workbookViewId="0" topLeftCell="A1">
      <selection activeCell="A1" sqref="A1"/>
    </sheetView>
  </sheetViews>
  <sheetFormatPr defaultColWidth="12.83203125" defaultRowHeight="12"/>
  <cols>
    <col min="1" max="1" width="29.83203125" style="1" customWidth="1"/>
    <col min="2" max="8" width="14.83203125" style="1" customWidth="1"/>
    <col min="9" max="9" width="15.83203125" style="1" customWidth="1"/>
    <col min="10" max="16384" width="12.83203125" style="1" customWidth="1"/>
  </cols>
  <sheetData>
    <row r="1" spans="1:9" ht="6.75" customHeight="1">
      <c r="A1" s="3"/>
      <c r="B1" s="42"/>
      <c r="C1" s="42"/>
      <c r="D1" s="42"/>
      <c r="E1" s="42"/>
      <c r="F1" s="42"/>
      <c r="G1" s="42"/>
      <c r="H1" s="42"/>
      <c r="I1" s="42"/>
    </row>
    <row r="2" spans="1:8" ht="15.75" customHeight="1">
      <c r="A2" s="43"/>
      <c r="B2" s="44" t="s">
        <v>184</v>
      </c>
      <c r="C2" s="45"/>
      <c r="D2" s="45"/>
      <c r="E2" s="45"/>
      <c r="F2" s="45"/>
      <c r="G2" s="45"/>
      <c r="H2" s="46" t="s">
        <v>185</v>
      </c>
    </row>
    <row r="3" spans="1:8" ht="15.75" customHeight="1">
      <c r="A3" s="47"/>
      <c r="B3" s="48" t="s">
        <v>554</v>
      </c>
      <c r="C3" s="49"/>
      <c r="D3" s="50"/>
      <c r="E3" s="49"/>
      <c r="F3" s="50"/>
      <c r="G3" s="49"/>
      <c r="H3" s="51"/>
    </row>
    <row r="4" spans="2:9" ht="15.75" customHeight="1">
      <c r="B4" s="42"/>
      <c r="C4" s="42"/>
      <c r="D4" s="42"/>
      <c r="E4" s="42"/>
      <c r="F4" s="42"/>
      <c r="G4" s="52"/>
      <c r="H4" s="42"/>
      <c r="I4" s="42"/>
    </row>
    <row r="5" spans="2:9" ht="15.75" customHeight="1">
      <c r="B5" s="42"/>
      <c r="C5" s="42"/>
      <c r="D5" s="42"/>
      <c r="E5" s="42"/>
      <c r="F5" s="42"/>
      <c r="G5" s="42"/>
      <c r="H5" s="42"/>
      <c r="I5" s="42"/>
    </row>
    <row r="6" spans="2:8" ht="15.75" customHeight="1">
      <c r="B6" s="401" t="s">
        <v>56</v>
      </c>
      <c r="C6" s="400"/>
      <c r="D6" s="400"/>
      <c r="E6" s="400"/>
      <c r="F6" s="400"/>
      <c r="G6" s="400"/>
      <c r="H6" s="402"/>
    </row>
    <row r="7" spans="2:8" ht="15.75" customHeight="1">
      <c r="B7" s="53" t="s">
        <v>375</v>
      </c>
      <c r="C7" s="54"/>
      <c r="D7" s="54"/>
      <c r="E7" s="55" t="s">
        <v>376</v>
      </c>
      <c r="F7" s="54"/>
      <c r="G7" s="54"/>
      <c r="H7" s="56"/>
    </row>
    <row r="8" spans="1:8" ht="15.75" customHeight="1">
      <c r="A8" s="57"/>
      <c r="B8" s="58" t="s">
        <v>76</v>
      </c>
      <c r="C8" s="59" t="s">
        <v>5</v>
      </c>
      <c r="D8" s="60" t="s">
        <v>77</v>
      </c>
      <c r="E8" s="61" t="s">
        <v>76</v>
      </c>
      <c r="F8" s="59" t="s">
        <v>5</v>
      </c>
      <c r="G8" s="60" t="s">
        <v>77</v>
      </c>
      <c r="H8" s="62" t="s">
        <v>51</v>
      </c>
    </row>
    <row r="9" spans="1:8" ht="15.75" customHeight="1">
      <c r="A9" s="63" t="s">
        <v>88</v>
      </c>
      <c r="B9" s="64" t="s">
        <v>92</v>
      </c>
      <c r="C9" s="65" t="s">
        <v>39</v>
      </c>
      <c r="D9" s="65" t="s">
        <v>93</v>
      </c>
      <c r="E9" s="66" t="s">
        <v>92</v>
      </c>
      <c r="F9" s="65" t="s">
        <v>39</v>
      </c>
      <c r="G9" s="65" t="s">
        <v>93</v>
      </c>
      <c r="H9" s="67" t="s">
        <v>94</v>
      </c>
    </row>
    <row r="10" spans="1:8" ht="4.5" customHeight="1">
      <c r="A10" s="37"/>
      <c r="B10" s="68"/>
      <c r="C10" s="68"/>
      <c r="D10" s="68"/>
      <c r="E10" s="68"/>
      <c r="F10" s="68"/>
      <c r="G10" s="68"/>
      <c r="H10" s="68"/>
    </row>
    <row r="11" spans="1:8" ht="13.5" customHeight="1">
      <c r="A11" s="368" t="s">
        <v>247</v>
      </c>
      <c r="B11" s="395">
        <v>1400</v>
      </c>
      <c r="C11" s="395">
        <v>0</v>
      </c>
      <c r="D11" s="403">
        <v>0</v>
      </c>
      <c r="E11" s="404">
        <v>0</v>
      </c>
      <c r="F11" s="395">
        <v>0</v>
      </c>
      <c r="G11" s="395">
        <v>0</v>
      </c>
      <c r="H11" s="395">
        <v>0</v>
      </c>
    </row>
    <row r="12" spans="1:8" ht="13.5" customHeight="1">
      <c r="A12" s="23" t="s">
        <v>248</v>
      </c>
      <c r="B12" s="69">
        <v>2295</v>
      </c>
      <c r="C12" s="69">
        <v>0</v>
      </c>
      <c r="D12" s="70">
        <v>16</v>
      </c>
      <c r="E12" s="71">
        <v>0</v>
      </c>
      <c r="F12" s="69">
        <v>0</v>
      </c>
      <c r="G12" s="69">
        <v>0</v>
      </c>
      <c r="H12" s="69">
        <v>0</v>
      </c>
    </row>
    <row r="13" spans="1:8" ht="13.5" customHeight="1">
      <c r="A13" s="368" t="s">
        <v>249</v>
      </c>
      <c r="B13" s="395">
        <v>5033.1</v>
      </c>
      <c r="C13" s="395">
        <v>0</v>
      </c>
      <c r="D13" s="403">
        <v>0</v>
      </c>
      <c r="E13" s="404">
        <v>672.3</v>
      </c>
      <c r="F13" s="395">
        <v>0</v>
      </c>
      <c r="G13" s="395">
        <v>424.7</v>
      </c>
      <c r="H13" s="395">
        <v>0</v>
      </c>
    </row>
    <row r="14" spans="1:8" ht="13.5" customHeight="1">
      <c r="A14" s="23" t="s">
        <v>285</v>
      </c>
      <c r="B14" s="69">
        <v>0</v>
      </c>
      <c r="C14" s="69">
        <v>4642</v>
      </c>
      <c r="D14" s="70">
        <v>0</v>
      </c>
      <c r="E14" s="71">
        <v>0</v>
      </c>
      <c r="F14" s="69">
        <v>0</v>
      </c>
      <c r="G14" s="69">
        <v>0</v>
      </c>
      <c r="H14" s="69">
        <v>0</v>
      </c>
    </row>
    <row r="15" spans="1:8" ht="13.5" customHeight="1">
      <c r="A15" s="368" t="s">
        <v>250</v>
      </c>
      <c r="B15" s="395">
        <v>1591</v>
      </c>
      <c r="C15" s="395">
        <v>0</v>
      </c>
      <c r="D15" s="403">
        <v>0</v>
      </c>
      <c r="E15" s="404">
        <v>0</v>
      </c>
      <c r="F15" s="395">
        <v>0</v>
      </c>
      <c r="G15" s="395">
        <v>0</v>
      </c>
      <c r="H15" s="395">
        <v>0</v>
      </c>
    </row>
    <row r="16" spans="1:8" ht="13.5" customHeight="1">
      <c r="A16" s="23" t="s">
        <v>251</v>
      </c>
      <c r="B16" s="69">
        <v>689</v>
      </c>
      <c r="C16" s="69">
        <v>0</v>
      </c>
      <c r="D16" s="70">
        <v>0</v>
      </c>
      <c r="E16" s="71">
        <v>341</v>
      </c>
      <c r="F16" s="69">
        <v>0</v>
      </c>
      <c r="G16" s="69">
        <v>100</v>
      </c>
      <c r="H16" s="69">
        <v>0</v>
      </c>
    </row>
    <row r="17" spans="1:8" ht="13.5" customHeight="1">
      <c r="A17" s="368" t="s">
        <v>252</v>
      </c>
      <c r="B17" s="395">
        <v>1367</v>
      </c>
      <c r="C17" s="395">
        <v>0</v>
      </c>
      <c r="D17" s="403">
        <v>0</v>
      </c>
      <c r="E17" s="404">
        <v>0</v>
      </c>
      <c r="F17" s="395">
        <v>0</v>
      </c>
      <c r="G17" s="395">
        <v>0</v>
      </c>
      <c r="H17" s="395">
        <v>0</v>
      </c>
    </row>
    <row r="18" spans="1:8" ht="13.5" customHeight="1">
      <c r="A18" s="23" t="s">
        <v>253</v>
      </c>
      <c r="B18" s="69">
        <v>5909.6</v>
      </c>
      <c r="C18" s="69">
        <v>0</v>
      </c>
      <c r="D18" s="70">
        <v>0</v>
      </c>
      <c r="E18" s="71">
        <v>0</v>
      </c>
      <c r="F18" s="69">
        <v>0</v>
      </c>
      <c r="G18" s="69">
        <v>0</v>
      </c>
      <c r="H18" s="69">
        <v>0</v>
      </c>
    </row>
    <row r="19" spans="1:8" ht="13.5" customHeight="1">
      <c r="A19" s="368" t="s">
        <v>254</v>
      </c>
      <c r="B19" s="395">
        <v>3325.5</v>
      </c>
      <c r="C19" s="395">
        <v>0</v>
      </c>
      <c r="D19" s="403">
        <v>0</v>
      </c>
      <c r="E19" s="404">
        <v>0</v>
      </c>
      <c r="F19" s="395">
        <v>0</v>
      </c>
      <c r="G19" s="395">
        <v>0</v>
      </c>
      <c r="H19" s="395">
        <v>0</v>
      </c>
    </row>
    <row r="20" spans="1:8" ht="13.5" customHeight="1">
      <c r="A20" s="23" t="s">
        <v>255</v>
      </c>
      <c r="B20" s="69">
        <v>6506.5</v>
      </c>
      <c r="C20" s="69">
        <v>0</v>
      </c>
      <c r="D20" s="70">
        <v>0</v>
      </c>
      <c r="E20" s="71">
        <v>0</v>
      </c>
      <c r="F20" s="69">
        <v>0</v>
      </c>
      <c r="G20" s="69">
        <v>0</v>
      </c>
      <c r="H20" s="69">
        <v>0</v>
      </c>
    </row>
    <row r="21" spans="1:8" ht="13.5" customHeight="1">
      <c r="A21" s="368" t="s">
        <v>256</v>
      </c>
      <c r="B21" s="395">
        <v>2967.5</v>
      </c>
      <c r="C21" s="395">
        <v>0</v>
      </c>
      <c r="D21" s="403">
        <v>0</v>
      </c>
      <c r="E21" s="404">
        <v>0</v>
      </c>
      <c r="F21" s="395">
        <v>0</v>
      </c>
      <c r="G21" s="395">
        <v>0</v>
      </c>
      <c r="H21" s="395">
        <v>0</v>
      </c>
    </row>
    <row r="22" spans="1:8" ht="13.5" customHeight="1">
      <c r="A22" s="23" t="s">
        <v>257</v>
      </c>
      <c r="B22" s="69">
        <v>854</v>
      </c>
      <c r="C22" s="69">
        <v>0</v>
      </c>
      <c r="D22" s="70">
        <v>0</v>
      </c>
      <c r="E22" s="71">
        <v>592.5</v>
      </c>
      <c r="F22" s="69">
        <v>0</v>
      </c>
      <c r="G22" s="69">
        <v>151.5</v>
      </c>
      <c r="H22" s="69">
        <v>0</v>
      </c>
    </row>
    <row r="23" spans="1:8" ht="13.5" customHeight="1">
      <c r="A23" s="368" t="s">
        <v>258</v>
      </c>
      <c r="B23" s="395">
        <v>1263</v>
      </c>
      <c r="C23" s="395">
        <v>0</v>
      </c>
      <c r="D23" s="403">
        <v>0</v>
      </c>
      <c r="E23" s="404">
        <v>0</v>
      </c>
      <c r="F23" s="395">
        <v>0</v>
      </c>
      <c r="G23" s="395">
        <v>0</v>
      </c>
      <c r="H23" s="395">
        <v>0</v>
      </c>
    </row>
    <row r="24" spans="1:8" ht="13.5" customHeight="1">
      <c r="A24" s="23" t="s">
        <v>259</v>
      </c>
      <c r="B24" s="69">
        <v>3131.5</v>
      </c>
      <c r="C24" s="69">
        <v>0</v>
      </c>
      <c r="D24" s="70">
        <v>249</v>
      </c>
      <c r="E24" s="71">
        <v>573.5</v>
      </c>
      <c r="F24" s="69">
        <v>0</v>
      </c>
      <c r="G24" s="69">
        <v>78</v>
      </c>
      <c r="H24" s="69">
        <v>73.5</v>
      </c>
    </row>
    <row r="25" spans="1:8" ht="13.5" customHeight="1">
      <c r="A25" s="368" t="s">
        <v>260</v>
      </c>
      <c r="B25" s="395">
        <v>10126.5</v>
      </c>
      <c r="C25" s="395">
        <v>269</v>
      </c>
      <c r="D25" s="403">
        <v>3391.5</v>
      </c>
      <c r="E25" s="404">
        <v>0</v>
      </c>
      <c r="F25" s="395">
        <v>0</v>
      </c>
      <c r="G25" s="395">
        <v>0</v>
      </c>
      <c r="H25" s="395">
        <v>0</v>
      </c>
    </row>
    <row r="26" spans="1:8" ht="13.5" customHeight="1">
      <c r="A26" s="23" t="s">
        <v>261</v>
      </c>
      <c r="B26" s="69">
        <v>2538.3</v>
      </c>
      <c r="C26" s="69">
        <v>0</v>
      </c>
      <c r="D26" s="70">
        <v>118.5</v>
      </c>
      <c r="E26" s="71">
        <v>226</v>
      </c>
      <c r="F26" s="69">
        <v>0</v>
      </c>
      <c r="G26" s="69">
        <v>40</v>
      </c>
      <c r="H26" s="69">
        <v>108</v>
      </c>
    </row>
    <row r="27" spans="1:8" ht="13.5" customHeight="1">
      <c r="A27" s="368" t="s">
        <v>262</v>
      </c>
      <c r="B27" s="395">
        <v>2536.9</v>
      </c>
      <c r="C27" s="395">
        <v>0</v>
      </c>
      <c r="D27" s="403">
        <v>0</v>
      </c>
      <c r="E27" s="404">
        <v>219</v>
      </c>
      <c r="F27" s="395">
        <v>0</v>
      </c>
      <c r="G27" s="395">
        <v>270</v>
      </c>
      <c r="H27" s="395">
        <v>0</v>
      </c>
    </row>
    <row r="28" spans="1:8" ht="13.5" customHeight="1">
      <c r="A28" s="23" t="s">
        <v>263</v>
      </c>
      <c r="B28" s="69">
        <v>1789.5</v>
      </c>
      <c r="C28" s="69">
        <v>0</v>
      </c>
      <c r="D28" s="70">
        <v>0</v>
      </c>
      <c r="E28" s="71">
        <v>0</v>
      </c>
      <c r="F28" s="69">
        <v>0</v>
      </c>
      <c r="G28" s="69">
        <v>0</v>
      </c>
      <c r="H28" s="69">
        <v>0</v>
      </c>
    </row>
    <row r="29" spans="1:8" ht="13.5" customHeight="1">
      <c r="A29" s="368" t="s">
        <v>264</v>
      </c>
      <c r="B29" s="395">
        <v>7844</v>
      </c>
      <c r="C29" s="395">
        <v>0</v>
      </c>
      <c r="D29" s="403">
        <v>1347</v>
      </c>
      <c r="E29" s="404">
        <v>2271</v>
      </c>
      <c r="F29" s="395">
        <v>0</v>
      </c>
      <c r="G29" s="395">
        <v>757.5</v>
      </c>
      <c r="H29" s="395">
        <v>0</v>
      </c>
    </row>
    <row r="30" spans="1:8" ht="13.5" customHeight="1">
      <c r="A30" s="23" t="s">
        <v>265</v>
      </c>
      <c r="B30" s="69">
        <v>1170.5</v>
      </c>
      <c r="C30" s="69">
        <v>0</v>
      </c>
      <c r="D30" s="70">
        <v>0</v>
      </c>
      <c r="E30" s="71">
        <v>0</v>
      </c>
      <c r="F30" s="69">
        <v>0</v>
      </c>
      <c r="G30" s="69">
        <v>0</v>
      </c>
      <c r="H30" s="69">
        <v>0</v>
      </c>
    </row>
    <row r="31" spans="1:8" ht="13.5" customHeight="1">
      <c r="A31" s="368" t="s">
        <v>266</v>
      </c>
      <c r="B31" s="395">
        <v>2430</v>
      </c>
      <c r="C31" s="395">
        <v>0</v>
      </c>
      <c r="D31" s="403">
        <v>0</v>
      </c>
      <c r="E31" s="404">
        <v>449</v>
      </c>
      <c r="F31" s="395">
        <v>0</v>
      </c>
      <c r="G31" s="395">
        <v>193</v>
      </c>
      <c r="H31" s="395">
        <v>0</v>
      </c>
    </row>
    <row r="32" spans="1:8" ht="13.5" customHeight="1">
      <c r="A32" s="23" t="s">
        <v>267</v>
      </c>
      <c r="B32" s="69">
        <v>1827</v>
      </c>
      <c r="C32" s="69">
        <v>0</v>
      </c>
      <c r="D32" s="70">
        <v>108</v>
      </c>
      <c r="E32" s="71">
        <v>127</v>
      </c>
      <c r="F32" s="69">
        <v>0</v>
      </c>
      <c r="G32" s="69">
        <v>80</v>
      </c>
      <c r="H32" s="69">
        <v>0</v>
      </c>
    </row>
    <row r="33" spans="1:8" ht="13.5" customHeight="1">
      <c r="A33" s="368" t="s">
        <v>268</v>
      </c>
      <c r="B33" s="395">
        <v>1869.5</v>
      </c>
      <c r="C33" s="395">
        <v>0</v>
      </c>
      <c r="D33" s="403">
        <v>0</v>
      </c>
      <c r="E33" s="404">
        <v>150</v>
      </c>
      <c r="F33" s="395">
        <v>130</v>
      </c>
      <c r="G33" s="395">
        <v>79.5</v>
      </c>
      <c r="H33" s="395">
        <v>0</v>
      </c>
    </row>
    <row r="34" spans="1:8" ht="13.5" customHeight="1">
      <c r="A34" s="23" t="s">
        <v>269</v>
      </c>
      <c r="B34" s="69">
        <v>1666</v>
      </c>
      <c r="C34" s="69">
        <v>0</v>
      </c>
      <c r="D34" s="70">
        <v>193</v>
      </c>
      <c r="E34" s="71">
        <v>51.5</v>
      </c>
      <c r="F34" s="69">
        <v>78.5</v>
      </c>
      <c r="G34" s="69">
        <v>0</v>
      </c>
      <c r="H34" s="69">
        <v>0</v>
      </c>
    </row>
    <row r="35" spans="1:8" ht="13.5" customHeight="1">
      <c r="A35" s="368" t="s">
        <v>270</v>
      </c>
      <c r="B35" s="395">
        <v>9391.5</v>
      </c>
      <c r="C35" s="395">
        <v>0</v>
      </c>
      <c r="D35" s="403">
        <v>1065.5</v>
      </c>
      <c r="E35" s="404">
        <v>2991</v>
      </c>
      <c r="F35" s="395">
        <v>0</v>
      </c>
      <c r="G35" s="395">
        <v>1335</v>
      </c>
      <c r="H35" s="395">
        <v>493.5</v>
      </c>
    </row>
    <row r="36" spans="1:8" ht="13.5" customHeight="1">
      <c r="A36" s="23" t="s">
        <v>271</v>
      </c>
      <c r="B36" s="69">
        <v>1876.1</v>
      </c>
      <c r="C36" s="69">
        <v>0</v>
      </c>
      <c r="D36" s="70">
        <v>0</v>
      </c>
      <c r="E36" s="71">
        <v>0</v>
      </c>
      <c r="F36" s="69">
        <v>0</v>
      </c>
      <c r="G36" s="69">
        <v>0</v>
      </c>
      <c r="H36" s="69">
        <v>0</v>
      </c>
    </row>
    <row r="37" spans="1:8" ht="13.5" customHeight="1">
      <c r="A37" s="368" t="s">
        <v>272</v>
      </c>
      <c r="B37" s="395">
        <v>1595.6</v>
      </c>
      <c r="C37" s="395">
        <v>0</v>
      </c>
      <c r="D37" s="403">
        <v>593</v>
      </c>
      <c r="E37" s="404">
        <v>772</v>
      </c>
      <c r="F37" s="395">
        <v>0</v>
      </c>
      <c r="G37" s="395">
        <v>399</v>
      </c>
      <c r="H37" s="395">
        <v>0</v>
      </c>
    </row>
    <row r="38" spans="1:8" ht="13.5" customHeight="1">
      <c r="A38" s="23" t="s">
        <v>273</v>
      </c>
      <c r="B38" s="69">
        <v>4693</v>
      </c>
      <c r="C38" s="69">
        <v>0</v>
      </c>
      <c r="D38" s="70">
        <v>202</v>
      </c>
      <c r="E38" s="71">
        <v>2811</v>
      </c>
      <c r="F38" s="69">
        <v>0</v>
      </c>
      <c r="G38" s="69">
        <v>839</v>
      </c>
      <c r="H38" s="69">
        <v>162</v>
      </c>
    </row>
    <row r="39" spans="1:8" ht="13.5" customHeight="1">
      <c r="A39" s="368" t="s">
        <v>274</v>
      </c>
      <c r="B39" s="395">
        <v>1603.5</v>
      </c>
      <c r="C39" s="395">
        <v>0</v>
      </c>
      <c r="D39" s="403">
        <v>0</v>
      </c>
      <c r="E39" s="404">
        <v>0</v>
      </c>
      <c r="F39" s="395">
        <v>0</v>
      </c>
      <c r="G39" s="395">
        <v>0</v>
      </c>
      <c r="H39" s="395">
        <v>0</v>
      </c>
    </row>
    <row r="40" spans="1:8" ht="13.5" customHeight="1">
      <c r="A40" s="23" t="s">
        <v>275</v>
      </c>
      <c r="B40" s="69">
        <v>5666</v>
      </c>
      <c r="C40" s="69">
        <v>0</v>
      </c>
      <c r="D40" s="70">
        <v>658.5</v>
      </c>
      <c r="E40" s="71">
        <v>884</v>
      </c>
      <c r="F40" s="69">
        <v>0</v>
      </c>
      <c r="G40" s="69">
        <v>554</v>
      </c>
      <c r="H40" s="69">
        <v>0</v>
      </c>
    </row>
    <row r="41" spans="1:8" ht="13.5" customHeight="1">
      <c r="A41" s="368" t="s">
        <v>276</v>
      </c>
      <c r="B41" s="395">
        <v>3170</v>
      </c>
      <c r="C41" s="395">
        <v>0</v>
      </c>
      <c r="D41" s="403">
        <v>0</v>
      </c>
      <c r="E41" s="404">
        <v>950</v>
      </c>
      <c r="F41" s="395">
        <v>0</v>
      </c>
      <c r="G41" s="395">
        <v>455.5</v>
      </c>
      <c r="H41" s="395">
        <v>69</v>
      </c>
    </row>
    <row r="42" spans="1:8" ht="13.5" customHeight="1">
      <c r="A42" s="23" t="s">
        <v>277</v>
      </c>
      <c r="B42" s="69">
        <v>1260</v>
      </c>
      <c r="C42" s="69">
        <v>0</v>
      </c>
      <c r="D42" s="70">
        <v>0</v>
      </c>
      <c r="E42" s="71">
        <v>194.3</v>
      </c>
      <c r="F42" s="69">
        <v>0</v>
      </c>
      <c r="G42" s="69">
        <v>72.7</v>
      </c>
      <c r="H42" s="69">
        <v>0</v>
      </c>
    </row>
    <row r="43" spans="1:8" ht="13.5" customHeight="1">
      <c r="A43" s="368" t="s">
        <v>278</v>
      </c>
      <c r="B43" s="395">
        <v>1069.5</v>
      </c>
      <c r="C43" s="395">
        <v>0</v>
      </c>
      <c r="D43" s="403">
        <v>0</v>
      </c>
      <c r="E43" s="404">
        <v>0</v>
      </c>
      <c r="F43" s="395">
        <v>0</v>
      </c>
      <c r="G43" s="395">
        <v>0</v>
      </c>
      <c r="H43" s="395">
        <v>0</v>
      </c>
    </row>
    <row r="44" spans="1:8" ht="13.5" customHeight="1">
      <c r="A44" s="23" t="s">
        <v>279</v>
      </c>
      <c r="B44" s="69">
        <v>766</v>
      </c>
      <c r="C44" s="69">
        <v>50</v>
      </c>
      <c r="D44" s="70">
        <v>0</v>
      </c>
      <c r="E44" s="71">
        <v>0</v>
      </c>
      <c r="F44" s="69">
        <v>0</v>
      </c>
      <c r="G44" s="69">
        <v>0</v>
      </c>
      <c r="H44" s="69">
        <v>0</v>
      </c>
    </row>
    <row r="45" spans="1:8" ht="13.5" customHeight="1">
      <c r="A45" s="368" t="s">
        <v>280</v>
      </c>
      <c r="B45" s="395">
        <v>689.2</v>
      </c>
      <c r="C45" s="395">
        <v>0</v>
      </c>
      <c r="D45" s="403">
        <v>0</v>
      </c>
      <c r="E45" s="404">
        <v>646</v>
      </c>
      <c r="F45" s="395">
        <v>0</v>
      </c>
      <c r="G45" s="395">
        <v>127</v>
      </c>
      <c r="H45" s="395">
        <v>0</v>
      </c>
    </row>
    <row r="46" spans="1:8" ht="13.5" customHeight="1">
      <c r="A46" s="23" t="s">
        <v>281</v>
      </c>
      <c r="B46" s="69">
        <v>22166.5</v>
      </c>
      <c r="C46" s="69">
        <v>0</v>
      </c>
      <c r="D46" s="70">
        <v>893.5</v>
      </c>
      <c r="E46" s="71">
        <v>3486.5</v>
      </c>
      <c r="F46" s="69">
        <v>0</v>
      </c>
      <c r="G46" s="69">
        <v>1787</v>
      </c>
      <c r="H46" s="69">
        <v>256.5</v>
      </c>
    </row>
    <row r="47" spans="1:9" ht="4.5" customHeight="1">
      <c r="A47"/>
      <c r="B47"/>
      <c r="C47"/>
      <c r="D47"/>
      <c r="E47"/>
      <c r="F47"/>
      <c r="G47"/>
      <c r="H47"/>
      <c r="I47"/>
    </row>
    <row r="48" spans="1:8" ht="13.5" customHeight="1">
      <c r="A48" s="371" t="s">
        <v>282</v>
      </c>
      <c r="B48" s="396">
        <f>SUM(B11:B46)</f>
        <v>124077.8</v>
      </c>
      <c r="C48" s="396">
        <f aca="true" t="shared" si="0" ref="C48:H48">SUM(C11:C46)</f>
        <v>4961</v>
      </c>
      <c r="D48" s="512">
        <f t="shared" si="0"/>
        <v>8835.5</v>
      </c>
      <c r="E48" s="511">
        <f t="shared" si="0"/>
        <v>18407.6</v>
      </c>
      <c r="F48" s="396">
        <f t="shared" si="0"/>
        <v>208.5</v>
      </c>
      <c r="G48" s="396">
        <f t="shared" si="0"/>
        <v>7743.4</v>
      </c>
      <c r="H48" s="396">
        <f t="shared" si="0"/>
        <v>1162.5</v>
      </c>
    </row>
    <row r="49" spans="1:8" ht="4.5" customHeight="1">
      <c r="A49" s="25" t="s">
        <v>5</v>
      </c>
      <c r="B49" s="72"/>
      <c r="C49" s="72"/>
      <c r="D49" s="72"/>
      <c r="E49" s="72"/>
      <c r="F49" s="72"/>
      <c r="G49" s="72"/>
      <c r="H49" s="72"/>
    </row>
    <row r="50" spans="1:8" ht="13.5" customHeight="1">
      <c r="A50" s="23" t="s">
        <v>283</v>
      </c>
      <c r="B50" s="69">
        <v>228.5</v>
      </c>
      <c r="C50" s="69">
        <v>0</v>
      </c>
      <c r="D50" s="70">
        <v>0</v>
      </c>
      <c r="E50" s="71">
        <v>0</v>
      </c>
      <c r="F50" s="69">
        <v>0</v>
      </c>
      <c r="G50" s="69">
        <v>0</v>
      </c>
      <c r="H50" s="69">
        <v>0</v>
      </c>
    </row>
    <row r="51" spans="1:8" ht="13.5" customHeight="1">
      <c r="A51" s="368" t="s">
        <v>284</v>
      </c>
      <c r="B51" s="395">
        <v>37.3</v>
      </c>
      <c r="C51" s="395">
        <v>0</v>
      </c>
      <c r="D51" s="403">
        <v>0</v>
      </c>
      <c r="E51" s="404">
        <v>0</v>
      </c>
      <c r="F51" s="395">
        <v>0</v>
      </c>
      <c r="G51" s="395">
        <v>0</v>
      </c>
      <c r="H51" s="395">
        <v>0</v>
      </c>
    </row>
    <row r="52" spans="1:9" ht="49.5" customHeight="1">
      <c r="A52" s="27"/>
      <c r="B52" s="73"/>
      <c r="C52" s="73"/>
      <c r="D52" s="73"/>
      <c r="E52" s="73"/>
      <c r="F52" s="73"/>
      <c r="G52" s="73"/>
      <c r="H52" s="73"/>
      <c r="I52" s="68"/>
    </row>
    <row r="53" spans="1:9" ht="15" customHeight="1">
      <c r="A53" s="127" t="s">
        <v>383</v>
      </c>
      <c r="C53" s="68"/>
      <c r="D53" s="68"/>
      <c r="E53" s="68"/>
      <c r="F53" s="68"/>
      <c r="G53" s="68"/>
      <c r="H53" s="68"/>
      <c r="I53" s="68"/>
    </row>
    <row r="54" spans="1:9" ht="12" customHeight="1">
      <c r="A54" s="127" t="s">
        <v>382</v>
      </c>
      <c r="C54" s="68"/>
      <c r="D54" s="68"/>
      <c r="E54" s="68"/>
      <c r="F54" s="68"/>
      <c r="G54" s="68"/>
      <c r="H54" s="68"/>
      <c r="I54" s="68"/>
    </row>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40.xml><?xml version="1.0" encoding="utf-8"?>
<worksheet xmlns="http://schemas.openxmlformats.org/spreadsheetml/2006/main" xmlns:r="http://schemas.openxmlformats.org/officeDocument/2006/relationships">
  <sheetPr codeName="Sheet39">
    <pageSetUpPr fitToPage="1"/>
  </sheetPr>
  <dimension ref="A1:G53"/>
  <sheetViews>
    <sheetView showGridLines="0" showZeros="0" workbookViewId="0" topLeftCell="A1">
      <selection activeCell="A1" sqref="A1"/>
    </sheetView>
  </sheetViews>
  <sheetFormatPr defaultColWidth="15.83203125" defaultRowHeight="12"/>
  <cols>
    <col min="1" max="1" width="30.83203125" style="1" customWidth="1"/>
    <col min="2" max="3" width="17.83203125" style="1" customWidth="1"/>
    <col min="4" max="4" width="16.83203125" style="1" customWidth="1"/>
    <col min="5" max="5" width="15.83203125" style="1" customWidth="1"/>
    <col min="6" max="6" width="16.83203125" style="1" customWidth="1"/>
    <col min="7" max="7" width="17.83203125" style="1" customWidth="1"/>
    <col min="8" max="16384" width="15.83203125" style="1" customWidth="1"/>
  </cols>
  <sheetData>
    <row r="1" ht="6.75" customHeight="1">
      <c r="A1" s="3"/>
    </row>
    <row r="2" spans="1:7" ht="15.75" customHeight="1">
      <c r="A2" s="168"/>
      <c r="B2" s="269" t="s">
        <v>102</v>
      </c>
      <c r="C2" s="270"/>
      <c r="D2" s="270"/>
      <c r="E2" s="270"/>
      <c r="F2" s="326"/>
      <c r="G2" s="327" t="s">
        <v>4</v>
      </c>
    </row>
    <row r="3" spans="1:7" ht="15.75" customHeight="1">
      <c r="A3" s="171"/>
      <c r="B3" s="328" t="s">
        <v>557</v>
      </c>
      <c r="C3" s="329"/>
      <c r="D3" s="272"/>
      <c r="E3" s="272"/>
      <c r="F3" s="330"/>
      <c r="G3" s="330"/>
    </row>
    <row r="4" spans="2:7" ht="15.75" customHeight="1">
      <c r="B4" s="4"/>
      <c r="C4" s="286"/>
      <c r="D4" s="108"/>
      <c r="E4" s="4"/>
      <c r="F4" s="4"/>
      <c r="G4" s="4"/>
    </row>
    <row r="5" spans="2:7" ht="15.75" customHeight="1">
      <c r="B5" s="4"/>
      <c r="C5" s="4"/>
      <c r="D5" s="4"/>
      <c r="E5" s="4"/>
      <c r="F5" s="4"/>
      <c r="G5" s="4"/>
    </row>
    <row r="6" spans="2:7" ht="15.75" customHeight="1">
      <c r="B6" s="173" t="s">
        <v>109</v>
      </c>
      <c r="C6" s="202"/>
      <c r="D6" s="202"/>
      <c r="E6" s="202"/>
      <c r="F6" s="202"/>
      <c r="G6" s="203"/>
    </row>
    <row r="7" spans="2:7" ht="15.75" customHeight="1">
      <c r="B7" s="384"/>
      <c r="C7" s="384"/>
      <c r="D7" s="384"/>
      <c r="E7" s="456"/>
      <c r="F7" s="384" t="s">
        <v>120</v>
      </c>
      <c r="G7" s="456"/>
    </row>
    <row r="8" spans="1:7" ht="15.75" customHeight="1">
      <c r="A8" s="105"/>
      <c r="B8" s="451" t="s">
        <v>133</v>
      </c>
      <c r="C8" s="444" t="s">
        <v>143</v>
      </c>
      <c r="D8" s="444" t="s">
        <v>144</v>
      </c>
      <c r="E8" s="457"/>
      <c r="F8" s="444" t="s">
        <v>145</v>
      </c>
      <c r="G8" s="457"/>
    </row>
    <row r="9" spans="1:7" ht="15.75" customHeight="1">
      <c r="A9" s="35" t="s">
        <v>88</v>
      </c>
      <c r="B9" s="367" t="s">
        <v>135</v>
      </c>
      <c r="C9" s="387" t="s">
        <v>408</v>
      </c>
      <c r="D9" s="387" t="s">
        <v>146</v>
      </c>
      <c r="E9" s="387" t="s">
        <v>51</v>
      </c>
      <c r="F9" s="387" t="s">
        <v>148</v>
      </c>
      <c r="G9" s="387" t="s">
        <v>61</v>
      </c>
    </row>
    <row r="10" spans="1:7" ht="4.5" customHeight="1">
      <c r="A10" s="37"/>
      <c r="B10" s="256"/>
      <c r="C10" s="256"/>
      <c r="D10" s="256"/>
      <c r="E10" s="256"/>
      <c r="F10" s="256"/>
      <c r="G10" s="256"/>
    </row>
    <row r="11" spans="1:7" ht="13.5" customHeight="1">
      <c r="A11" s="368" t="s">
        <v>247</v>
      </c>
      <c r="B11" s="369">
        <v>1573228</v>
      </c>
      <c r="C11" s="369">
        <v>354500</v>
      </c>
      <c r="D11" s="369">
        <v>0</v>
      </c>
      <c r="E11" s="369">
        <v>0</v>
      </c>
      <c r="F11" s="369">
        <v>268402</v>
      </c>
      <c r="G11" s="369">
        <f>SUM(B11:F11)</f>
        <v>2196130</v>
      </c>
    </row>
    <row r="12" spans="1:7" ht="13.5" customHeight="1">
      <c r="A12" s="23" t="s">
        <v>248</v>
      </c>
      <c r="B12" s="24">
        <v>973133</v>
      </c>
      <c r="C12" s="24">
        <v>363650</v>
      </c>
      <c r="D12" s="24">
        <v>0</v>
      </c>
      <c r="E12" s="24">
        <v>0</v>
      </c>
      <c r="F12" s="24">
        <v>202988</v>
      </c>
      <c r="G12" s="24">
        <f aca="true" t="shared" si="0" ref="G12:G46">SUM(B12:F12)</f>
        <v>1539771</v>
      </c>
    </row>
    <row r="13" spans="1:7" ht="13.5" customHeight="1">
      <c r="A13" s="368" t="s">
        <v>249</v>
      </c>
      <c r="B13" s="369">
        <v>2696800</v>
      </c>
      <c r="C13" s="369">
        <v>354500</v>
      </c>
      <c r="D13" s="369">
        <v>0</v>
      </c>
      <c r="E13" s="369">
        <v>0</v>
      </c>
      <c r="F13" s="369">
        <v>0</v>
      </c>
      <c r="G13" s="369">
        <f t="shared" si="0"/>
        <v>3051300</v>
      </c>
    </row>
    <row r="14" spans="1:7" ht="13.5" customHeight="1">
      <c r="A14" s="23" t="s">
        <v>285</v>
      </c>
      <c r="B14" s="24">
        <v>3810636</v>
      </c>
      <c r="C14" s="24">
        <v>650849</v>
      </c>
      <c r="D14" s="24">
        <v>3496710</v>
      </c>
      <c r="E14" s="24">
        <v>2024000</v>
      </c>
      <c r="F14" s="24">
        <v>0</v>
      </c>
      <c r="G14" s="24">
        <f t="shared" si="0"/>
        <v>9982195</v>
      </c>
    </row>
    <row r="15" spans="1:7" ht="13.5" customHeight="1">
      <c r="A15" s="368" t="s">
        <v>250</v>
      </c>
      <c r="B15" s="369">
        <v>1301544</v>
      </c>
      <c r="C15" s="369">
        <v>217065</v>
      </c>
      <c r="D15" s="369">
        <v>0</v>
      </c>
      <c r="E15" s="369">
        <v>0</v>
      </c>
      <c r="F15" s="369">
        <v>0</v>
      </c>
      <c r="G15" s="369">
        <f t="shared" si="0"/>
        <v>1518609</v>
      </c>
    </row>
    <row r="16" spans="1:7" ht="13.5" customHeight="1">
      <c r="A16" s="23" t="s">
        <v>251</v>
      </c>
      <c r="B16" s="24">
        <v>94593</v>
      </c>
      <c r="C16" s="24">
        <v>0</v>
      </c>
      <c r="D16" s="24">
        <v>0</v>
      </c>
      <c r="E16" s="24">
        <v>0</v>
      </c>
      <c r="F16" s="24">
        <v>0</v>
      </c>
      <c r="G16" s="24">
        <f t="shared" si="0"/>
        <v>94593</v>
      </c>
    </row>
    <row r="17" spans="1:7" ht="13.5" customHeight="1">
      <c r="A17" s="368" t="s">
        <v>252</v>
      </c>
      <c r="B17" s="369">
        <v>0</v>
      </c>
      <c r="C17" s="369">
        <v>285000</v>
      </c>
      <c r="D17" s="369">
        <v>0</v>
      </c>
      <c r="E17" s="369">
        <v>0</v>
      </c>
      <c r="F17" s="369">
        <v>0</v>
      </c>
      <c r="G17" s="369">
        <f t="shared" si="0"/>
        <v>285000</v>
      </c>
    </row>
    <row r="18" spans="1:7" ht="13.5" customHeight="1">
      <c r="A18" s="23" t="s">
        <v>253</v>
      </c>
      <c r="B18" s="24">
        <v>0</v>
      </c>
      <c r="C18" s="24">
        <v>200000</v>
      </c>
      <c r="D18" s="24">
        <v>0</v>
      </c>
      <c r="E18" s="24">
        <v>0</v>
      </c>
      <c r="F18" s="24">
        <v>0</v>
      </c>
      <c r="G18" s="24">
        <f t="shared" si="0"/>
        <v>200000</v>
      </c>
    </row>
    <row r="19" spans="1:7" ht="13.5" customHeight="1">
      <c r="A19" s="368" t="s">
        <v>254</v>
      </c>
      <c r="B19" s="369">
        <v>540000</v>
      </c>
      <c r="C19" s="369">
        <v>335000</v>
      </c>
      <c r="D19" s="369">
        <v>0</v>
      </c>
      <c r="E19" s="369">
        <v>0</v>
      </c>
      <c r="F19" s="369">
        <v>0</v>
      </c>
      <c r="G19" s="369">
        <f t="shared" si="0"/>
        <v>875000</v>
      </c>
    </row>
    <row r="20" spans="1:7" ht="13.5" customHeight="1">
      <c r="A20" s="23" t="s">
        <v>255</v>
      </c>
      <c r="B20" s="24">
        <v>0</v>
      </c>
      <c r="C20" s="24">
        <v>1205000</v>
      </c>
      <c r="D20" s="24">
        <v>0</v>
      </c>
      <c r="E20" s="24">
        <v>4000</v>
      </c>
      <c r="F20" s="24">
        <v>0</v>
      </c>
      <c r="G20" s="24">
        <f t="shared" si="0"/>
        <v>1209000</v>
      </c>
    </row>
    <row r="21" spans="1:7" ht="13.5" customHeight="1">
      <c r="A21" s="368" t="s">
        <v>256</v>
      </c>
      <c r="B21" s="369">
        <v>1092799</v>
      </c>
      <c r="C21" s="369">
        <v>300000</v>
      </c>
      <c r="D21" s="369">
        <v>0</v>
      </c>
      <c r="E21" s="369">
        <v>0</v>
      </c>
      <c r="F21" s="369">
        <v>0</v>
      </c>
      <c r="G21" s="369">
        <f t="shared" si="0"/>
        <v>1392799</v>
      </c>
    </row>
    <row r="22" spans="1:7" ht="13.5" customHeight="1">
      <c r="A22" s="23" t="s">
        <v>257</v>
      </c>
      <c r="B22" s="24">
        <v>436018</v>
      </c>
      <c r="C22" s="24">
        <v>0</v>
      </c>
      <c r="D22" s="24">
        <v>0</v>
      </c>
      <c r="E22" s="24">
        <v>0</v>
      </c>
      <c r="F22" s="24">
        <v>0</v>
      </c>
      <c r="G22" s="24">
        <f t="shared" si="0"/>
        <v>436018</v>
      </c>
    </row>
    <row r="23" spans="1:7" ht="13.5" customHeight="1">
      <c r="A23" s="368" t="s">
        <v>258</v>
      </c>
      <c r="B23" s="369">
        <v>0</v>
      </c>
      <c r="C23" s="369">
        <v>0</v>
      </c>
      <c r="D23" s="369">
        <v>0</v>
      </c>
      <c r="E23" s="369">
        <v>0</v>
      </c>
      <c r="F23" s="369">
        <v>0</v>
      </c>
      <c r="G23" s="369">
        <f t="shared" si="0"/>
        <v>0</v>
      </c>
    </row>
    <row r="24" spans="1:7" ht="13.5" customHeight="1">
      <c r="A24" s="23" t="s">
        <v>259</v>
      </c>
      <c r="B24" s="24">
        <v>1467303</v>
      </c>
      <c r="C24" s="24">
        <v>479000</v>
      </c>
      <c r="D24" s="24">
        <v>0</v>
      </c>
      <c r="E24" s="24">
        <v>0</v>
      </c>
      <c r="F24" s="24">
        <v>0</v>
      </c>
      <c r="G24" s="24">
        <f t="shared" si="0"/>
        <v>1946303</v>
      </c>
    </row>
    <row r="25" spans="1:7" ht="13.5" customHeight="1">
      <c r="A25" s="368" t="s">
        <v>260</v>
      </c>
      <c r="B25" s="369">
        <v>4357589</v>
      </c>
      <c r="C25" s="369">
        <v>404969</v>
      </c>
      <c r="D25" s="369">
        <v>0</v>
      </c>
      <c r="E25" s="369">
        <v>0</v>
      </c>
      <c r="F25" s="369">
        <v>0</v>
      </c>
      <c r="G25" s="369">
        <f t="shared" si="0"/>
        <v>4762558</v>
      </c>
    </row>
    <row r="26" spans="1:7" ht="13.5" customHeight="1">
      <c r="A26" s="23" t="s">
        <v>261</v>
      </c>
      <c r="B26" s="24">
        <v>1059294</v>
      </c>
      <c r="C26" s="24">
        <v>467658</v>
      </c>
      <c r="D26" s="24">
        <v>950000</v>
      </c>
      <c r="E26" s="24">
        <v>0</v>
      </c>
      <c r="F26" s="24">
        <v>0</v>
      </c>
      <c r="G26" s="24">
        <f t="shared" si="0"/>
        <v>2476952</v>
      </c>
    </row>
    <row r="27" spans="1:7" ht="13.5" customHeight="1">
      <c r="A27" s="368" t="s">
        <v>262</v>
      </c>
      <c r="B27" s="369">
        <v>0</v>
      </c>
      <c r="C27" s="369">
        <v>0</v>
      </c>
      <c r="D27" s="369">
        <v>0</v>
      </c>
      <c r="E27" s="369">
        <v>0</v>
      </c>
      <c r="F27" s="369">
        <v>0</v>
      </c>
      <c r="G27" s="369">
        <f t="shared" si="0"/>
        <v>0</v>
      </c>
    </row>
    <row r="28" spans="1:7" ht="13.5" customHeight="1">
      <c r="A28" s="23" t="s">
        <v>263</v>
      </c>
      <c r="B28" s="24">
        <v>0</v>
      </c>
      <c r="C28" s="24">
        <v>221000</v>
      </c>
      <c r="D28" s="24">
        <v>0</v>
      </c>
      <c r="E28" s="24">
        <v>0</v>
      </c>
      <c r="F28" s="24">
        <v>0</v>
      </c>
      <c r="G28" s="24">
        <f t="shared" si="0"/>
        <v>221000</v>
      </c>
    </row>
    <row r="29" spans="1:7" ht="13.5" customHeight="1">
      <c r="A29" s="368" t="s">
        <v>264</v>
      </c>
      <c r="B29" s="369">
        <v>3771000</v>
      </c>
      <c r="C29" s="369">
        <v>285800</v>
      </c>
      <c r="D29" s="369">
        <v>0</v>
      </c>
      <c r="E29" s="369">
        <v>0</v>
      </c>
      <c r="F29" s="369">
        <v>700000</v>
      </c>
      <c r="G29" s="369">
        <f t="shared" si="0"/>
        <v>4756800</v>
      </c>
    </row>
    <row r="30" spans="1:7" ht="13.5" customHeight="1">
      <c r="A30" s="23" t="s">
        <v>265</v>
      </c>
      <c r="B30" s="24">
        <v>372052</v>
      </c>
      <c r="C30" s="24">
        <v>160000</v>
      </c>
      <c r="D30" s="24">
        <v>0</v>
      </c>
      <c r="E30" s="24">
        <v>0</v>
      </c>
      <c r="F30" s="24">
        <v>0</v>
      </c>
      <c r="G30" s="24">
        <f t="shared" si="0"/>
        <v>532052</v>
      </c>
    </row>
    <row r="31" spans="1:7" ht="13.5" customHeight="1">
      <c r="A31" s="368" t="s">
        <v>266</v>
      </c>
      <c r="B31" s="369">
        <v>969329</v>
      </c>
      <c r="C31" s="369">
        <v>225000</v>
      </c>
      <c r="D31" s="369">
        <v>0</v>
      </c>
      <c r="E31" s="369">
        <v>0</v>
      </c>
      <c r="F31" s="369">
        <v>0</v>
      </c>
      <c r="G31" s="369">
        <f t="shared" si="0"/>
        <v>1194329</v>
      </c>
    </row>
    <row r="32" spans="1:7" ht="13.5" customHeight="1">
      <c r="A32" s="23" t="s">
        <v>267</v>
      </c>
      <c r="B32" s="24">
        <v>988946</v>
      </c>
      <c r="C32" s="24">
        <v>774000</v>
      </c>
      <c r="D32" s="24">
        <v>0</v>
      </c>
      <c r="E32" s="24">
        <v>0</v>
      </c>
      <c r="F32" s="24">
        <v>165853</v>
      </c>
      <c r="G32" s="24">
        <f t="shared" si="0"/>
        <v>1928799</v>
      </c>
    </row>
    <row r="33" spans="1:7" ht="13.5" customHeight="1">
      <c r="A33" s="368" t="s">
        <v>268</v>
      </c>
      <c r="B33" s="369">
        <v>0</v>
      </c>
      <c r="C33" s="369">
        <v>388330</v>
      </c>
      <c r="D33" s="369">
        <v>0</v>
      </c>
      <c r="E33" s="369">
        <v>0</v>
      </c>
      <c r="F33" s="369">
        <v>0</v>
      </c>
      <c r="G33" s="369">
        <f t="shared" si="0"/>
        <v>388330</v>
      </c>
    </row>
    <row r="34" spans="1:7" ht="13.5" customHeight="1">
      <c r="A34" s="23" t="s">
        <v>269</v>
      </c>
      <c r="B34" s="24">
        <v>0</v>
      </c>
      <c r="C34" s="24">
        <v>409528</v>
      </c>
      <c r="D34" s="24">
        <v>0</v>
      </c>
      <c r="E34" s="24">
        <v>0</v>
      </c>
      <c r="F34" s="24">
        <v>0</v>
      </c>
      <c r="G34" s="24">
        <f t="shared" si="0"/>
        <v>409528</v>
      </c>
    </row>
    <row r="35" spans="1:7" ht="13.5" customHeight="1">
      <c r="A35" s="368" t="s">
        <v>270</v>
      </c>
      <c r="B35" s="369">
        <v>4580026</v>
      </c>
      <c r="C35" s="369">
        <v>1712700</v>
      </c>
      <c r="D35" s="369">
        <v>800000</v>
      </c>
      <c r="E35" s="369">
        <v>0</v>
      </c>
      <c r="F35" s="369">
        <v>0</v>
      </c>
      <c r="G35" s="369">
        <f t="shared" si="0"/>
        <v>7092726</v>
      </c>
    </row>
    <row r="36" spans="1:7" ht="13.5" customHeight="1">
      <c r="A36" s="23" t="s">
        <v>271</v>
      </c>
      <c r="B36" s="24">
        <v>0</v>
      </c>
      <c r="C36" s="24">
        <v>485000</v>
      </c>
      <c r="D36" s="24">
        <v>0</v>
      </c>
      <c r="E36" s="24">
        <v>0</v>
      </c>
      <c r="F36" s="24">
        <v>0</v>
      </c>
      <c r="G36" s="24">
        <f t="shared" si="0"/>
        <v>485000</v>
      </c>
    </row>
    <row r="37" spans="1:7" ht="13.5" customHeight="1">
      <c r="A37" s="368" t="s">
        <v>272</v>
      </c>
      <c r="B37" s="369">
        <v>2175005</v>
      </c>
      <c r="C37" s="369">
        <v>525372</v>
      </c>
      <c r="D37" s="369">
        <v>0</v>
      </c>
      <c r="E37" s="369">
        <v>0</v>
      </c>
      <c r="F37" s="369">
        <v>0</v>
      </c>
      <c r="G37" s="369">
        <f t="shared" si="0"/>
        <v>2700377</v>
      </c>
    </row>
    <row r="38" spans="1:7" ht="13.5" customHeight="1">
      <c r="A38" s="23" t="s">
        <v>273</v>
      </c>
      <c r="B38" s="24">
        <v>2923050</v>
      </c>
      <c r="C38" s="24">
        <v>1199005</v>
      </c>
      <c r="D38" s="24">
        <v>0</v>
      </c>
      <c r="E38" s="24">
        <v>0</v>
      </c>
      <c r="F38" s="24">
        <v>0</v>
      </c>
      <c r="G38" s="24">
        <f t="shared" si="0"/>
        <v>4122055</v>
      </c>
    </row>
    <row r="39" spans="1:7" ht="13.5" customHeight="1">
      <c r="A39" s="368" t="s">
        <v>274</v>
      </c>
      <c r="B39" s="369">
        <v>0</v>
      </c>
      <c r="C39" s="369">
        <v>187000</v>
      </c>
      <c r="D39" s="369">
        <v>0</v>
      </c>
      <c r="E39" s="369">
        <v>0</v>
      </c>
      <c r="F39" s="369">
        <v>0</v>
      </c>
      <c r="G39" s="369">
        <f t="shared" si="0"/>
        <v>187000</v>
      </c>
    </row>
    <row r="40" spans="1:7" ht="13.5" customHeight="1">
      <c r="A40" s="23" t="s">
        <v>275</v>
      </c>
      <c r="B40" s="24">
        <v>1360439</v>
      </c>
      <c r="C40" s="24">
        <v>595353</v>
      </c>
      <c r="D40" s="24">
        <v>0</v>
      </c>
      <c r="E40" s="24">
        <v>327091</v>
      </c>
      <c r="F40" s="24">
        <v>0</v>
      </c>
      <c r="G40" s="24">
        <f t="shared" si="0"/>
        <v>2282883</v>
      </c>
    </row>
    <row r="41" spans="1:7" ht="13.5" customHeight="1">
      <c r="A41" s="368" t="s">
        <v>276</v>
      </c>
      <c r="B41" s="369">
        <v>0</v>
      </c>
      <c r="C41" s="369">
        <v>757054</v>
      </c>
      <c r="D41" s="369">
        <v>0</v>
      </c>
      <c r="E41" s="369">
        <v>0</v>
      </c>
      <c r="F41" s="369">
        <v>0</v>
      </c>
      <c r="G41" s="369">
        <f t="shared" si="0"/>
        <v>757054</v>
      </c>
    </row>
    <row r="42" spans="1:7" ht="13.5" customHeight="1">
      <c r="A42" s="23" t="s">
        <v>277</v>
      </c>
      <c r="B42" s="24">
        <v>518848</v>
      </c>
      <c r="C42" s="24">
        <v>173440</v>
      </c>
      <c r="D42" s="24">
        <v>0</v>
      </c>
      <c r="E42" s="24">
        <v>0</v>
      </c>
      <c r="F42" s="24">
        <v>0</v>
      </c>
      <c r="G42" s="24">
        <f t="shared" si="0"/>
        <v>692288</v>
      </c>
    </row>
    <row r="43" spans="1:7" ht="13.5" customHeight="1">
      <c r="A43" s="368" t="s">
        <v>278</v>
      </c>
      <c r="B43" s="369">
        <v>0</v>
      </c>
      <c r="C43" s="369">
        <v>160000</v>
      </c>
      <c r="D43" s="369">
        <v>0</v>
      </c>
      <c r="E43" s="369">
        <v>0</v>
      </c>
      <c r="F43" s="369">
        <v>0</v>
      </c>
      <c r="G43" s="369">
        <f t="shared" si="0"/>
        <v>160000</v>
      </c>
    </row>
    <row r="44" spans="1:7" ht="13.5" customHeight="1">
      <c r="A44" s="23" t="s">
        <v>279</v>
      </c>
      <c r="B44" s="24">
        <v>398000</v>
      </c>
      <c r="C44" s="24">
        <v>0</v>
      </c>
      <c r="D44" s="24">
        <v>0</v>
      </c>
      <c r="E44" s="24">
        <v>0</v>
      </c>
      <c r="F44" s="24">
        <v>0</v>
      </c>
      <c r="G44" s="24">
        <f t="shared" si="0"/>
        <v>398000</v>
      </c>
    </row>
    <row r="45" spans="1:7" ht="13.5" customHeight="1">
      <c r="A45" s="368" t="s">
        <v>280</v>
      </c>
      <c r="B45" s="369">
        <v>815196</v>
      </c>
      <c r="C45" s="369">
        <v>134721</v>
      </c>
      <c r="D45" s="369">
        <v>0</v>
      </c>
      <c r="E45" s="369">
        <v>0</v>
      </c>
      <c r="F45" s="369">
        <v>0</v>
      </c>
      <c r="G45" s="369">
        <f t="shared" si="0"/>
        <v>949917</v>
      </c>
    </row>
    <row r="46" spans="1:7" ht="13.5" customHeight="1">
      <c r="A46" s="23" t="s">
        <v>281</v>
      </c>
      <c r="B46" s="24">
        <v>13218265</v>
      </c>
      <c r="C46" s="24">
        <v>429600</v>
      </c>
      <c r="D46" s="24">
        <v>0</v>
      </c>
      <c r="E46" s="24">
        <v>0</v>
      </c>
      <c r="F46" s="24">
        <v>0</v>
      </c>
      <c r="G46" s="24">
        <f t="shared" si="0"/>
        <v>13647865</v>
      </c>
    </row>
    <row r="47" spans="1:7" ht="4.5" customHeight="1">
      <c r="A47"/>
      <c r="B47"/>
      <c r="C47"/>
      <c r="D47"/>
      <c r="E47"/>
      <c r="F47"/>
      <c r="G47"/>
    </row>
    <row r="48" spans="1:7" ht="13.5" customHeight="1">
      <c r="A48" s="371" t="s">
        <v>282</v>
      </c>
      <c r="B48" s="372">
        <f aca="true" t="shared" si="1" ref="B48:G48">SUM(B11:B46)</f>
        <v>51493093</v>
      </c>
      <c r="C48" s="372">
        <f t="shared" si="1"/>
        <v>14440094</v>
      </c>
      <c r="D48" s="372">
        <f t="shared" si="1"/>
        <v>5246710</v>
      </c>
      <c r="E48" s="372">
        <f t="shared" si="1"/>
        <v>2355091</v>
      </c>
      <c r="F48" s="372">
        <f t="shared" si="1"/>
        <v>1337243</v>
      </c>
      <c r="G48" s="372">
        <f t="shared" si="1"/>
        <v>74872231</v>
      </c>
    </row>
    <row r="49" spans="1:7" ht="4.5" customHeight="1">
      <c r="A49" s="25" t="s">
        <v>5</v>
      </c>
      <c r="B49" s="26"/>
      <c r="C49" s="26"/>
      <c r="D49" s="26"/>
      <c r="E49" s="26"/>
      <c r="F49" s="26"/>
      <c r="G49" s="26"/>
    </row>
    <row r="50" spans="1:7" ht="13.5" customHeight="1">
      <c r="A50" s="23" t="s">
        <v>283</v>
      </c>
      <c r="B50" s="24">
        <v>0</v>
      </c>
      <c r="C50" s="24">
        <v>104000</v>
      </c>
      <c r="D50" s="24">
        <v>0</v>
      </c>
      <c r="E50" s="24">
        <v>0</v>
      </c>
      <c r="F50" s="24">
        <v>0</v>
      </c>
      <c r="G50" s="24">
        <f>SUM(B50:F50)</f>
        <v>104000</v>
      </c>
    </row>
    <row r="51" spans="1:7" ht="13.5" customHeight="1">
      <c r="A51" s="368" t="s">
        <v>284</v>
      </c>
      <c r="B51" s="369">
        <v>104569</v>
      </c>
      <c r="C51" s="369">
        <v>62569</v>
      </c>
      <c r="D51" s="369">
        <v>0</v>
      </c>
      <c r="E51" s="369">
        <v>0</v>
      </c>
      <c r="F51" s="369">
        <v>0</v>
      </c>
      <c r="G51" s="369">
        <f>SUM(B51:F51)</f>
        <v>167138</v>
      </c>
    </row>
    <row r="52" spans="1:7" ht="49.5" customHeight="1">
      <c r="A52" s="27"/>
      <c r="B52" s="27"/>
      <c r="C52" s="27"/>
      <c r="D52" s="27"/>
      <c r="E52" s="27"/>
      <c r="F52" s="27"/>
      <c r="G52" s="27"/>
    </row>
    <row r="53" ht="15" customHeight="1">
      <c r="A53" s="163" t="s">
        <v>440</v>
      </c>
    </row>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41.xml><?xml version="1.0" encoding="utf-8"?>
<worksheet xmlns="http://schemas.openxmlformats.org/spreadsheetml/2006/main" xmlns:r="http://schemas.openxmlformats.org/officeDocument/2006/relationships">
  <sheetPr codeName="Sheet40">
    <pageSetUpPr fitToPage="1"/>
  </sheetPr>
  <dimension ref="A1:F52"/>
  <sheetViews>
    <sheetView showGridLines="0" showZeros="0" workbookViewId="0" topLeftCell="A1">
      <selection activeCell="A1" sqref="A1"/>
    </sheetView>
  </sheetViews>
  <sheetFormatPr defaultColWidth="19.83203125" defaultRowHeight="12"/>
  <cols>
    <col min="1" max="1" width="34.83203125" style="1" customWidth="1"/>
    <col min="2" max="2" width="18.83203125" style="1" customWidth="1"/>
    <col min="3" max="4" width="19.83203125" style="1" customWidth="1"/>
    <col min="5" max="16384" width="19.83203125" style="1" customWidth="1"/>
  </cols>
  <sheetData>
    <row r="1" ht="6.75" customHeight="1">
      <c r="A1" s="3"/>
    </row>
    <row r="2" spans="1:6" ht="15.75" customHeight="1">
      <c r="A2" s="168"/>
      <c r="B2" s="269" t="s">
        <v>102</v>
      </c>
      <c r="C2" s="270"/>
      <c r="D2" s="270"/>
      <c r="E2" s="326"/>
      <c r="F2" s="327" t="s">
        <v>6</v>
      </c>
    </row>
    <row r="3" spans="1:6" ht="15.75" customHeight="1">
      <c r="A3" s="171"/>
      <c r="B3" s="271" t="str">
        <f>capyear</f>
        <v>CAPITAL FUND 2007/2008 BUDGET</v>
      </c>
      <c r="C3" s="272"/>
      <c r="D3" s="272"/>
      <c r="E3" s="330"/>
      <c r="F3" s="330"/>
    </row>
    <row r="4" spans="2:6" ht="15.75" customHeight="1">
      <c r="B4" s="4"/>
      <c r="C4" s="4"/>
      <c r="D4" s="4"/>
      <c r="E4" s="4"/>
      <c r="F4" s="4"/>
    </row>
    <row r="5" spans="2:6" ht="15.75" customHeight="1">
      <c r="B5" s="4"/>
      <c r="C5" s="4"/>
      <c r="D5" s="4"/>
      <c r="E5" s="4"/>
      <c r="F5" s="4"/>
    </row>
    <row r="6" spans="2:6" ht="15.75" customHeight="1">
      <c r="B6" s="173" t="s">
        <v>110</v>
      </c>
      <c r="C6" s="202"/>
      <c r="D6" s="202"/>
      <c r="E6" s="202"/>
      <c r="F6" s="203"/>
    </row>
    <row r="7" spans="2:6" ht="15.75" customHeight="1">
      <c r="B7" s="362" t="s">
        <v>121</v>
      </c>
      <c r="C7" s="363"/>
      <c r="D7" s="363"/>
      <c r="E7" s="364"/>
      <c r="F7" s="456"/>
    </row>
    <row r="8" spans="1:6" ht="15.75" customHeight="1">
      <c r="A8" s="105"/>
      <c r="B8" s="458"/>
      <c r="C8" s="459"/>
      <c r="D8" s="459"/>
      <c r="E8" s="451"/>
      <c r="F8" s="444" t="s">
        <v>146</v>
      </c>
    </row>
    <row r="9" spans="1:6" ht="15.75" customHeight="1">
      <c r="A9" s="35" t="s">
        <v>88</v>
      </c>
      <c r="B9" s="367" t="s">
        <v>160</v>
      </c>
      <c r="C9" s="387" t="s">
        <v>161</v>
      </c>
      <c r="D9" s="387" t="s">
        <v>162</v>
      </c>
      <c r="E9" s="387" t="s">
        <v>163</v>
      </c>
      <c r="F9" s="387" t="s">
        <v>156</v>
      </c>
    </row>
    <row r="10" spans="1:6" ht="4.5" customHeight="1">
      <c r="A10" s="37"/>
      <c r="B10" s="256"/>
      <c r="C10" s="256"/>
      <c r="D10" s="256"/>
      <c r="E10" s="256"/>
      <c r="F10" s="256"/>
    </row>
    <row r="11" spans="1:6" ht="13.5" customHeight="1">
      <c r="A11" s="368" t="s">
        <v>247</v>
      </c>
      <c r="B11" s="369">
        <v>0</v>
      </c>
      <c r="C11" s="369">
        <v>25000</v>
      </c>
      <c r="D11" s="369">
        <v>65000</v>
      </c>
      <c r="E11" s="369">
        <v>176500</v>
      </c>
      <c r="F11" s="369">
        <v>1573228</v>
      </c>
    </row>
    <row r="12" spans="1:6" ht="13.5" customHeight="1">
      <c r="A12" s="23" t="s">
        <v>248</v>
      </c>
      <c r="B12" s="24">
        <v>0</v>
      </c>
      <c r="C12" s="24">
        <v>0</v>
      </c>
      <c r="D12" s="24">
        <v>0</v>
      </c>
      <c r="E12" s="24">
        <v>362400</v>
      </c>
      <c r="F12" s="24">
        <v>1011783</v>
      </c>
    </row>
    <row r="13" spans="1:6" ht="13.5" customHeight="1">
      <c r="A13" s="368" t="s">
        <v>249</v>
      </c>
      <c r="B13" s="369">
        <v>0</v>
      </c>
      <c r="C13" s="369">
        <v>0</v>
      </c>
      <c r="D13" s="369">
        <v>0</v>
      </c>
      <c r="E13" s="369">
        <v>300000</v>
      </c>
      <c r="F13" s="369">
        <v>2751300</v>
      </c>
    </row>
    <row r="14" spans="1:6" ht="13.5" customHeight="1">
      <c r="A14" s="23" t="s">
        <v>285</v>
      </c>
      <c r="B14" s="24">
        <v>0</v>
      </c>
      <c r="C14" s="24">
        <v>6000000</v>
      </c>
      <c r="D14" s="24">
        <v>0</v>
      </c>
      <c r="E14" s="24">
        <v>0</v>
      </c>
      <c r="F14" s="24">
        <v>3982195</v>
      </c>
    </row>
    <row r="15" spans="1:6" ht="13.5" customHeight="1">
      <c r="A15" s="368" t="s">
        <v>250</v>
      </c>
      <c r="B15" s="369">
        <v>0</v>
      </c>
      <c r="C15" s="369">
        <v>0</v>
      </c>
      <c r="D15" s="369">
        <v>0</v>
      </c>
      <c r="E15" s="369">
        <v>167065</v>
      </c>
      <c r="F15" s="369">
        <v>1351544</v>
      </c>
    </row>
    <row r="16" spans="1:6" ht="13.5" customHeight="1">
      <c r="A16" s="23" t="s">
        <v>251</v>
      </c>
      <c r="B16" s="24">
        <v>0</v>
      </c>
      <c r="C16" s="24">
        <v>0</v>
      </c>
      <c r="D16" s="24">
        <v>0</v>
      </c>
      <c r="E16" s="24">
        <v>0</v>
      </c>
      <c r="F16" s="24">
        <v>94593</v>
      </c>
    </row>
    <row r="17" spans="1:6" ht="13.5" customHeight="1">
      <c r="A17" s="368" t="s">
        <v>252</v>
      </c>
      <c r="B17" s="369">
        <v>0</v>
      </c>
      <c r="C17" s="369">
        <v>0</v>
      </c>
      <c r="D17" s="369">
        <v>0</v>
      </c>
      <c r="E17" s="369">
        <v>285000</v>
      </c>
      <c r="F17" s="369">
        <v>0</v>
      </c>
    </row>
    <row r="18" spans="1:6" ht="13.5" customHeight="1">
      <c r="A18" s="23" t="s">
        <v>253</v>
      </c>
      <c r="B18" s="24">
        <v>0</v>
      </c>
      <c r="C18" s="24">
        <v>0</v>
      </c>
      <c r="D18" s="24">
        <v>0</v>
      </c>
      <c r="E18" s="24">
        <v>200000</v>
      </c>
      <c r="F18" s="24">
        <v>0</v>
      </c>
    </row>
    <row r="19" spans="1:6" ht="13.5" customHeight="1">
      <c r="A19" s="368" t="s">
        <v>254</v>
      </c>
      <c r="B19" s="369">
        <v>0</v>
      </c>
      <c r="C19" s="369">
        <v>550000</v>
      </c>
      <c r="D19" s="369">
        <v>0</v>
      </c>
      <c r="E19" s="369">
        <v>325000</v>
      </c>
      <c r="F19" s="369">
        <v>0</v>
      </c>
    </row>
    <row r="20" spans="1:6" ht="13.5" customHeight="1">
      <c r="A20" s="23" t="s">
        <v>255</v>
      </c>
      <c r="B20" s="24">
        <v>0</v>
      </c>
      <c r="C20" s="24">
        <v>598000</v>
      </c>
      <c r="D20" s="24">
        <v>0</v>
      </c>
      <c r="E20" s="24">
        <v>607000</v>
      </c>
      <c r="F20" s="24">
        <v>0</v>
      </c>
    </row>
    <row r="21" spans="1:6" ht="13.5" customHeight="1">
      <c r="A21" s="368" t="s">
        <v>256</v>
      </c>
      <c r="B21" s="369">
        <v>0</v>
      </c>
      <c r="C21" s="369">
        <v>0</v>
      </c>
      <c r="D21" s="369">
        <v>0</v>
      </c>
      <c r="E21" s="369">
        <v>300000</v>
      </c>
      <c r="F21" s="369">
        <v>1092799</v>
      </c>
    </row>
    <row r="22" spans="1:6" ht="13.5" customHeight="1">
      <c r="A22" s="23" t="s">
        <v>257</v>
      </c>
      <c r="B22" s="24">
        <v>0</v>
      </c>
      <c r="C22" s="24">
        <v>0</v>
      </c>
      <c r="D22" s="24">
        <v>0</v>
      </c>
      <c r="E22" s="24">
        <v>0</v>
      </c>
      <c r="F22" s="24">
        <v>436018</v>
      </c>
    </row>
    <row r="23" spans="1:6" ht="13.5" customHeight="1">
      <c r="A23" s="368" t="s">
        <v>258</v>
      </c>
      <c r="B23" s="369">
        <v>0</v>
      </c>
      <c r="C23" s="369">
        <v>0</v>
      </c>
      <c r="D23" s="369">
        <v>0</v>
      </c>
      <c r="E23" s="369">
        <v>0</v>
      </c>
      <c r="F23" s="369">
        <v>0</v>
      </c>
    </row>
    <row r="24" spans="1:6" ht="13.5" customHeight="1">
      <c r="A24" s="23" t="s">
        <v>259</v>
      </c>
      <c r="B24" s="24">
        <v>0</v>
      </c>
      <c r="C24" s="24">
        <v>0</v>
      </c>
      <c r="D24" s="24">
        <v>0</v>
      </c>
      <c r="E24" s="24">
        <v>479000</v>
      </c>
      <c r="F24" s="24">
        <v>1467303</v>
      </c>
    </row>
    <row r="25" spans="1:6" ht="13.5" customHeight="1">
      <c r="A25" s="368" t="s">
        <v>260</v>
      </c>
      <c r="B25" s="369">
        <v>0</v>
      </c>
      <c r="C25" s="369">
        <v>404969</v>
      </c>
      <c r="D25" s="369">
        <v>0</v>
      </c>
      <c r="E25" s="369">
        <v>0</v>
      </c>
      <c r="F25" s="369">
        <v>4357589</v>
      </c>
    </row>
    <row r="26" spans="1:6" ht="13.5" customHeight="1">
      <c r="A26" s="23" t="s">
        <v>261</v>
      </c>
      <c r="B26" s="24">
        <v>0</v>
      </c>
      <c r="C26" s="24">
        <v>700000</v>
      </c>
      <c r="D26" s="24">
        <v>250000</v>
      </c>
      <c r="E26" s="24">
        <v>321686</v>
      </c>
      <c r="F26" s="24">
        <v>1205266</v>
      </c>
    </row>
    <row r="27" spans="1:6" ht="13.5" customHeight="1">
      <c r="A27" s="368" t="s">
        <v>262</v>
      </c>
      <c r="B27" s="369">
        <v>0</v>
      </c>
      <c r="C27" s="369">
        <v>0</v>
      </c>
      <c r="D27" s="369">
        <v>0</v>
      </c>
      <c r="E27" s="369">
        <v>0</v>
      </c>
      <c r="F27" s="369">
        <v>0</v>
      </c>
    </row>
    <row r="28" spans="1:6" ht="13.5" customHeight="1">
      <c r="A28" s="23" t="s">
        <v>263</v>
      </c>
      <c r="B28" s="24">
        <v>0</v>
      </c>
      <c r="C28" s="24">
        <v>15000</v>
      </c>
      <c r="D28" s="24">
        <v>26000</v>
      </c>
      <c r="E28" s="24">
        <v>180000</v>
      </c>
      <c r="F28" s="24">
        <v>0</v>
      </c>
    </row>
    <row r="29" spans="1:6" ht="13.5" customHeight="1">
      <c r="A29" s="368" t="s">
        <v>264</v>
      </c>
      <c r="B29" s="369">
        <v>0</v>
      </c>
      <c r="C29" s="369">
        <v>225000</v>
      </c>
      <c r="D29" s="369">
        <v>0</v>
      </c>
      <c r="E29" s="369">
        <v>60800</v>
      </c>
      <c r="F29" s="369">
        <v>3771000</v>
      </c>
    </row>
    <row r="30" spans="1:6" ht="13.5" customHeight="1">
      <c r="A30" s="23" t="s">
        <v>265</v>
      </c>
      <c r="B30" s="24">
        <v>0</v>
      </c>
      <c r="C30" s="24">
        <v>0</v>
      </c>
      <c r="D30" s="24">
        <v>0</v>
      </c>
      <c r="E30" s="24">
        <v>160000</v>
      </c>
      <c r="F30" s="24">
        <v>372052</v>
      </c>
    </row>
    <row r="31" spans="1:6" ht="13.5" customHeight="1">
      <c r="A31" s="368" t="s">
        <v>266</v>
      </c>
      <c r="B31" s="369">
        <v>0</v>
      </c>
      <c r="C31" s="369">
        <v>225000</v>
      </c>
      <c r="D31" s="369">
        <v>0</v>
      </c>
      <c r="E31" s="369">
        <v>0</v>
      </c>
      <c r="F31" s="369">
        <v>969329</v>
      </c>
    </row>
    <row r="32" spans="1:6" ht="13.5" customHeight="1">
      <c r="A32" s="23" t="s">
        <v>267</v>
      </c>
      <c r="B32" s="24">
        <v>0</v>
      </c>
      <c r="C32" s="24">
        <v>0</v>
      </c>
      <c r="D32" s="24">
        <v>500000</v>
      </c>
      <c r="E32" s="24">
        <v>315600</v>
      </c>
      <c r="F32" s="24">
        <v>988946</v>
      </c>
    </row>
    <row r="33" spans="1:6" ht="13.5" customHeight="1">
      <c r="A33" s="368" t="s">
        <v>268</v>
      </c>
      <c r="B33" s="369">
        <v>0</v>
      </c>
      <c r="C33" s="369">
        <v>0</v>
      </c>
      <c r="D33" s="369">
        <v>0</v>
      </c>
      <c r="E33" s="369">
        <v>388330</v>
      </c>
      <c r="F33" s="369">
        <v>0</v>
      </c>
    </row>
    <row r="34" spans="1:6" ht="13.5" customHeight="1">
      <c r="A34" s="23" t="s">
        <v>269</v>
      </c>
      <c r="B34" s="24">
        <v>0</v>
      </c>
      <c r="C34" s="24">
        <v>46800</v>
      </c>
      <c r="D34" s="24">
        <v>0</v>
      </c>
      <c r="E34" s="24">
        <v>326504</v>
      </c>
      <c r="F34" s="24">
        <v>36224</v>
      </c>
    </row>
    <row r="35" spans="1:6" ht="13.5" customHeight="1">
      <c r="A35" s="368" t="s">
        <v>270</v>
      </c>
      <c r="B35" s="369">
        <v>0</v>
      </c>
      <c r="C35" s="369">
        <v>1942700</v>
      </c>
      <c r="D35" s="369">
        <v>0</v>
      </c>
      <c r="E35" s="369">
        <v>570000</v>
      </c>
      <c r="F35" s="369">
        <v>4580026</v>
      </c>
    </row>
    <row r="36" spans="1:6" ht="13.5" customHeight="1">
      <c r="A36" s="23" t="s">
        <v>271</v>
      </c>
      <c r="B36" s="24">
        <v>0</v>
      </c>
      <c r="C36" s="24">
        <v>130000</v>
      </c>
      <c r="D36" s="24">
        <v>170000</v>
      </c>
      <c r="E36" s="24">
        <v>185000</v>
      </c>
      <c r="F36" s="24">
        <v>0</v>
      </c>
    </row>
    <row r="37" spans="1:6" ht="13.5" customHeight="1">
      <c r="A37" s="368" t="s">
        <v>272</v>
      </c>
      <c r="B37" s="369">
        <v>0</v>
      </c>
      <c r="C37" s="369">
        <v>0</v>
      </c>
      <c r="D37" s="369">
        <v>0</v>
      </c>
      <c r="E37" s="369">
        <v>324050</v>
      </c>
      <c r="F37" s="369">
        <v>2376327</v>
      </c>
    </row>
    <row r="38" spans="1:6" ht="13.5" customHeight="1">
      <c r="A38" s="23" t="s">
        <v>273</v>
      </c>
      <c r="B38" s="24">
        <v>0</v>
      </c>
      <c r="C38" s="24">
        <v>598005</v>
      </c>
      <c r="D38" s="24">
        <v>208000</v>
      </c>
      <c r="E38" s="24">
        <v>393000</v>
      </c>
      <c r="F38" s="24">
        <v>2923050</v>
      </c>
    </row>
    <row r="39" spans="1:6" ht="13.5" customHeight="1">
      <c r="A39" s="368" t="s">
        <v>274</v>
      </c>
      <c r="B39" s="369">
        <v>0</v>
      </c>
      <c r="C39" s="369">
        <v>0</v>
      </c>
      <c r="D39" s="369">
        <v>0</v>
      </c>
      <c r="E39" s="369">
        <v>187000</v>
      </c>
      <c r="F39" s="369">
        <v>0</v>
      </c>
    </row>
    <row r="40" spans="1:6" ht="13.5" customHeight="1">
      <c r="A40" s="23" t="s">
        <v>275</v>
      </c>
      <c r="B40" s="24">
        <v>0</v>
      </c>
      <c r="C40" s="24">
        <v>634311</v>
      </c>
      <c r="D40" s="24">
        <v>200000</v>
      </c>
      <c r="E40" s="24">
        <v>82000</v>
      </c>
      <c r="F40" s="24">
        <v>1360439</v>
      </c>
    </row>
    <row r="41" spans="1:6" ht="13.5" customHeight="1">
      <c r="A41" s="368" t="s">
        <v>276</v>
      </c>
      <c r="B41" s="369">
        <v>0</v>
      </c>
      <c r="C41" s="369">
        <v>0</v>
      </c>
      <c r="D41" s="369">
        <v>0</v>
      </c>
      <c r="E41" s="369">
        <v>615410</v>
      </c>
      <c r="F41" s="369">
        <v>141644</v>
      </c>
    </row>
    <row r="42" spans="1:6" ht="13.5" customHeight="1">
      <c r="A42" s="23" t="s">
        <v>277</v>
      </c>
      <c r="B42" s="24">
        <v>0</v>
      </c>
      <c r="C42" s="24">
        <v>5000</v>
      </c>
      <c r="D42" s="24">
        <v>0</v>
      </c>
      <c r="E42" s="24">
        <v>168440</v>
      </c>
      <c r="F42" s="24">
        <v>518848</v>
      </c>
    </row>
    <row r="43" spans="1:6" ht="13.5" customHeight="1">
      <c r="A43" s="368" t="s">
        <v>278</v>
      </c>
      <c r="B43" s="369">
        <v>0</v>
      </c>
      <c r="C43" s="369">
        <v>0</v>
      </c>
      <c r="D43" s="369">
        <v>0</v>
      </c>
      <c r="E43" s="369">
        <v>160000</v>
      </c>
      <c r="F43" s="369">
        <v>0</v>
      </c>
    </row>
    <row r="44" spans="1:6" ht="13.5" customHeight="1">
      <c r="A44" s="23" t="s">
        <v>279</v>
      </c>
      <c r="B44" s="24">
        <v>0</v>
      </c>
      <c r="C44" s="24">
        <v>0</v>
      </c>
      <c r="D44" s="24">
        <v>0</v>
      </c>
      <c r="E44" s="24">
        <v>0</v>
      </c>
      <c r="F44" s="24">
        <v>398000</v>
      </c>
    </row>
    <row r="45" spans="1:6" ht="13.5" customHeight="1">
      <c r="A45" s="368" t="s">
        <v>280</v>
      </c>
      <c r="B45" s="369">
        <v>35341</v>
      </c>
      <c r="C45" s="369">
        <v>0</v>
      </c>
      <c r="D45" s="369">
        <v>0</v>
      </c>
      <c r="E45" s="369">
        <v>99380</v>
      </c>
      <c r="F45" s="369">
        <v>815196</v>
      </c>
    </row>
    <row r="46" spans="1:6" ht="13.5" customHeight="1">
      <c r="A46" s="23" t="s">
        <v>281</v>
      </c>
      <c r="B46" s="24">
        <v>40000</v>
      </c>
      <c r="C46" s="24">
        <v>0</v>
      </c>
      <c r="D46" s="24">
        <v>0</v>
      </c>
      <c r="E46" s="24">
        <v>389600</v>
      </c>
      <c r="F46" s="24">
        <v>13218265</v>
      </c>
    </row>
    <row r="47" spans="1:6" ht="4.5" customHeight="1">
      <c r="A47"/>
      <c r="B47"/>
      <c r="C47"/>
      <c r="D47"/>
      <c r="E47"/>
      <c r="F47"/>
    </row>
    <row r="48" spans="1:6" ht="13.5" customHeight="1">
      <c r="A48" s="371" t="s">
        <v>282</v>
      </c>
      <c r="B48" s="372">
        <f>SUM(B11:B46)</f>
        <v>75341</v>
      </c>
      <c r="C48" s="372">
        <f>SUM(C11:C46)</f>
        <v>12099785</v>
      </c>
      <c r="D48" s="372">
        <f>SUM(D11:D46)</f>
        <v>1419000</v>
      </c>
      <c r="E48" s="372">
        <f>SUM(E11:E46)</f>
        <v>8128765</v>
      </c>
      <c r="F48" s="372">
        <f>SUM(F11:F46)</f>
        <v>51792964</v>
      </c>
    </row>
    <row r="49" spans="1:6" ht="4.5" customHeight="1">
      <c r="A49" s="25" t="s">
        <v>5</v>
      </c>
      <c r="B49" s="26"/>
      <c r="C49" s="26"/>
      <c r="D49" s="26"/>
      <c r="E49" s="26"/>
      <c r="F49" s="26"/>
    </row>
    <row r="50" spans="1:6" ht="13.5" customHeight="1">
      <c r="A50" s="23" t="s">
        <v>283</v>
      </c>
      <c r="B50" s="24">
        <v>0</v>
      </c>
      <c r="C50" s="24">
        <v>0</v>
      </c>
      <c r="D50" s="24">
        <v>0</v>
      </c>
      <c r="E50" s="24">
        <v>0</v>
      </c>
      <c r="F50" s="24">
        <v>104000</v>
      </c>
    </row>
    <row r="51" spans="1:6" ht="13.5" customHeight="1">
      <c r="A51" s="368" t="s">
        <v>284</v>
      </c>
      <c r="B51" s="369">
        <v>0</v>
      </c>
      <c r="C51" s="369">
        <v>0</v>
      </c>
      <c r="D51" s="369">
        <v>0</v>
      </c>
      <c r="E51" s="369">
        <v>0</v>
      </c>
      <c r="F51" s="369">
        <v>167138</v>
      </c>
    </row>
    <row r="52" spans="1:6" ht="13.5" customHeight="1">
      <c r="A52" s="324"/>
      <c r="B52" s="325"/>
      <c r="C52" s="325"/>
      <c r="D52" s="325"/>
      <c r="E52" s="325"/>
      <c r="F52" s="325"/>
    </row>
    <row r="53" ht="49.5" customHeight="1"/>
    <row r="54" ht="14.25" customHeight="1"/>
    <row r="55" ht="14.25" customHeight="1"/>
    <row r="56" ht="14.25" customHeight="1"/>
    <row r="57" ht="14.25" customHeight="1"/>
    <row r="58" ht="14.25" customHeight="1"/>
    <row r="59" ht="14.25" customHeight="1"/>
    <row r="60"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42.xml><?xml version="1.0" encoding="utf-8"?>
<worksheet xmlns="http://schemas.openxmlformats.org/spreadsheetml/2006/main" xmlns:r="http://schemas.openxmlformats.org/officeDocument/2006/relationships">
  <sheetPr codeName="Sheet41">
    <pageSetUpPr fitToPage="1"/>
  </sheetPr>
  <dimension ref="A1:E52"/>
  <sheetViews>
    <sheetView showGridLines="0" showZeros="0" workbookViewId="0" topLeftCell="A1">
      <selection activeCell="A1" sqref="A1"/>
    </sheetView>
  </sheetViews>
  <sheetFormatPr defaultColWidth="19.83203125" defaultRowHeight="12"/>
  <cols>
    <col min="1" max="1" width="36.83203125" style="1" customWidth="1"/>
    <col min="2" max="4" width="20.83203125" style="1" customWidth="1"/>
    <col min="5" max="5" width="34.83203125" style="1" customWidth="1"/>
    <col min="6" max="16384" width="19.83203125" style="1" customWidth="1"/>
  </cols>
  <sheetData>
    <row r="1" ht="6.75" customHeight="1">
      <c r="A1" s="3"/>
    </row>
    <row r="2" spans="1:5" ht="15.75" customHeight="1">
      <c r="A2" s="168"/>
      <c r="B2" s="269" t="s">
        <v>102</v>
      </c>
      <c r="C2" s="270"/>
      <c r="D2" s="270"/>
      <c r="E2" s="336" t="s">
        <v>7</v>
      </c>
    </row>
    <row r="3" spans="1:5" ht="15.75" customHeight="1">
      <c r="A3" s="171"/>
      <c r="B3" s="271" t="str">
        <f>capyear</f>
        <v>CAPITAL FUND 2007/2008 BUDGET</v>
      </c>
      <c r="C3" s="272"/>
      <c r="D3" s="272"/>
      <c r="E3" s="330"/>
    </row>
    <row r="4" spans="2:5" ht="15.75" customHeight="1">
      <c r="B4" s="4"/>
      <c r="D4" s="4"/>
      <c r="E4" s="4"/>
    </row>
    <row r="5" spans="2:5" ht="15.75" customHeight="1">
      <c r="B5" s="4"/>
      <c r="C5" s="4"/>
      <c r="D5" s="4"/>
      <c r="E5" s="4"/>
    </row>
    <row r="6" spans="2:5" ht="15.75" customHeight="1">
      <c r="B6" s="173" t="s">
        <v>111</v>
      </c>
      <c r="C6" s="202"/>
      <c r="D6" s="203"/>
      <c r="E6" s="4"/>
    </row>
    <row r="7" spans="2:5" ht="15.75" customHeight="1">
      <c r="B7" s="384"/>
      <c r="C7" s="384" t="s">
        <v>122</v>
      </c>
      <c r="D7" s="456"/>
      <c r="E7" s="4"/>
    </row>
    <row r="8" spans="1:5" ht="15.75" customHeight="1">
      <c r="A8" s="105"/>
      <c r="B8" s="451" t="s">
        <v>143</v>
      </c>
      <c r="C8" s="444" t="s">
        <v>147</v>
      </c>
      <c r="D8" s="457"/>
      <c r="E8" s="4"/>
    </row>
    <row r="9" spans="1:5" ht="15.75" customHeight="1">
      <c r="A9" s="35" t="s">
        <v>88</v>
      </c>
      <c r="B9" s="367" t="s">
        <v>101</v>
      </c>
      <c r="C9" s="387" t="s">
        <v>148</v>
      </c>
      <c r="D9" s="387" t="s">
        <v>61</v>
      </c>
      <c r="E9" s="4"/>
    </row>
    <row r="10" spans="1:5" ht="4.5" customHeight="1">
      <c r="A10" s="37"/>
      <c r="B10" s="256"/>
      <c r="C10" s="256"/>
      <c r="D10" s="256"/>
      <c r="E10" s="3"/>
    </row>
    <row r="11" spans="1:4" ht="13.5" customHeight="1">
      <c r="A11" s="368" t="s">
        <v>247</v>
      </c>
      <c r="B11" s="369">
        <v>0</v>
      </c>
      <c r="C11" s="369">
        <v>356402</v>
      </c>
      <c r="D11" s="369">
        <f>SUM('- 48 -'!B11:F11,B11:C11)</f>
        <v>2196130</v>
      </c>
    </row>
    <row r="12" spans="1:4" ht="13.5" customHeight="1">
      <c r="A12" s="23" t="s">
        <v>248</v>
      </c>
      <c r="B12" s="24">
        <v>0</v>
      </c>
      <c r="C12" s="24">
        <v>165588</v>
      </c>
      <c r="D12" s="24">
        <f>SUM('- 48 -'!B12:F12,B12:C12)</f>
        <v>1539771</v>
      </c>
    </row>
    <row r="13" spans="1:4" ht="13.5" customHeight="1">
      <c r="A13" s="368" t="s">
        <v>249</v>
      </c>
      <c r="B13" s="369">
        <v>0</v>
      </c>
      <c r="C13" s="369">
        <v>0</v>
      </c>
      <c r="D13" s="369">
        <f>SUM('- 48 -'!B13:F13,B13:C13)</f>
        <v>3051300</v>
      </c>
    </row>
    <row r="14" spans="1:4" ht="13.5" customHeight="1">
      <c r="A14" s="23" t="s">
        <v>285</v>
      </c>
      <c r="B14" s="24">
        <v>0</v>
      </c>
      <c r="C14" s="24">
        <v>0</v>
      </c>
      <c r="D14" s="24">
        <f>SUM('- 48 -'!B14:F14,B14:C14)</f>
        <v>9982195</v>
      </c>
    </row>
    <row r="15" spans="1:4" ht="13.5" customHeight="1">
      <c r="A15" s="368" t="s">
        <v>250</v>
      </c>
      <c r="B15" s="369">
        <v>0</v>
      </c>
      <c r="C15" s="369">
        <v>0</v>
      </c>
      <c r="D15" s="369">
        <f>SUM('- 48 -'!B15:F15,B15:C15)</f>
        <v>1518609</v>
      </c>
    </row>
    <row r="16" spans="1:4" ht="13.5" customHeight="1">
      <c r="A16" s="23" t="s">
        <v>251</v>
      </c>
      <c r="B16" s="24">
        <v>0</v>
      </c>
      <c r="C16" s="24">
        <v>0</v>
      </c>
      <c r="D16" s="24">
        <f>SUM('- 48 -'!B16:F16,B16:C16)</f>
        <v>94593</v>
      </c>
    </row>
    <row r="17" spans="1:4" ht="13.5" customHeight="1">
      <c r="A17" s="368" t="s">
        <v>252</v>
      </c>
      <c r="B17" s="369">
        <v>0</v>
      </c>
      <c r="C17" s="369">
        <v>0</v>
      </c>
      <c r="D17" s="369">
        <f>SUM('- 48 -'!B17:F17,B17:C17)</f>
        <v>285000</v>
      </c>
    </row>
    <row r="18" spans="1:4" ht="13.5" customHeight="1">
      <c r="A18" s="23" t="s">
        <v>253</v>
      </c>
      <c r="B18" s="24">
        <v>0</v>
      </c>
      <c r="C18" s="24">
        <v>0</v>
      </c>
      <c r="D18" s="24">
        <f>SUM('- 48 -'!B18:F18,B18:C18)</f>
        <v>200000</v>
      </c>
    </row>
    <row r="19" spans="1:4" ht="13.5" customHeight="1">
      <c r="A19" s="368" t="s">
        <v>254</v>
      </c>
      <c r="B19" s="369">
        <v>0</v>
      </c>
      <c r="C19" s="369">
        <v>0</v>
      </c>
      <c r="D19" s="369">
        <f>SUM('- 48 -'!B19:F19,B19:C19)</f>
        <v>875000</v>
      </c>
    </row>
    <row r="20" spans="1:4" ht="13.5" customHeight="1">
      <c r="A20" s="23" t="s">
        <v>255</v>
      </c>
      <c r="B20" s="24">
        <v>4000</v>
      </c>
      <c r="C20" s="24">
        <v>0</v>
      </c>
      <c r="D20" s="24">
        <f>SUM('- 48 -'!B20:F20,B20:C20)</f>
        <v>1209000</v>
      </c>
    </row>
    <row r="21" spans="1:4" ht="13.5" customHeight="1">
      <c r="A21" s="368" t="s">
        <v>256</v>
      </c>
      <c r="B21" s="369">
        <v>0</v>
      </c>
      <c r="C21" s="369">
        <v>0</v>
      </c>
      <c r="D21" s="369">
        <f>SUM('- 48 -'!B21:F21,B21:C21)</f>
        <v>1392799</v>
      </c>
    </row>
    <row r="22" spans="1:4" ht="13.5" customHeight="1">
      <c r="A22" s="23" t="s">
        <v>257</v>
      </c>
      <c r="B22" s="24">
        <v>0</v>
      </c>
      <c r="C22" s="24">
        <v>0</v>
      </c>
      <c r="D22" s="24">
        <f>SUM('- 48 -'!B22:F22,B22:C22)</f>
        <v>436018</v>
      </c>
    </row>
    <row r="23" spans="1:4" ht="13.5" customHeight="1">
      <c r="A23" s="368" t="s">
        <v>258</v>
      </c>
      <c r="B23" s="369">
        <v>0</v>
      </c>
      <c r="C23" s="369">
        <v>0</v>
      </c>
      <c r="D23" s="369">
        <f>SUM('- 48 -'!B23:F23,B23:C23)</f>
        <v>0</v>
      </c>
    </row>
    <row r="24" spans="1:4" ht="13.5" customHeight="1">
      <c r="A24" s="23" t="s">
        <v>259</v>
      </c>
      <c r="B24" s="24">
        <v>0</v>
      </c>
      <c r="C24" s="24">
        <v>0</v>
      </c>
      <c r="D24" s="24">
        <f>SUM('- 48 -'!B24:F24,B24:C24)</f>
        <v>1946303</v>
      </c>
    </row>
    <row r="25" spans="1:4" ht="13.5" customHeight="1">
      <c r="A25" s="368" t="s">
        <v>260</v>
      </c>
      <c r="B25" s="369">
        <v>0</v>
      </c>
      <c r="C25" s="369">
        <v>0</v>
      </c>
      <c r="D25" s="369">
        <f>SUM('- 48 -'!B25:F25,B25:C25)</f>
        <v>4762558</v>
      </c>
    </row>
    <row r="26" spans="1:4" ht="13.5" customHeight="1">
      <c r="A26" s="23" t="s">
        <v>261</v>
      </c>
      <c r="B26" s="24">
        <v>0</v>
      </c>
      <c r="C26" s="24">
        <v>0</v>
      </c>
      <c r="D26" s="24">
        <f>SUM('- 48 -'!B26:F26,B26:C26)</f>
        <v>2476952</v>
      </c>
    </row>
    <row r="27" spans="1:4" ht="13.5" customHeight="1">
      <c r="A27" s="368" t="s">
        <v>262</v>
      </c>
      <c r="B27" s="369">
        <v>0</v>
      </c>
      <c r="C27" s="369">
        <v>0</v>
      </c>
      <c r="D27" s="369">
        <f>SUM('- 48 -'!B27:F27,B27:C27)</f>
        <v>0</v>
      </c>
    </row>
    <row r="28" spans="1:4" ht="13.5" customHeight="1">
      <c r="A28" s="23" t="s">
        <v>263</v>
      </c>
      <c r="B28" s="24">
        <v>0</v>
      </c>
      <c r="C28" s="24">
        <v>0</v>
      </c>
      <c r="D28" s="24">
        <f>SUM('- 48 -'!B28:F28,B28:C28)</f>
        <v>221000</v>
      </c>
    </row>
    <row r="29" spans="1:4" ht="13.5" customHeight="1">
      <c r="A29" s="368" t="s">
        <v>264</v>
      </c>
      <c r="B29" s="369">
        <v>0</v>
      </c>
      <c r="C29" s="369">
        <v>700000</v>
      </c>
      <c r="D29" s="369">
        <f>SUM('- 48 -'!B29:F29,B29:C29)</f>
        <v>4756800</v>
      </c>
    </row>
    <row r="30" spans="1:4" ht="13.5" customHeight="1">
      <c r="A30" s="23" t="s">
        <v>265</v>
      </c>
      <c r="B30" s="24">
        <v>0</v>
      </c>
      <c r="C30" s="24">
        <v>0</v>
      </c>
      <c r="D30" s="24">
        <f>SUM('- 48 -'!B30:F30,B30:C30)</f>
        <v>532052</v>
      </c>
    </row>
    <row r="31" spans="1:4" ht="13.5" customHeight="1">
      <c r="A31" s="368" t="s">
        <v>266</v>
      </c>
      <c r="B31" s="369">
        <v>0</v>
      </c>
      <c r="C31" s="369">
        <v>0</v>
      </c>
      <c r="D31" s="369">
        <f>SUM('- 48 -'!B31:F31,B31:C31)</f>
        <v>1194329</v>
      </c>
    </row>
    <row r="32" spans="1:4" ht="13.5" customHeight="1">
      <c r="A32" s="23" t="s">
        <v>267</v>
      </c>
      <c r="B32" s="24">
        <v>0</v>
      </c>
      <c r="C32" s="24">
        <v>124253</v>
      </c>
      <c r="D32" s="24">
        <f>SUM('- 48 -'!B32:F32,B32:C32)</f>
        <v>1928799</v>
      </c>
    </row>
    <row r="33" spans="1:4" ht="13.5" customHeight="1">
      <c r="A33" s="368" t="s">
        <v>268</v>
      </c>
      <c r="B33" s="369">
        <v>0</v>
      </c>
      <c r="C33" s="369">
        <v>0</v>
      </c>
      <c r="D33" s="369">
        <f>SUM('- 48 -'!B33:F33,B33:C33)</f>
        <v>388330</v>
      </c>
    </row>
    <row r="34" spans="1:4" ht="13.5" customHeight="1">
      <c r="A34" s="23" t="s">
        <v>269</v>
      </c>
      <c r="B34" s="24">
        <v>0</v>
      </c>
      <c r="C34" s="24">
        <v>0</v>
      </c>
      <c r="D34" s="24">
        <f>SUM('- 48 -'!B34:F34,B34:C34)</f>
        <v>409528</v>
      </c>
    </row>
    <row r="35" spans="1:4" ht="13.5" customHeight="1">
      <c r="A35" s="368" t="s">
        <v>270</v>
      </c>
      <c r="B35" s="369">
        <v>0</v>
      </c>
      <c r="C35" s="369">
        <v>0</v>
      </c>
      <c r="D35" s="369">
        <f>SUM('- 48 -'!B35:F35,B35:C35)</f>
        <v>7092726</v>
      </c>
    </row>
    <row r="36" spans="1:4" ht="13.5" customHeight="1">
      <c r="A36" s="23" t="s">
        <v>271</v>
      </c>
      <c r="B36" s="24">
        <v>0</v>
      </c>
      <c r="C36" s="24">
        <v>0</v>
      </c>
      <c r="D36" s="24">
        <f>SUM('- 48 -'!B36:F36,B36:C36)</f>
        <v>485000</v>
      </c>
    </row>
    <row r="37" spans="1:4" ht="13.5" customHeight="1">
      <c r="A37" s="368" t="s">
        <v>272</v>
      </c>
      <c r="B37" s="369">
        <v>0</v>
      </c>
      <c r="C37" s="369">
        <v>0</v>
      </c>
      <c r="D37" s="369">
        <f>SUM('- 48 -'!B37:F37,B37:C37)</f>
        <v>2700377</v>
      </c>
    </row>
    <row r="38" spans="1:4" ht="13.5" customHeight="1">
      <c r="A38" s="23" t="s">
        <v>273</v>
      </c>
      <c r="B38" s="24">
        <v>0</v>
      </c>
      <c r="C38" s="24">
        <v>0</v>
      </c>
      <c r="D38" s="24">
        <f>SUM('- 48 -'!B38:F38,B38:C38)</f>
        <v>4122055</v>
      </c>
    </row>
    <row r="39" spans="1:4" ht="13.5" customHeight="1">
      <c r="A39" s="368" t="s">
        <v>274</v>
      </c>
      <c r="B39" s="369">
        <v>0</v>
      </c>
      <c r="C39" s="369">
        <v>0</v>
      </c>
      <c r="D39" s="369">
        <f>SUM('- 48 -'!B39:F39,B39:C39)</f>
        <v>187000</v>
      </c>
    </row>
    <row r="40" spans="1:4" ht="13.5" customHeight="1">
      <c r="A40" s="23" t="s">
        <v>275</v>
      </c>
      <c r="B40" s="24">
        <v>0</v>
      </c>
      <c r="C40" s="24">
        <v>6133</v>
      </c>
      <c r="D40" s="24">
        <f>SUM('- 48 -'!B40:F40,B40:C40)</f>
        <v>2282883</v>
      </c>
    </row>
    <row r="41" spans="1:4" ht="13.5" customHeight="1">
      <c r="A41" s="368" t="s">
        <v>276</v>
      </c>
      <c r="B41" s="369">
        <v>0</v>
      </c>
      <c r="C41" s="369">
        <v>0</v>
      </c>
      <c r="D41" s="369">
        <f>SUM('- 48 -'!B41:F41,B41:C41)</f>
        <v>757054</v>
      </c>
    </row>
    <row r="42" spans="1:4" ht="13.5" customHeight="1">
      <c r="A42" s="23" t="s">
        <v>277</v>
      </c>
      <c r="B42" s="24">
        <v>0</v>
      </c>
      <c r="C42" s="24">
        <v>0</v>
      </c>
      <c r="D42" s="24">
        <f>SUM('- 48 -'!B42:F42,B42:C42)</f>
        <v>692288</v>
      </c>
    </row>
    <row r="43" spans="1:4" ht="13.5" customHeight="1">
      <c r="A43" s="368" t="s">
        <v>278</v>
      </c>
      <c r="B43" s="369">
        <v>0</v>
      </c>
      <c r="C43" s="369">
        <v>0</v>
      </c>
      <c r="D43" s="369">
        <f>SUM('- 48 -'!B43:F43,B43:C43)</f>
        <v>160000</v>
      </c>
    </row>
    <row r="44" spans="1:4" ht="13.5" customHeight="1">
      <c r="A44" s="23" t="s">
        <v>279</v>
      </c>
      <c r="B44" s="24">
        <v>0</v>
      </c>
      <c r="C44" s="24">
        <v>0</v>
      </c>
      <c r="D44" s="24">
        <f>SUM('- 48 -'!B44:F44,B44:C44)</f>
        <v>398000</v>
      </c>
    </row>
    <row r="45" spans="1:4" ht="13.5" customHeight="1">
      <c r="A45" s="368" t="s">
        <v>280</v>
      </c>
      <c r="B45" s="369">
        <v>0</v>
      </c>
      <c r="C45" s="369">
        <v>0</v>
      </c>
      <c r="D45" s="369">
        <f>SUM('- 48 -'!B45:F45,B45:C45)</f>
        <v>949917</v>
      </c>
    </row>
    <row r="46" spans="1:4" ht="13.5" customHeight="1">
      <c r="A46" s="23" t="s">
        <v>281</v>
      </c>
      <c r="B46" s="24">
        <v>0</v>
      </c>
      <c r="C46" s="24">
        <v>0</v>
      </c>
      <c r="D46" s="24">
        <f>SUM('- 48 -'!B46:F46,B46:C46)</f>
        <v>13647865</v>
      </c>
    </row>
    <row r="47" spans="1:4" ht="4.5" customHeight="1">
      <c r="A47"/>
      <c r="B47"/>
      <c r="C47"/>
      <c r="D47"/>
    </row>
    <row r="48" spans="1:4" ht="13.5" customHeight="1">
      <c r="A48" s="371" t="s">
        <v>282</v>
      </c>
      <c r="B48" s="372">
        <f>SUM(B11:B46)</f>
        <v>4000</v>
      </c>
      <c r="C48" s="372">
        <f>SUM(C11:C46)</f>
        <v>1352376</v>
      </c>
      <c r="D48" s="372">
        <f>SUM(D11:D46)</f>
        <v>74872231</v>
      </c>
    </row>
    <row r="49" spans="1:4" ht="4.5" customHeight="1">
      <c r="A49" s="25" t="s">
        <v>5</v>
      </c>
      <c r="B49" s="26"/>
      <c r="C49" s="26"/>
      <c r="D49" s="26"/>
    </row>
    <row r="50" spans="1:4" ht="13.5" customHeight="1">
      <c r="A50" s="23" t="s">
        <v>283</v>
      </c>
      <c r="B50" s="24">
        <v>0</v>
      </c>
      <c r="C50" s="24">
        <v>0</v>
      </c>
      <c r="D50" s="24">
        <f>SUM('- 48 -'!B50:F50,B50:C50)</f>
        <v>104000</v>
      </c>
    </row>
    <row r="51" spans="1:4" ht="13.5" customHeight="1">
      <c r="A51" s="368" t="s">
        <v>284</v>
      </c>
      <c r="B51" s="369">
        <v>0</v>
      </c>
      <c r="C51" s="369">
        <v>0</v>
      </c>
      <c r="D51" s="369">
        <f>SUM('- 48 -'!B51:F51,B51:C51)</f>
        <v>167138</v>
      </c>
    </row>
    <row r="52" spans="1:4" ht="13.5" customHeight="1">
      <c r="A52" s="324"/>
      <c r="B52" s="325"/>
      <c r="C52" s="325"/>
      <c r="D52" s="325"/>
    </row>
    <row r="53" ht="49.5" customHeight="1"/>
    <row r="54" ht="14.25" customHeight="1"/>
    <row r="55" ht="14.25" customHeight="1"/>
    <row r="56" ht="14.25" customHeight="1"/>
    <row r="57" ht="14.25" customHeight="1"/>
    <row r="58" ht="14.25" customHeight="1"/>
    <row r="59" ht="14.25" customHeight="1"/>
    <row r="60"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43.xml><?xml version="1.0" encoding="utf-8"?>
<worksheet xmlns="http://schemas.openxmlformats.org/spreadsheetml/2006/main" xmlns:r="http://schemas.openxmlformats.org/officeDocument/2006/relationships">
  <sheetPr codeName="Sheet42">
    <pageSetUpPr fitToPage="1"/>
  </sheetPr>
  <dimension ref="A1:D58"/>
  <sheetViews>
    <sheetView showGridLines="0" showZeros="0" workbookViewId="0" topLeftCell="A1">
      <selection activeCell="A1" sqref="A1"/>
    </sheetView>
  </sheetViews>
  <sheetFormatPr defaultColWidth="15.83203125" defaultRowHeight="12"/>
  <cols>
    <col min="1" max="1" width="35.83203125" style="1" customWidth="1"/>
    <col min="2" max="3" width="25.83203125" style="1" customWidth="1"/>
    <col min="4" max="4" width="45.83203125" style="1" customWidth="1"/>
    <col min="5" max="16384" width="15.83203125" style="1" customWidth="1"/>
  </cols>
  <sheetData>
    <row r="1" ht="6.75" customHeight="1">
      <c r="A1" s="3"/>
    </row>
    <row r="2" spans="1:4" ht="16.5" customHeight="1">
      <c r="A2" s="331"/>
      <c r="B2" s="332" t="s">
        <v>495</v>
      </c>
      <c r="C2" s="169"/>
      <c r="D2" s="180"/>
    </row>
    <row r="3" spans="1:4" ht="15" customHeight="1">
      <c r="A3" s="333"/>
      <c r="B3" s="271" t="s">
        <v>531</v>
      </c>
      <c r="C3" s="184"/>
      <c r="D3" s="334"/>
    </row>
    <row r="4" spans="1:3" ht="15.75" customHeight="1">
      <c r="A4" s="167"/>
      <c r="B4" s="4"/>
      <c r="C4" s="77"/>
    </row>
    <row r="5" spans="1:3" ht="15.75" customHeight="1">
      <c r="A5" s="1">
        <f>REPLACE(A4,5,5,"")</f>
      </c>
      <c r="B5" s="4"/>
      <c r="C5" s="4"/>
    </row>
    <row r="6" spans="2:3" ht="15.75" customHeight="1">
      <c r="B6"/>
      <c r="C6"/>
    </row>
    <row r="7" spans="2:3" ht="15.75" customHeight="1">
      <c r="B7" s="461" t="s">
        <v>497</v>
      </c>
      <c r="C7" s="461"/>
    </row>
    <row r="8" spans="1:3" ht="15.75" customHeight="1">
      <c r="A8" s="105"/>
      <c r="B8" s="462" t="s">
        <v>126</v>
      </c>
      <c r="C8" s="462" t="s">
        <v>85</v>
      </c>
    </row>
    <row r="9" spans="1:3" ht="15.75" customHeight="1">
      <c r="A9" s="35" t="s">
        <v>88</v>
      </c>
      <c r="B9" s="463" t="s">
        <v>165</v>
      </c>
      <c r="C9" s="463" t="s">
        <v>498</v>
      </c>
    </row>
    <row r="10" spans="1:3" ht="4.5" customHeight="1">
      <c r="A10" s="37"/>
      <c r="B10" s="256"/>
      <c r="C10" s="503">
        <v>0.01608</v>
      </c>
    </row>
    <row r="11" spans="1:3" ht="13.5" customHeight="1">
      <c r="A11" s="368" t="s">
        <v>247</v>
      </c>
      <c r="B11" s="369">
        <f>'- 52 -'!D11</f>
        <v>77827590</v>
      </c>
      <c r="C11" s="369">
        <f aca="true" t="shared" si="0" ref="C11:C46">B11*C$10</f>
        <v>1251467.6472</v>
      </c>
    </row>
    <row r="12" spans="1:3" ht="13.5" customHeight="1">
      <c r="A12" s="23" t="s">
        <v>248</v>
      </c>
      <c r="B12" s="24">
        <f>'- 52 -'!D12</f>
        <v>85021160</v>
      </c>
      <c r="C12" s="24">
        <f t="shared" si="0"/>
        <v>1367140.2528000001</v>
      </c>
    </row>
    <row r="13" spans="1:3" ht="13.5" customHeight="1">
      <c r="A13" s="368" t="s">
        <v>249</v>
      </c>
      <c r="B13" s="369">
        <f>'- 52 -'!D13</f>
        <v>496510420</v>
      </c>
      <c r="C13" s="369">
        <f t="shared" si="0"/>
        <v>7983887.5536</v>
      </c>
    </row>
    <row r="14" spans="1:3" ht="13.5" customHeight="1">
      <c r="A14" s="23" t="s">
        <v>285</v>
      </c>
      <c r="B14" s="24">
        <f>'- 52 -'!D14</f>
        <v>0</v>
      </c>
      <c r="C14" s="24">
        <f t="shared" si="0"/>
        <v>0</v>
      </c>
    </row>
    <row r="15" spans="1:3" ht="13.5" customHeight="1">
      <c r="A15" s="368" t="s">
        <v>250</v>
      </c>
      <c r="B15" s="369">
        <f>'- 52 -'!D15</f>
        <v>74238270</v>
      </c>
      <c r="C15" s="369">
        <f t="shared" si="0"/>
        <v>1193751.3816</v>
      </c>
    </row>
    <row r="16" spans="1:3" ht="13.5" customHeight="1">
      <c r="A16" s="23" t="s">
        <v>251</v>
      </c>
      <c r="B16" s="24">
        <f>'- 52 -'!D16</f>
        <v>26230860</v>
      </c>
      <c r="C16" s="24">
        <f t="shared" si="0"/>
        <v>421792.22880000004</v>
      </c>
    </row>
    <row r="17" spans="1:3" ht="13.5" customHeight="1">
      <c r="A17" s="368" t="s">
        <v>252</v>
      </c>
      <c r="B17" s="369">
        <f>'- 52 -'!D17</f>
        <v>133963620</v>
      </c>
      <c r="C17" s="369">
        <f t="shared" si="0"/>
        <v>2154135.0096</v>
      </c>
    </row>
    <row r="18" spans="1:3" ht="13.5" customHeight="1">
      <c r="A18" s="23" t="s">
        <v>253</v>
      </c>
      <c r="B18" s="24">
        <f>'- 52 -'!D18</f>
        <v>43432400</v>
      </c>
      <c r="C18" s="24">
        <f t="shared" si="0"/>
        <v>698392.992</v>
      </c>
    </row>
    <row r="19" spans="1:3" ht="13.5" customHeight="1">
      <c r="A19" s="368" t="s">
        <v>254</v>
      </c>
      <c r="B19" s="369">
        <f>'- 52 -'!D19</f>
        <v>118649870</v>
      </c>
      <c r="C19" s="369">
        <f t="shared" si="0"/>
        <v>1907889.9096000001</v>
      </c>
    </row>
    <row r="20" spans="1:3" ht="13.5" customHeight="1">
      <c r="A20" s="23" t="s">
        <v>255</v>
      </c>
      <c r="B20" s="24">
        <f>'- 52 -'!D20</f>
        <v>176008270</v>
      </c>
      <c r="C20" s="24">
        <f t="shared" si="0"/>
        <v>2830212.9816</v>
      </c>
    </row>
    <row r="21" spans="1:3" ht="13.5" customHeight="1">
      <c r="A21" s="368" t="s">
        <v>256</v>
      </c>
      <c r="B21" s="369">
        <f>'- 52 -'!D21</f>
        <v>114761620</v>
      </c>
      <c r="C21" s="369">
        <f t="shared" si="0"/>
        <v>1845366.8496</v>
      </c>
    </row>
    <row r="22" spans="1:3" ht="13.5" customHeight="1">
      <c r="A22" s="23" t="s">
        <v>257</v>
      </c>
      <c r="B22" s="24">
        <f>'- 52 -'!D22</f>
        <v>54559510</v>
      </c>
      <c r="C22" s="24">
        <f t="shared" si="0"/>
        <v>877316.9208000001</v>
      </c>
    </row>
    <row r="23" spans="1:3" ht="13.5" customHeight="1">
      <c r="A23" s="368" t="s">
        <v>258</v>
      </c>
      <c r="B23" s="369">
        <f>'- 52 -'!D23</f>
        <v>21090810</v>
      </c>
      <c r="C23" s="369">
        <f t="shared" si="0"/>
        <v>339140.2248</v>
      </c>
    </row>
    <row r="24" spans="1:3" ht="13.5" customHeight="1">
      <c r="A24" s="23" t="s">
        <v>259</v>
      </c>
      <c r="B24" s="24">
        <f>'- 52 -'!D24</f>
        <v>127938340</v>
      </c>
      <c r="C24" s="24">
        <f t="shared" si="0"/>
        <v>2057248.5072</v>
      </c>
    </row>
    <row r="25" spans="1:3" ht="13.5" customHeight="1">
      <c r="A25" s="368" t="s">
        <v>260</v>
      </c>
      <c r="B25" s="369">
        <f>'- 52 -'!D25</f>
        <v>570929380</v>
      </c>
      <c r="C25" s="369">
        <f t="shared" si="0"/>
        <v>9180544.4304</v>
      </c>
    </row>
    <row r="26" spans="1:3" ht="13.5" customHeight="1">
      <c r="A26" s="23" t="s">
        <v>261</v>
      </c>
      <c r="B26" s="24">
        <f>'- 52 -'!D26</f>
        <v>82492200</v>
      </c>
      <c r="C26" s="24">
        <f t="shared" si="0"/>
        <v>1326474.5760000001</v>
      </c>
    </row>
    <row r="27" spans="1:3" ht="13.5" customHeight="1">
      <c r="A27" s="368" t="s">
        <v>262</v>
      </c>
      <c r="B27" s="369">
        <f>'- 52 -'!D27</f>
        <v>65040780</v>
      </c>
      <c r="C27" s="369">
        <f t="shared" si="0"/>
        <v>1045855.7424</v>
      </c>
    </row>
    <row r="28" spans="1:3" ht="13.5" customHeight="1">
      <c r="A28" s="23" t="s">
        <v>263</v>
      </c>
      <c r="B28" s="24">
        <f>'- 52 -'!D28</f>
        <v>105900330</v>
      </c>
      <c r="C28" s="24">
        <f t="shared" si="0"/>
        <v>1702877.3064000001</v>
      </c>
    </row>
    <row r="29" spans="1:3" ht="13.5" customHeight="1">
      <c r="A29" s="368" t="s">
        <v>264</v>
      </c>
      <c r="B29" s="369">
        <f>'- 52 -'!D29</f>
        <v>555885390</v>
      </c>
      <c r="C29" s="369">
        <f t="shared" si="0"/>
        <v>8938637.0712</v>
      </c>
    </row>
    <row r="30" spans="1:3" ht="13.5" customHeight="1">
      <c r="A30" s="23" t="s">
        <v>265</v>
      </c>
      <c r="B30" s="24">
        <f>'- 52 -'!D30</f>
        <v>50049190</v>
      </c>
      <c r="C30" s="24">
        <f t="shared" si="0"/>
        <v>804790.9752</v>
      </c>
    </row>
    <row r="31" spans="1:3" ht="13.5" customHeight="1">
      <c r="A31" s="368" t="s">
        <v>266</v>
      </c>
      <c r="B31" s="369">
        <f>'- 52 -'!D31</f>
        <v>188052850</v>
      </c>
      <c r="C31" s="369">
        <f t="shared" si="0"/>
        <v>3023889.828</v>
      </c>
    </row>
    <row r="32" spans="1:3" ht="13.5" customHeight="1">
      <c r="A32" s="23" t="s">
        <v>267</v>
      </c>
      <c r="B32" s="24">
        <f>'- 52 -'!D32</f>
        <v>74506600</v>
      </c>
      <c r="C32" s="24">
        <f t="shared" si="0"/>
        <v>1198066.128</v>
      </c>
    </row>
    <row r="33" spans="1:3" ht="13.5" customHeight="1">
      <c r="A33" s="368" t="s">
        <v>268</v>
      </c>
      <c r="B33" s="369">
        <f>'- 52 -'!D33</f>
        <v>87998110</v>
      </c>
      <c r="C33" s="369">
        <f t="shared" si="0"/>
        <v>1415009.6088</v>
      </c>
    </row>
    <row r="34" spans="1:3" ht="13.5" customHeight="1">
      <c r="A34" s="23" t="s">
        <v>269</v>
      </c>
      <c r="B34" s="24">
        <f>'- 52 -'!D34</f>
        <v>114591340</v>
      </c>
      <c r="C34" s="24">
        <f t="shared" si="0"/>
        <v>1842628.7472</v>
      </c>
    </row>
    <row r="35" spans="1:3" ht="13.5" customHeight="1">
      <c r="A35" s="368" t="s">
        <v>270</v>
      </c>
      <c r="B35" s="369">
        <f>'- 52 -'!D35</f>
        <v>485443700</v>
      </c>
      <c r="C35" s="369">
        <f t="shared" si="0"/>
        <v>7805934.696</v>
      </c>
    </row>
    <row r="36" spans="1:3" ht="13.5" customHeight="1">
      <c r="A36" s="23" t="s">
        <v>271</v>
      </c>
      <c r="B36" s="24">
        <f>'- 52 -'!D36</f>
        <v>92022310</v>
      </c>
      <c r="C36" s="24">
        <f t="shared" si="0"/>
        <v>1479718.7448</v>
      </c>
    </row>
    <row r="37" spans="1:3" ht="13.5" customHeight="1">
      <c r="A37" s="368" t="s">
        <v>272</v>
      </c>
      <c r="B37" s="369">
        <f>'- 52 -'!D37</f>
        <v>87402600</v>
      </c>
      <c r="C37" s="369">
        <f t="shared" si="0"/>
        <v>1405433.808</v>
      </c>
    </row>
    <row r="38" spans="1:3" ht="13.5" customHeight="1">
      <c r="A38" s="23" t="s">
        <v>273</v>
      </c>
      <c r="B38" s="24">
        <f>'- 52 -'!D38</f>
        <v>182216030</v>
      </c>
      <c r="C38" s="24">
        <f t="shared" si="0"/>
        <v>2930033.7624</v>
      </c>
    </row>
    <row r="39" spans="1:3" ht="13.5" customHeight="1">
      <c r="A39" s="368" t="s">
        <v>274</v>
      </c>
      <c r="B39" s="369">
        <f>'- 52 -'!D39</f>
        <v>86962080</v>
      </c>
      <c r="C39" s="369">
        <f t="shared" si="0"/>
        <v>1398350.2464</v>
      </c>
    </row>
    <row r="40" spans="1:3" ht="13.5" customHeight="1">
      <c r="A40" s="23" t="s">
        <v>275</v>
      </c>
      <c r="B40" s="24">
        <f>'- 52 -'!D40</f>
        <v>709681120</v>
      </c>
      <c r="C40" s="24">
        <f t="shared" si="0"/>
        <v>11411672.4096</v>
      </c>
    </row>
    <row r="41" spans="1:3" ht="13.5" customHeight="1">
      <c r="A41" s="368" t="s">
        <v>276</v>
      </c>
      <c r="B41" s="369">
        <f>'- 52 -'!D41</f>
        <v>192424990</v>
      </c>
      <c r="C41" s="369">
        <f t="shared" si="0"/>
        <v>3094193.8392000003</v>
      </c>
    </row>
    <row r="42" spans="1:3" ht="13.5" customHeight="1">
      <c r="A42" s="23" t="s">
        <v>277</v>
      </c>
      <c r="B42" s="24">
        <f>'- 52 -'!D42</f>
        <v>54539290</v>
      </c>
      <c r="C42" s="24">
        <f t="shared" si="0"/>
        <v>876991.7832000001</v>
      </c>
    </row>
    <row r="43" spans="1:3" ht="13.5" customHeight="1">
      <c r="A43" s="368" t="s">
        <v>278</v>
      </c>
      <c r="B43" s="369">
        <f>'- 52 -'!D43</f>
        <v>37596580</v>
      </c>
      <c r="C43" s="369">
        <f t="shared" si="0"/>
        <v>604553.0064000001</v>
      </c>
    </row>
    <row r="44" spans="1:3" ht="13.5" customHeight="1">
      <c r="A44" s="23" t="s">
        <v>279</v>
      </c>
      <c r="B44" s="24">
        <f>'- 52 -'!D44</f>
        <v>11145350</v>
      </c>
      <c r="C44" s="24">
        <f t="shared" si="0"/>
        <v>179217.228</v>
      </c>
    </row>
    <row r="45" spans="1:3" ht="13.5" customHeight="1">
      <c r="A45" s="368" t="s">
        <v>280</v>
      </c>
      <c r="B45" s="369">
        <f>'- 52 -'!D45</f>
        <v>52534920</v>
      </c>
      <c r="C45" s="369">
        <f t="shared" si="0"/>
        <v>844761.5136000001</v>
      </c>
    </row>
    <row r="46" spans="1:3" ht="13.5" customHeight="1">
      <c r="A46" s="23" t="s">
        <v>281</v>
      </c>
      <c r="B46" s="24">
        <f>'- 52 -'!D46</f>
        <v>2217323170</v>
      </c>
      <c r="C46" s="24">
        <f t="shared" si="0"/>
        <v>35654556.5736</v>
      </c>
    </row>
    <row r="47" spans="1:3" ht="6" customHeight="1">
      <c r="A47"/>
      <c r="B47"/>
      <c r="C47"/>
    </row>
    <row r="48" spans="1:3" ht="13.5" customHeight="1">
      <c r="A48" s="371" t="s">
        <v>290</v>
      </c>
      <c r="B48" s="372">
        <f>SUM(B11:B46)</f>
        <v>7654971050</v>
      </c>
      <c r="C48" s="372">
        <f>SUM(C11:C46)</f>
        <v>123091934.484</v>
      </c>
    </row>
    <row r="49" spans="1:3" ht="6" customHeight="1">
      <c r="A49" s="25"/>
      <c r="B49" s="26"/>
      <c r="C49" s="26"/>
    </row>
    <row r="50" spans="1:3" ht="13.5" customHeight="1">
      <c r="A50" s="23" t="s">
        <v>288</v>
      </c>
      <c r="B50" s="24">
        <f>'- 52 -'!D50</f>
        <v>1911550</v>
      </c>
      <c r="C50" s="24">
        <v>0</v>
      </c>
    </row>
    <row r="51" spans="1:3" ht="13.5" customHeight="1">
      <c r="A51" s="368" t="s">
        <v>289</v>
      </c>
      <c r="B51" s="369">
        <f>'- 52 -'!D51</f>
        <v>31025560</v>
      </c>
      <c r="C51" s="369">
        <f>B51*C$10</f>
        <v>498891.0048</v>
      </c>
    </row>
    <row r="52" spans="1:3" ht="6" customHeight="1">
      <c r="A52" s="162"/>
      <c r="B52" s="179"/>
      <c r="C52" s="179"/>
    </row>
    <row r="53" spans="1:4" ht="14.25" customHeight="1">
      <c r="A53" s="371" t="s">
        <v>282</v>
      </c>
      <c r="B53" s="372">
        <f>SUM(B48,B50:B51)</f>
        <v>7687908160</v>
      </c>
      <c r="C53" s="372">
        <f>SUM(C48,C50:C51)</f>
        <v>123590825.4888</v>
      </c>
      <c r="D53" s="214"/>
    </row>
    <row r="54" spans="1:4" ht="28.5" customHeight="1">
      <c r="A54" s="335"/>
      <c r="B54" s="335"/>
      <c r="C54" s="335"/>
      <c r="D54" s="27"/>
    </row>
    <row r="55" spans="1:4" ht="14.25" customHeight="1">
      <c r="A55" s="337" t="s">
        <v>543</v>
      </c>
      <c r="B55" s="39"/>
      <c r="C55" s="39"/>
      <c r="D55" s="39"/>
    </row>
    <row r="56" spans="1:4" ht="14.25" customHeight="1">
      <c r="A56" s="28"/>
      <c r="B56" s="39"/>
      <c r="C56" s="39"/>
      <c r="D56" s="39"/>
    </row>
    <row r="57" spans="1:4" ht="14.25" customHeight="1">
      <c r="A57" s="29"/>
      <c r="B57" s="39"/>
      <c r="C57" s="39"/>
      <c r="D57" s="39"/>
    </row>
    <row r="58" spans="2:3" ht="14.25" customHeight="1">
      <c r="B58" s="118"/>
      <c r="C58" s="118"/>
    </row>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44.xml><?xml version="1.0" encoding="utf-8"?>
<worksheet xmlns="http://schemas.openxmlformats.org/spreadsheetml/2006/main" xmlns:r="http://schemas.openxmlformats.org/officeDocument/2006/relationships">
  <sheetPr codeName="Sheet43">
    <pageSetUpPr fitToPage="1"/>
  </sheetPr>
  <dimension ref="A1:H57"/>
  <sheetViews>
    <sheetView showGridLines="0" showZeros="0" workbookViewId="0" topLeftCell="A1">
      <selection activeCell="A1" sqref="A1"/>
    </sheetView>
  </sheetViews>
  <sheetFormatPr defaultColWidth="15.83203125" defaultRowHeight="12"/>
  <cols>
    <col min="1" max="1" width="30.83203125" style="1" customWidth="1"/>
    <col min="2" max="2" width="18.83203125" style="1" customWidth="1"/>
    <col min="3" max="3" width="15.83203125" style="1" customWidth="1"/>
    <col min="4" max="4" width="16.83203125" style="1" customWidth="1"/>
    <col min="5" max="5" width="17.83203125" style="1" customWidth="1"/>
    <col min="6" max="6" width="15.83203125" style="1" customWidth="1"/>
    <col min="7" max="7" width="17.83203125" style="1" customWidth="1"/>
    <col min="8" max="16384" width="15.83203125" style="1" customWidth="1"/>
  </cols>
  <sheetData>
    <row r="1" ht="6.75" customHeight="1">
      <c r="A1" s="3"/>
    </row>
    <row r="2" spans="1:7" ht="15.75" customHeight="1">
      <c r="A2" s="269" t="s">
        <v>103</v>
      </c>
      <c r="B2" s="270"/>
      <c r="C2" s="270"/>
      <c r="D2" s="270"/>
      <c r="E2" s="270"/>
      <c r="F2" s="270"/>
      <c r="G2" s="270"/>
    </row>
    <row r="3" spans="1:7" ht="15.75" customHeight="1">
      <c r="A3" s="271" t="str">
        <f>TAXYEAR</f>
        <v>FOR THE 2007 TAXATION YEAR</v>
      </c>
      <c r="B3" s="272"/>
      <c r="C3" s="272"/>
      <c r="D3" s="272"/>
      <c r="E3" s="273"/>
      <c r="F3" s="273"/>
      <c r="G3" s="272"/>
    </row>
    <row r="4" spans="2:7" ht="15.75" customHeight="1">
      <c r="B4" s="4"/>
      <c r="C4" s="4"/>
      <c r="D4" s="4"/>
      <c r="E4" s="77"/>
      <c r="F4" s="77"/>
      <c r="G4" s="77"/>
    </row>
    <row r="5" spans="2:7" ht="15.75" customHeight="1">
      <c r="B5" s="4"/>
      <c r="C5" s="4"/>
      <c r="D5" s="4"/>
      <c r="E5" s="4"/>
      <c r="F5" s="4"/>
      <c r="G5" s="4"/>
    </row>
    <row r="6" spans="2:8" ht="15.75" customHeight="1">
      <c r="B6" s="255" t="s">
        <v>112</v>
      </c>
      <c r="C6" s="201"/>
      <c r="D6" s="201"/>
      <c r="E6" s="199"/>
      <c r="F6" s="4"/>
      <c r="G6" s="4"/>
      <c r="H6" s="164" t="s">
        <v>152</v>
      </c>
    </row>
    <row r="7" spans="2:8" ht="15.75" customHeight="1">
      <c r="B7" s="460" t="s">
        <v>123</v>
      </c>
      <c r="C7" s="460" t="s">
        <v>124</v>
      </c>
      <c r="D7" s="461"/>
      <c r="E7" s="384"/>
      <c r="F7" s="456"/>
      <c r="G7" s="384" t="s">
        <v>125</v>
      </c>
      <c r="H7" s="164" t="s">
        <v>139</v>
      </c>
    </row>
    <row r="8" spans="1:8" ht="15.75" customHeight="1">
      <c r="A8" s="32"/>
      <c r="B8" s="464" t="s">
        <v>149</v>
      </c>
      <c r="C8" s="464" t="s">
        <v>150</v>
      </c>
      <c r="D8" s="465" t="s">
        <v>5</v>
      </c>
      <c r="E8" s="466"/>
      <c r="F8" s="444" t="s">
        <v>125</v>
      </c>
      <c r="G8" s="444" t="s">
        <v>151</v>
      </c>
      <c r="H8" s="164" t="s">
        <v>225</v>
      </c>
    </row>
    <row r="9" spans="1:8" ht="15.75" customHeight="1">
      <c r="A9" s="274" t="s">
        <v>88</v>
      </c>
      <c r="B9" s="463" t="s">
        <v>164</v>
      </c>
      <c r="C9" s="463" t="s">
        <v>161</v>
      </c>
      <c r="D9" s="463" t="s">
        <v>165</v>
      </c>
      <c r="E9" s="387" t="s">
        <v>61</v>
      </c>
      <c r="F9" s="387" t="s">
        <v>451</v>
      </c>
      <c r="G9" s="387" t="s">
        <v>450</v>
      </c>
      <c r="H9" s="164" t="s">
        <v>226</v>
      </c>
    </row>
    <row r="10" spans="1:7" ht="4.5" customHeight="1">
      <c r="A10" s="22"/>
      <c r="B10" s="256"/>
      <c r="C10" s="3"/>
      <c r="D10" s="256"/>
      <c r="E10" s="256"/>
      <c r="F10" s="3"/>
      <c r="G10" s="3"/>
    </row>
    <row r="11" spans="1:7" ht="13.5" customHeight="1">
      <c r="A11" s="368" t="s">
        <v>247</v>
      </c>
      <c r="B11" s="369">
        <v>112673090</v>
      </c>
      <c r="C11" s="369">
        <v>103351700</v>
      </c>
      <c r="D11" s="369">
        <v>77827590</v>
      </c>
      <c r="E11" s="369">
        <f aca="true" t="shared" si="0" ref="E11:E46">SUM(B11:D11)</f>
        <v>293852380</v>
      </c>
      <c r="F11" s="369">
        <f>'- 54 -'!C11</f>
        <v>5599120</v>
      </c>
      <c r="G11" s="370">
        <f aca="true" t="shared" si="1" ref="G11:G46">F11/E11*1000</f>
        <v>19.054193129216788</v>
      </c>
    </row>
    <row r="12" spans="1:7" ht="13.5" customHeight="1">
      <c r="A12" s="23" t="s">
        <v>248</v>
      </c>
      <c r="B12" s="24">
        <v>152995690</v>
      </c>
      <c r="C12" s="24">
        <v>137390470</v>
      </c>
      <c r="D12" s="24">
        <v>85021160</v>
      </c>
      <c r="E12" s="24">
        <f t="shared" si="0"/>
        <v>375407320</v>
      </c>
      <c r="F12" s="24">
        <f>'- 54 -'!C12</f>
        <v>9572888</v>
      </c>
      <c r="G12" s="361">
        <f t="shared" si="1"/>
        <v>25.500003569456236</v>
      </c>
    </row>
    <row r="13" spans="1:7" ht="13.5" customHeight="1">
      <c r="A13" s="368" t="s">
        <v>249</v>
      </c>
      <c r="B13" s="369">
        <v>783797550</v>
      </c>
      <c r="C13" s="369">
        <v>32254760</v>
      </c>
      <c r="D13" s="369">
        <v>496510420</v>
      </c>
      <c r="E13" s="369">
        <f t="shared" si="0"/>
        <v>1312562730</v>
      </c>
      <c r="F13" s="369">
        <f>'- 54 -'!C13</f>
        <v>23926069</v>
      </c>
      <c r="G13" s="370">
        <f t="shared" si="1"/>
        <v>18.228514685922857</v>
      </c>
    </row>
    <row r="14" spans="1:7" ht="13.5" customHeight="1">
      <c r="A14" s="23" t="s">
        <v>285</v>
      </c>
      <c r="B14" s="24"/>
      <c r="C14" s="24"/>
      <c r="D14" s="24"/>
      <c r="E14" s="24">
        <f t="shared" si="0"/>
        <v>0</v>
      </c>
      <c r="F14" s="24">
        <f>'- 54 -'!C14</f>
        <v>0</v>
      </c>
      <c r="G14" s="361"/>
    </row>
    <row r="15" spans="1:7" ht="13.5" customHeight="1">
      <c r="A15" s="368" t="s">
        <v>250</v>
      </c>
      <c r="B15" s="369">
        <v>320455470</v>
      </c>
      <c r="C15" s="369">
        <v>47264680</v>
      </c>
      <c r="D15" s="369">
        <v>74238270</v>
      </c>
      <c r="E15" s="369">
        <f t="shared" si="0"/>
        <v>441958420</v>
      </c>
      <c r="F15" s="369">
        <f>'- 54 -'!C15</f>
        <v>7204060</v>
      </c>
      <c r="G15" s="370">
        <f t="shared" si="1"/>
        <v>16.300311689954906</v>
      </c>
    </row>
    <row r="16" spans="1:8" ht="13.5" customHeight="1">
      <c r="A16" s="23" t="s">
        <v>251</v>
      </c>
      <c r="B16" s="24">
        <v>54628270</v>
      </c>
      <c r="C16" s="24">
        <v>0</v>
      </c>
      <c r="D16" s="24">
        <v>26230860</v>
      </c>
      <c r="E16" s="24">
        <f t="shared" si="0"/>
        <v>80859130</v>
      </c>
      <c r="F16" s="24">
        <f>'- 54 -'!C16</f>
        <v>3430186</v>
      </c>
      <c r="G16" s="361">
        <f>(F16-H16)/E16*1000</f>
        <v>22.911982852152875</v>
      </c>
      <c r="H16" s="1">
        <v>1577543</v>
      </c>
    </row>
    <row r="17" spans="1:7" ht="13.5" customHeight="1">
      <c r="A17" s="368" t="s">
        <v>252</v>
      </c>
      <c r="B17" s="369">
        <v>87888810</v>
      </c>
      <c r="C17" s="369">
        <v>85807520</v>
      </c>
      <c r="D17" s="369">
        <v>133963620</v>
      </c>
      <c r="E17" s="369">
        <f t="shared" si="0"/>
        <v>307659950</v>
      </c>
      <c r="F17" s="369">
        <f>'- 54 -'!C17</f>
        <v>5762755</v>
      </c>
      <c r="G17" s="370">
        <f t="shared" si="1"/>
        <v>18.730923540746854</v>
      </c>
    </row>
    <row r="18" spans="1:7" ht="13.5" customHeight="1">
      <c r="A18" s="23" t="s">
        <v>253</v>
      </c>
      <c r="B18" s="24">
        <v>68119890</v>
      </c>
      <c r="C18" s="24">
        <v>13674850</v>
      </c>
      <c r="D18" s="24">
        <v>43432400</v>
      </c>
      <c r="E18" s="24">
        <f t="shared" si="0"/>
        <v>125227140</v>
      </c>
      <c r="F18" s="24">
        <f>'- 54 -'!C18</f>
        <v>3255906</v>
      </c>
      <c r="G18" s="361">
        <f>(F18-H18)/E18*1000</f>
        <v>26.000002874776186</v>
      </c>
    </row>
    <row r="19" spans="1:7" ht="13.5" customHeight="1">
      <c r="A19" s="368" t="s">
        <v>254</v>
      </c>
      <c r="B19" s="369">
        <v>233116180</v>
      </c>
      <c r="C19" s="369">
        <v>84484850</v>
      </c>
      <c r="D19" s="369">
        <v>118649870</v>
      </c>
      <c r="E19" s="369">
        <f t="shared" si="0"/>
        <v>436250900</v>
      </c>
      <c r="F19" s="369">
        <f>'- 54 -'!C19</f>
        <v>9108000</v>
      </c>
      <c r="G19" s="370">
        <f t="shared" si="1"/>
        <v>20.87789389087793</v>
      </c>
    </row>
    <row r="20" spans="1:7" ht="13.5" customHeight="1">
      <c r="A20" s="23" t="s">
        <v>255</v>
      </c>
      <c r="B20" s="24">
        <v>504618790</v>
      </c>
      <c r="C20" s="24">
        <v>115575360</v>
      </c>
      <c r="D20" s="24">
        <v>176008270</v>
      </c>
      <c r="E20" s="24">
        <f t="shared" si="0"/>
        <v>796202420</v>
      </c>
      <c r="F20" s="24">
        <f>'- 54 -'!C20</f>
        <v>17163958</v>
      </c>
      <c r="G20" s="361">
        <f t="shared" si="1"/>
        <v>21.55727936621946</v>
      </c>
    </row>
    <row r="21" spans="1:7" ht="13.5" customHeight="1">
      <c r="A21" s="368" t="s">
        <v>256</v>
      </c>
      <c r="B21" s="369">
        <v>321732780</v>
      </c>
      <c r="C21" s="369">
        <v>97821350</v>
      </c>
      <c r="D21" s="369">
        <v>114761620</v>
      </c>
      <c r="E21" s="369">
        <f t="shared" si="0"/>
        <v>534315750</v>
      </c>
      <c r="F21" s="369">
        <f>'- 54 -'!C21</f>
        <v>11578810</v>
      </c>
      <c r="G21" s="370">
        <f t="shared" si="1"/>
        <v>21.6703512857332</v>
      </c>
    </row>
    <row r="22" spans="1:7" ht="13.5" customHeight="1">
      <c r="A22" s="23" t="s">
        <v>257</v>
      </c>
      <c r="B22" s="24">
        <v>88265720</v>
      </c>
      <c r="C22" s="24">
        <v>8673180</v>
      </c>
      <c r="D22" s="24">
        <v>54559510</v>
      </c>
      <c r="E22" s="24">
        <f t="shared" si="0"/>
        <v>151498410</v>
      </c>
      <c r="F22" s="24">
        <f>'- 54 -'!C22</f>
        <v>4086341</v>
      </c>
      <c r="G22" s="361">
        <f t="shared" si="1"/>
        <v>26.97283093598144</v>
      </c>
    </row>
    <row r="23" spans="1:8" ht="13.5" customHeight="1">
      <c r="A23" s="368" t="s">
        <v>258</v>
      </c>
      <c r="B23" s="369">
        <v>78926510</v>
      </c>
      <c r="C23" s="369">
        <v>56851630</v>
      </c>
      <c r="D23" s="369">
        <v>21090810</v>
      </c>
      <c r="E23" s="369">
        <f t="shared" si="0"/>
        <v>156868950</v>
      </c>
      <c r="F23" s="369">
        <f>'- 54 -'!C23</f>
        <v>3880168</v>
      </c>
      <c r="G23" s="370">
        <f t="shared" si="1"/>
        <v>24.73509257249443</v>
      </c>
      <c r="H23" s="276"/>
    </row>
    <row r="24" spans="1:7" ht="13.5" customHeight="1">
      <c r="A24" s="23" t="s">
        <v>259</v>
      </c>
      <c r="B24" s="24">
        <v>689068750</v>
      </c>
      <c r="C24" s="24">
        <v>35369450</v>
      </c>
      <c r="D24" s="24">
        <v>127938340</v>
      </c>
      <c r="E24" s="24">
        <f t="shared" si="0"/>
        <v>852376540</v>
      </c>
      <c r="F24" s="24">
        <f>'- 54 -'!C24</f>
        <v>18690826</v>
      </c>
      <c r="G24" s="361">
        <f t="shared" si="1"/>
        <v>21.927898203298742</v>
      </c>
    </row>
    <row r="25" spans="1:7" ht="13.5" customHeight="1">
      <c r="A25" s="368" t="s">
        <v>260</v>
      </c>
      <c r="B25" s="369">
        <v>2157962540</v>
      </c>
      <c r="C25" s="369">
        <v>7032830</v>
      </c>
      <c r="D25" s="369">
        <v>570929380</v>
      </c>
      <c r="E25" s="369">
        <f t="shared" si="0"/>
        <v>2735924750</v>
      </c>
      <c r="F25" s="369">
        <f>'- 54 -'!C25</f>
        <v>64230541</v>
      </c>
      <c r="G25" s="370">
        <f t="shared" si="1"/>
        <v>23.476720622524432</v>
      </c>
    </row>
    <row r="26" spans="1:7" ht="13.5" customHeight="1">
      <c r="A26" s="23" t="s">
        <v>261</v>
      </c>
      <c r="B26" s="24">
        <v>232408720</v>
      </c>
      <c r="C26" s="24">
        <v>135591560</v>
      </c>
      <c r="D26" s="24">
        <v>82492200</v>
      </c>
      <c r="E26" s="24">
        <f t="shared" si="0"/>
        <v>450492480</v>
      </c>
      <c r="F26" s="24">
        <f>'- 54 -'!C26</f>
        <v>11146457</v>
      </c>
      <c r="G26" s="361">
        <f t="shared" si="1"/>
        <v>24.7428258957841</v>
      </c>
    </row>
    <row r="27" spans="1:7" ht="13.5" customHeight="1">
      <c r="A27" s="368" t="s">
        <v>262</v>
      </c>
      <c r="B27" s="369">
        <v>140084340</v>
      </c>
      <c r="C27" s="369">
        <v>0</v>
      </c>
      <c r="D27" s="369">
        <v>65040780</v>
      </c>
      <c r="E27" s="369">
        <f t="shared" si="0"/>
        <v>205125120</v>
      </c>
      <c r="F27" s="369">
        <f>'- 54 -'!C27</f>
        <v>6847942</v>
      </c>
      <c r="G27" s="370">
        <f t="shared" si="1"/>
        <v>33.384219348659</v>
      </c>
    </row>
    <row r="28" spans="1:7" ht="13.5" customHeight="1">
      <c r="A28" s="23" t="s">
        <v>263</v>
      </c>
      <c r="B28" s="24">
        <v>108413350</v>
      </c>
      <c r="C28" s="24">
        <v>144569990</v>
      </c>
      <c r="D28" s="24">
        <v>105900330</v>
      </c>
      <c r="E28" s="24">
        <f t="shared" si="0"/>
        <v>358883670</v>
      </c>
      <c r="F28" s="24">
        <f>'- 54 -'!C28</f>
        <v>7239983</v>
      </c>
      <c r="G28" s="361">
        <f t="shared" si="1"/>
        <v>20.173620605250722</v>
      </c>
    </row>
    <row r="29" spans="1:7" ht="13.5" customHeight="1">
      <c r="A29" s="368" t="s">
        <v>264</v>
      </c>
      <c r="B29" s="369">
        <v>2211092050</v>
      </c>
      <c r="C29" s="369">
        <v>4744440</v>
      </c>
      <c r="D29" s="369">
        <v>555885390</v>
      </c>
      <c r="E29" s="369">
        <f t="shared" si="0"/>
        <v>2771721880</v>
      </c>
      <c r="F29" s="369">
        <f>'- 54 -'!C29</f>
        <v>65715720</v>
      </c>
      <c r="G29" s="370">
        <f t="shared" si="1"/>
        <v>23.709348500723312</v>
      </c>
    </row>
    <row r="30" spans="1:7" ht="13.5" customHeight="1">
      <c r="A30" s="23" t="s">
        <v>265</v>
      </c>
      <c r="B30" s="24">
        <v>61091270</v>
      </c>
      <c r="C30" s="24">
        <v>83397210</v>
      </c>
      <c r="D30" s="24">
        <v>50049190</v>
      </c>
      <c r="E30" s="24">
        <f t="shared" si="0"/>
        <v>194537670</v>
      </c>
      <c r="F30" s="24">
        <f>'- 54 -'!C30</f>
        <v>3796542</v>
      </c>
      <c r="G30" s="361">
        <f t="shared" si="1"/>
        <v>19.51571641626015</v>
      </c>
    </row>
    <row r="31" spans="1:7" ht="13.5" customHeight="1">
      <c r="A31" s="368" t="s">
        <v>266</v>
      </c>
      <c r="B31" s="369">
        <v>258644130</v>
      </c>
      <c r="C31" s="369">
        <v>116751180</v>
      </c>
      <c r="D31" s="369">
        <v>188052850</v>
      </c>
      <c r="E31" s="369">
        <f t="shared" si="0"/>
        <v>563448160</v>
      </c>
      <c r="F31" s="369">
        <f>'- 54 -'!C31</f>
        <v>11417339</v>
      </c>
      <c r="G31" s="370">
        <f t="shared" si="1"/>
        <v>20.26333531730763</v>
      </c>
    </row>
    <row r="32" spans="1:7" ht="13.5" customHeight="1">
      <c r="A32" s="23" t="s">
        <v>267</v>
      </c>
      <c r="B32" s="24">
        <v>210812650</v>
      </c>
      <c r="C32" s="24">
        <v>207204340</v>
      </c>
      <c r="D32" s="24">
        <v>74506600</v>
      </c>
      <c r="E32" s="24">
        <f t="shared" si="0"/>
        <v>492523590</v>
      </c>
      <c r="F32" s="24">
        <f>'- 54 -'!C32</f>
        <v>9412016</v>
      </c>
      <c r="G32" s="361">
        <f t="shared" si="1"/>
        <v>19.109777056566976</v>
      </c>
    </row>
    <row r="33" spans="1:7" ht="13.5" customHeight="1">
      <c r="A33" s="368" t="s">
        <v>268</v>
      </c>
      <c r="B33" s="369">
        <v>134728340</v>
      </c>
      <c r="C33" s="369">
        <v>257089690</v>
      </c>
      <c r="D33" s="369">
        <v>87998110</v>
      </c>
      <c r="E33" s="369">
        <f t="shared" si="0"/>
        <v>479816140</v>
      </c>
      <c r="F33" s="369">
        <f>'- 54 -'!C33</f>
        <v>10296023</v>
      </c>
      <c r="G33" s="370">
        <f t="shared" si="1"/>
        <v>21.458267327147436</v>
      </c>
    </row>
    <row r="34" spans="1:7" ht="13.5" customHeight="1">
      <c r="A34" s="23" t="s">
        <v>269</v>
      </c>
      <c r="B34" s="24">
        <v>186045480</v>
      </c>
      <c r="C34" s="24">
        <v>170969210</v>
      </c>
      <c r="D34" s="24">
        <v>114591340</v>
      </c>
      <c r="E34" s="24">
        <f t="shared" si="0"/>
        <v>471606030</v>
      </c>
      <c r="F34" s="24">
        <f>'- 54 -'!C34</f>
        <v>10218670</v>
      </c>
      <c r="G34" s="361">
        <f t="shared" si="1"/>
        <v>21.667810311924978</v>
      </c>
    </row>
    <row r="35" spans="1:7" ht="13.5" customHeight="1">
      <c r="A35" s="368" t="s">
        <v>270</v>
      </c>
      <c r="B35" s="369">
        <v>1973127060</v>
      </c>
      <c r="C35" s="369">
        <v>6039730</v>
      </c>
      <c r="D35" s="369">
        <v>485443700</v>
      </c>
      <c r="E35" s="369">
        <f t="shared" si="0"/>
        <v>2464610490</v>
      </c>
      <c r="F35" s="369">
        <f>'- 54 -'!C35</f>
        <v>61309710</v>
      </c>
      <c r="G35" s="370">
        <f t="shared" si="1"/>
        <v>24.876024121767006</v>
      </c>
    </row>
    <row r="36" spans="1:7" ht="13.5" customHeight="1">
      <c r="A36" s="23" t="s">
        <v>271</v>
      </c>
      <c r="B36" s="24">
        <v>170712260</v>
      </c>
      <c r="C36" s="24">
        <v>87647430</v>
      </c>
      <c r="D36" s="24">
        <v>92022310</v>
      </c>
      <c r="E36" s="24">
        <f t="shared" si="0"/>
        <v>350382000</v>
      </c>
      <c r="F36" s="24">
        <f>'- 54 -'!C36</f>
        <v>7547831</v>
      </c>
      <c r="G36" s="361">
        <f t="shared" si="1"/>
        <v>21.541720179689598</v>
      </c>
    </row>
    <row r="37" spans="1:7" ht="13.5" customHeight="1">
      <c r="A37" s="368" t="s">
        <v>272</v>
      </c>
      <c r="B37" s="369">
        <v>449173250</v>
      </c>
      <c r="C37" s="369">
        <v>61980620</v>
      </c>
      <c r="D37" s="369">
        <v>87402600</v>
      </c>
      <c r="E37" s="369">
        <f t="shared" si="0"/>
        <v>598556470</v>
      </c>
      <c r="F37" s="369">
        <f>'- 54 -'!C37</f>
        <v>14588287</v>
      </c>
      <c r="G37" s="370">
        <f t="shared" si="1"/>
        <v>24.372448935352747</v>
      </c>
    </row>
    <row r="38" spans="1:7" ht="13.5" customHeight="1">
      <c r="A38" s="23" t="s">
        <v>273</v>
      </c>
      <c r="B38" s="24">
        <v>992874260</v>
      </c>
      <c r="C38" s="24">
        <v>4864250</v>
      </c>
      <c r="D38" s="24">
        <v>182216030</v>
      </c>
      <c r="E38" s="24">
        <f t="shared" si="0"/>
        <v>1179954540</v>
      </c>
      <c r="F38" s="24">
        <f>'- 54 -'!C38</f>
        <v>31596688</v>
      </c>
      <c r="G38" s="361">
        <f t="shared" si="1"/>
        <v>26.77788586668771</v>
      </c>
    </row>
    <row r="39" spans="1:7" ht="13.5" customHeight="1">
      <c r="A39" s="368" t="s">
        <v>274</v>
      </c>
      <c r="B39" s="369">
        <v>106098050</v>
      </c>
      <c r="C39" s="369">
        <v>182684110</v>
      </c>
      <c r="D39" s="369">
        <v>86962080</v>
      </c>
      <c r="E39" s="369">
        <f t="shared" si="0"/>
        <v>375744240</v>
      </c>
      <c r="F39" s="369">
        <f>'- 54 -'!C39</f>
        <v>7708651</v>
      </c>
      <c r="G39" s="370">
        <f t="shared" si="1"/>
        <v>20.515686414780436</v>
      </c>
    </row>
    <row r="40" spans="1:7" ht="13.5" customHeight="1">
      <c r="A40" s="23" t="s">
        <v>275</v>
      </c>
      <c r="B40" s="24">
        <v>1135419360</v>
      </c>
      <c r="C40" s="24">
        <v>6461470</v>
      </c>
      <c r="D40" s="24">
        <v>709681120</v>
      </c>
      <c r="E40" s="24">
        <f t="shared" si="0"/>
        <v>1851561950</v>
      </c>
      <c r="F40" s="24">
        <f>'- 54 -'!C40</f>
        <v>40585490</v>
      </c>
      <c r="G40" s="361">
        <f t="shared" si="1"/>
        <v>21.91959604700237</v>
      </c>
    </row>
    <row r="41" spans="1:7" ht="13.5" customHeight="1">
      <c r="A41" s="368" t="s">
        <v>276</v>
      </c>
      <c r="B41" s="369">
        <v>682731820</v>
      </c>
      <c r="C41" s="369">
        <v>100872970</v>
      </c>
      <c r="D41" s="369">
        <v>192424990</v>
      </c>
      <c r="E41" s="369">
        <f t="shared" si="0"/>
        <v>976029780</v>
      </c>
      <c r="F41" s="369">
        <f>'- 54 -'!C41</f>
        <v>23596876</v>
      </c>
      <c r="G41" s="370">
        <f t="shared" si="1"/>
        <v>24.17638937205379</v>
      </c>
    </row>
    <row r="42" spans="1:7" ht="13.5" customHeight="1">
      <c r="A42" s="23" t="s">
        <v>277</v>
      </c>
      <c r="B42" s="24">
        <v>113771150</v>
      </c>
      <c r="C42" s="24">
        <v>69031390</v>
      </c>
      <c r="D42" s="24">
        <v>54539290</v>
      </c>
      <c r="E42" s="24">
        <f t="shared" si="0"/>
        <v>237341830</v>
      </c>
      <c r="F42" s="24">
        <f>'- 54 -'!C42</f>
        <v>5451299</v>
      </c>
      <c r="G42" s="361">
        <f t="shared" si="1"/>
        <v>22.96813418856676</v>
      </c>
    </row>
    <row r="43" spans="1:7" ht="13.5" customHeight="1">
      <c r="A43" s="368" t="s">
        <v>278</v>
      </c>
      <c r="B43" s="369">
        <v>87535620</v>
      </c>
      <c r="C43" s="369">
        <v>93002310</v>
      </c>
      <c r="D43" s="369">
        <v>37596580</v>
      </c>
      <c r="E43" s="369">
        <f t="shared" si="0"/>
        <v>218134510</v>
      </c>
      <c r="F43" s="369">
        <f>'- 54 -'!C43</f>
        <v>4310514</v>
      </c>
      <c r="G43" s="370">
        <f t="shared" si="1"/>
        <v>19.760807219362032</v>
      </c>
    </row>
    <row r="44" spans="1:7" ht="13.5" customHeight="1">
      <c r="A44" s="23" t="s">
        <v>279</v>
      </c>
      <c r="B44" s="24">
        <v>44995790</v>
      </c>
      <c r="C44" s="24">
        <v>49732320</v>
      </c>
      <c r="D44" s="24">
        <v>11145350</v>
      </c>
      <c r="E44" s="24">
        <f t="shared" si="0"/>
        <v>105873460</v>
      </c>
      <c r="F44" s="24">
        <f>'- 54 -'!C44</f>
        <v>2506739</v>
      </c>
      <c r="G44" s="361">
        <f t="shared" si="1"/>
        <v>23.676745805794955</v>
      </c>
    </row>
    <row r="45" spans="1:7" ht="13.5" customHeight="1">
      <c r="A45" s="368" t="s">
        <v>280</v>
      </c>
      <c r="B45" s="369">
        <v>136089840</v>
      </c>
      <c r="C45" s="369">
        <v>30394320</v>
      </c>
      <c r="D45" s="369">
        <v>52534920</v>
      </c>
      <c r="E45" s="369">
        <f t="shared" si="0"/>
        <v>219019080</v>
      </c>
      <c r="F45" s="369">
        <f>'- 54 -'!C45</f>
        <v>4848273</v>
      </c>
      <c r="G45" s="370">
        <f t="shared" si="1"/>
        <v>22.13630428910577</v>
      </c>
    </row>
    <row r="46" spans="1:7" ht="13.5" customHeight="1">
      <c r="A46" s="23" t="s">
        <v>281</v>
      </c>
      <c r="B46" s="24">
        <v>2411520560</v>
      </c>
      <c r="C46" s="24">
        <v>898580</v>
      </c>
      <c r="D46" s="24">
        <v>2217323170</v>
      </c>
      <c r="E46" s="24">
        <f t="shared" si="0"/>
        <v>4629742310</v>
      </c>
      <c r="F46" s="24">
        <f>'- 54 -'!C46</f>
        <v>129033323</v>
      </c>
      <c r="G46" s="361">
        <f t="shared" si="1"/>
        <v>27.870519428542448</v>
      </c>
    </row>
    <row r="47" spans="1:7" ht="4.5" customHeight="1">
      <c r="A47"/>
      <c r="B47"/>
      <c r="C47"/>
      <c r="D47"/>
      <c r="E47"/>
      <c r="F47"/>
      <c r="G47"/>
    </row>
    <row r="48" spans="1:7" ht="13.5" customHeight="1">
      <c r="A48" s="371" t="s">
        <v>290</v>
      </c>
      <c r="B48" s="372">
        <f>SUM(B11:B46)</f>
        <v>17501619390</v>
      </c>
      <c r="C48" s="372">
        <f>SUM(C11:C46)</f>
        <v>2639479750</v>
      </c>
      <c r="D48" s="372">
        <f>SUM(D11:D46)</f>
        <v>7654971050</v>
      </c>
      <c r="E48" s="372">
        <f>SUM(E11:E46)</f>
        <v>27796070190</v>
      </c>
      <c r="F48" s="372">
        <f>SUM(F11:F46)</f>
        <v>656664001</v>
      </c>
      <c r="G48" s="373">
        <f>F48/E48*1000</f>
        <v>23.62434676957477</v>
      </c>
    </row>
    <row r="49" spans="1:7" ht="4.5" customHeight="1">
      <c r="A49" s="162"/>
      <c r="B49" s="179"/>
      <c r="C49" s="179"/>
      <c r="D49" s="179"/>
      <c r="E49" s="179"/>
      <c r="F49" s="179"/>
      <c r="G49"/>
    </row>
    <row r="50" spans="1:7" ht="13.5" customHeight="1">
      <c r="A50" s="23" t="s">
        <v>288</v>
      </c>
      <c r="B50" s="24">
        <v>25704600</v>
      </c>
      <c r="C50" s="24">
        <v>234960</v>
      </c>
      <c r="D50" s="24">
        <v>1911550</v>
      </c>
      <c r="E50" s="24">
        <f>SUM(B50:D50)</f>
        <v>27851110</v>
      </c>
      <c r="F50"/>
      <c r="G50"/>
    </row>
    <row r="51" spans="1:7" ht="13.5" customHeight="1">
      <c r="A51" s="368" t="s">
        <v>289</v>
      </c>
      <c r="B51" s="369">
        <v>10163640</v>
      </c>
      <c r="C51" s="369">
        <v>8911330</v>
      </c>
      <c r="D51" s="369">
        <v>31025560</v>
      </c>
      <c r="E51" s="369">
        <f>SUM(B51:D51)</f>
        <v>50100530</v>
      </c>
      <c r="F51"/>
      <c r="G51"/>
    </row>
    <row r="52" spans="1:7" ht="4.5" customHeight="1">
      <c r="A52" s="162"/>
      <c r="B52" s="179"/>
      <c r="C52" s="179"/>
      <c r="D52" s="179"/>
      <c r="E52" s="179"/>
      <c r="F52"/>
      <c r="G52"/>
    </row>
    <row r="53" spans="1:7" ht="13.5" customHeight="1">
      <c r="A53" s="371" t="s">
        <v>282</v>
      </c>
      <c r="B53" s="372">
        <f>SUM(B48,B50:B51)</f>
        <v>17537487630</v>
      </c>
      <c r="C53" s="372">
        <f>SUM(C48,C50:C51)</f>
        <v>2648626040</v>
      </c>
      <c r="D53" s="372">
        <f>SUM(D48,D50:D51)</f>
        <v>7687908160</v>
      </c>
      <c r="E53" s="372">
        <f>SUM(E48,E50:E51)</f>
        <v>27874021830</v>
      </c>
      <c r="F53"/>
      <c r="G53"/>
    </row>
    <row r="54" spans="1:7" ht="30" customHeight="1">
      <c r="A54" s="27"/>
      <c r="B54" s="27"/>
      <c r="C54" s="27"/>
      <c r="D54" s="27"/>
      <c r="E54" s="27"/>
      <c r="F54" s="27"/>
      <c r="G54" s="27"/>
    </row>
    <row r="55" spans="1:8" ht="15" customHeight="1">
      <c r="A55" s="508" t="s">
        <v>545</v>
      </c>
      <c r="B55" s="39"/>
      <c r="C55" s="39"/>
      <c r="D55" s="39"/>
      <c r="E55" s="39"/>
      <c r="F55" s="39"/>
      <c r="G55" s="39"/>
      <c r="H55" s="39"/>
    </row>
    <row r="56" spans="1:8" ht="12" customHeight="1">
      <c r="A56" s="1" t="s">
        <v>494</v>
      </c>
      <c r="B56" s="39"/>
      <c r="C56" s="39"/>
      <c r="D56" s="39"/>
      <c r="E56" s="39"/>
      <c r="F56" s="39"/>
      <c r="G56" s="39"/>
      <c r="H56" s="39"/>
    </row>
    <row r="57" spans="1:8" ht="12" customHeight="1">
      <c r="A57" s="253" t="s">
        <v>452</v>
      </c>
      <c r="B57" s="39"/>
      <c r="C57" s="39"/>
      <c r="D57" s="39"/>
      <c r="E57" s="39"/>
      <c r="F57" s="39"/>
      <c r="G57" s="39"/>
      <c r="H57" s="39"/>
    </row>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45.xml><?xml version="1.0" encoding="utf-8"?>
<worksheet xmlns="http://schemas.openxmlformats.org/spreadsheetml/2006/main" xmlns:r="http://schemas.openxmlformats.org/officeDocument/2006/relationships">
  <sheetPr codeName="Sheet44">
    <pageSetUpPr fitToPage="1"/>
  </sheetPr>
  <dimension ref="A1:F52"/>
  <sheetViews>
    <sheetView showGridLines="0" showZeros="0" workbookViewId="0" topLeftCell="A1">
      <selection activeCell="A1" sqref="A1"/>
    </sheetView>
  </sheetViews>
  <sheetFormatPr defaultColWidth="15.83203125" defaultRowHeight="12"/>
  <cols>
    <col min="1" max="1" width="33.83203125" style="1" customWidth="1"/>
    <col min="2" max="3" width="21.83203125" style="1" customWidth="1"/>
    <col min="4" max="4" width="23.83203125" style="1" customWidth="1"/>
    <col min="5" max="5" width="3.83203125" style="1" customWidth="1"/>
    <col min="6" max="6" width="27.83203125" style="1" customWidth="1"/>
    <col min="7" max="16384" width="15.83203125" style="1" customWidth="1"/>
  </cols>
  <sheetData>
    <row r="1" ht="6.75" customHeight="1">
      <c r="A1" s="3"/>
    </row>
    <row r="2" spans="1:6" ht="15.75" customHeight="1">
      <c r="A2" s="43"/>
      <c r="B2" s="269" t="s">
        <v>311</v>
      </c>
      <c r="C2" s="281"/>
      <c r="D2" s="281"/>
      <c r="E2" s="282"/>
      <c r="F2" s="282"/>
    </row>
    <row r="3" spans="1:6" ht="15.75" customHeight="1">
      <c r="A3" s="47"/>
      <c r="B3" s="271" t="str">
        <f>TAXYEAR</f>
        <v>FOR THE 2007 TAXATION YEAR</v>
      </c>
      <c r="C3" s="283"/>
      <c r="D3" s="283"/>
      <c r="E3" s="284"/>
      <c r="F3" s="284"/>
    </row>
    <row r="4" spans="2:6" ht="15.75" customHeight="1">
      <c r="B4" s="4"/>
      <c r="C4" s="4"/>
      <c r="D4" s="4"/>
      <c r="E4" s="4"/>
      <c r="F4" s="4"/>
    </row>
    <row r="5" spans="2:6" ht="15.75" customHeight="1">
      <c r="B5" s="4"/>
      <c r="C5" s="4"/>
      <c r="D5" s="4"/>
      <c r="E5" s="4"/>
      <c r="F5" s="4"/>
    </row>
    <row r="6" spans="2:6" ht="15.75" customHeight="1">
      <c r="B6" s="4"/>
      <c r="C6" s="4"/>
      <c r="D6" s="4"/>
      <c r="E6" s="4"/>
      <c r="F6" s="4"/>
    </row>
    <row r="7" spans="2:6" ht="15.75" customHeight="1">
      <c r="B7" s="467" t="s">
        <v>85</v>
      </c>
      <c r="C7" s="468"/>
      <c r="D7" s="468"/>
      <c r="E7" s="4"/>
      <c r="F7" s="453" t="s">
        <v>126</v>
      </c>
    </row>
    <row r="8" spans="1:6" ht="15.75" customHeight="1">
      <c r="A8" s="17"/>
      <c r="B8" s="469" t="s">
        <v>153</v>
      </c>
      <c r="C8" s="470"/>
      <c r="D8" s="470"/>
      <c r="E8" s="4"/>
      <c r="F8" s="444" t="s">
        <v>67</v>
      </c>
    </row>
    <row r="9" spans="1:6" ht="15.75" customHeight="1">
      <c r="A9" s="19" t="s">
        <v>88</v>
      </c>
      <c r="B9" s="471" t="s">
        <v>151</v>
      </c>
      <c r="C9" s="472" t="s">
        <v>166</v>
      </c>
      <c r="D9" s="472" t="s">
        <v>61</v>
      </c>
      <c r="E9" s="4"/>
      <c r="F9" s="387" t="s">
        <v>401</v>
      </c>
    </row>
    <row r="10" spans="1:6" ht="4.5" customHeight="1">
      <c r="A10" s="22"/>
      <c r="B10" s="256"/>
      <c r="C10" s="256"/>
      <c r="D10" s="256"/>
      <c r="E10" s="256"/>
      <c r="F10" s="256"/>
    </row>
    <row r="11" spans="1:6" ht="13.5" customHeight="1">
      <c r="A11" s="368" t="s">
        <v>247</v>
      </c>
      <c r="B11" s="369">
        <f>'- 50 -'!C11</f>
        <v>1251467.6472</v>
      </c>
      <c r="C11" s="369">
        <v>5599120</v>
      </c>
      <c r="D11" s="369">
        <f aca="true" t="shared" si="0" ref="D11:D46">SUM(B11,C11)</f>
        <v>6850587.6472</v>
      </c>
      <c r="F11" s="369">
        <v>198375</v>
      </c>
    </row>
    <row r="12" spans="1:6" ht="13.5" customHeight="1">
      <c r="A12" s="23" t="s">
        <v>248</v>
      </c>
      <c r="B12" s="24">
        <f>'- 50 -'!C12</f>
        <v>1367140.2528000001</v>
      </c>
      <c r="C12" s="24">
        <v>9572888</v>
      </c>
      <c r="D12" s="24">
        <f t="shared" si="0"/>
        <v>10940028.2528</v>
      </c>
      <c r="F12" s="24">
        <v>163199</v>
      </c>
    </row>
    <row r="13" spans="1:6" ht="13.5" customHeight="1">
      <c r="A13" s="368" t="s">
        <v>249</v>
      </c>
      <c r="B13" s="369">
        <f>'- 50 -'!C13</f>
        <v>7983887.5536</v>
      </c>
      <c r="C13" s="369">
        <v>23926069</v>
      </c>
      <c r="D13" s="369">
        <f t="shared" si="0"/>
        <v>31909956.5536</v>
      </c>
      <c r="F13" s="369">
        <v>190551</v>
      </c>
    </row>
    <row r="14" spans="1:6" ht="13.5" customHeight="1">
      <c r="A14" s="23" t="s">
        <v>285</v>
      </c>
      <c r="B14" s="24">
        <f>'- 50 -'!C14</f>
        <v>0</v>
      </c>
      <c r="C14" s="24">
        <v>0</v>
      </c>
      <c r="D14" s="24">
        <f t="shared" si="0"/>
        <v>0</v>
      </c>
      <c r="F14" s="24">
        <v>164548</v>
      </c>
    </row>
    <row r="15" spans="1:6" ht="13.5" customHeight="1">
      <c r="A15" s="368" t="s">
        <v>250</v>
      </c>
      <c r="B15" s="369">
        <f>'- 50 -'!C15</f>
        <v>1193751.3816</v>
      </c>
      <c r="C15" s="369">
        <v>7204060</v>
      </c>
      <c r="D15" s="369">
        <f t="shared" si="0"/>
        <v>8397811.3816</v>
      </c>
      <c r="F15" s="369">
        <v>276051</v>
      </c>
    </row>
    <row r="16" spans="1:6" ht="13.5" customHeight="1">
      <c r="A16" s="23" t="s">
        <v>251</v>
      </c>
      <c r="B16" s="24">
        <f>'- 50 -'!C16</f>
        <v>421792.22880000004</v>
      </c>
      <c r="C16" s="24">
        <v>3430186</v>
      </c>
      <c r="D16" s="24">
        <f t="shared" si="0"/>
        <v>3851978.2288</v>
      </c>
      <c r="F16" s="24">
        <v>101797</v>
      </c>
    </row>
    <row r="17" spans="1:6" ht="13.5" customHeight="1">
      <c r="A17" s="368" t="s">
        <v>252</v>
      </c>
      <c r="B17" s="369">
        <f>'- 50 -'!C17</f>
        <v>2154135.0096</v>
      </c>
      <c r="C17" s="369">
        <v>5762755</v>
      </c>
      <c r="D17" s="369">
        <f t="shared" si="0"/>
        <v>7916890.0096</v>
      </c>
      <c r="F17" s="369">
        <v>220735</v>
      </c>
    </row>
    <row r="18" spans="1:6" ht="13.5" customHeight="1">
      <c r="A18" s="23" t="s">
        <v>253</v>
      </c>
      <c r="B18" s="24">
        <f>'- 50 -'!C18</f>
        <v>698392.992</v>
      </c>
      <c r="C18" s="24">
        <v>3255906</v>
      </c>
      <c r="D18" s="24">
        <f t="shared" si="0"/>
        <v>3954298.992</v>
      </c>
      <c r="F18" s="24">
        <v>44355</v>
      </c>
    </row>
    <row r="19" spans="1:6" ht="13.5" customHeight="1">
      <c r="A19" s="368" t="s">
        <v>254</v>
      </c>
      <c r="B19" s="369">
        <f>'- 50 -'!C19</f>
        <v>1907889.9096000001</v>
      </c>
      <c r="C19" s="369">
        <v>9108000</v>
      </c>
      <c r="D19" s="369">
        <f t="shared" si="0"/>
        <v>11015889.9096</v>
      </c>
      <c r="F19" s="369">
        <v>129732</v>
      </c>
    </row>
    <row r="20" spans="1:6" ht="13.5" customHeight="1">
      <c r="A20" s="23" t="s">
        <v>255</v>
      </c>
      <c r="B20" s="24">
        <f>'- 50 -'!C20</f>
        <v>2830212.9816</v>
      </c>
      <c r="C20" s="24">
        <v>17163958</v>
      </c>
      <c r="D20" s="24">
        <f t="shared" si="0"/>
        <v>19994170.9816</v>
      </c>
      <c r="F20" s="24">
        <v>116370</v>
      </c>
    </row>
    <row r="21" spans="1:6" ht="13.5" customHeight="1">
      <c r="A21" s="368" t="s">
        <v>256</v>
      </c>
      <c r="B21" s="369">
        <f>'- 50 -'!C21</f>
        <v>1845366.8496</v>
      </c>
      <c r="C21" s="369">
        <v>11578810</v>
      </c>
      <c r="D21" s="369">
        <f t="shared" si="0"/>
        <v>13424176.8496</v>
      </c>
      <c r="F21" s="369">
        <v>162072</v>
      </c>
    </row>
    <row r="22" spans="1:6" ht="13.5" customHeight="1">
      <c r="A22" s="23" t="s">
        <v>257</v>
      </c>
      <c r="B22" s="24">
        <f>'- 50 -'!C22</f>
        <v>877316.9208000001</v>
      </c>
      <c r="C22" s="24">
        <v>4086341</v>
      </c>
      <c r="D22" s="24">
        <f t="shared" si="0"/>
        <v>4963657.9208</v>
      </c>
      <c r="F22" s="24">
        <v>93316</v>
      </c>
    </row>
    <row r="23" spans="1:6" ht="13.5" customHeight="1">
      <c r="A23" s="368" t="s">
        <v>258</v>
      </c>
      <c r="B23" s="369">
        <f>'- 50 -'!C23</f>
        <v>339140.2248</v>
      </c>
      <c r="C23" s="369">
        <v>3880168</v>
      </c>
      <c r="D23" s="369">
        <f t="shared" si="0"/>
        <v>4219308.2248</v>
      </c>
      <c r="F23" s="369">
        <v>127184</v>
      </c>
    </row>
    <row r="24" spans="1:6" ht="13.5" customHeight="1">
      <c r="A24" s="23" t="s">
        <v>259</v>
      </c>
      <c r="B24" s="24">
        <f>'- 50 -'!C24</f>
        <v>2057248.5072</v>
      </c>
      <c r="C24" s="24">
        <v>18690826</v>
      </c>
      <c r="D24" s="24">
        <f t="shared" si="0"/>
        <v>20748074.5072</v>
      </c>
      <c r="F24" s="24">
        <v>188520</v>
      </c>
    </row>
    <row r="25" spans="1:6" ht="13.5" customHeight="1">
      <c r="A25" s="368" t="s">
        <v>260</v>
      </c>
      <c r="B25" s="369">
        <f>'- 50 -'!C25</f>
        <v>9180544.4304</v>
      </c>
      <c r="C25" s="369">
        <v>64230541</v>
      </c>
      <c r="D25" s="369">
        <f t="shared" si="0"/>
        <v>73411085.4304</v>
      </c>
      <c r="F25" s="369">
        <v>167383</v>
      </c>
    </row>
    <row r="26" spans="1:6" ht="13.5" customHeight="1">
      <c r="A26" s="23" t="s">
        <v>261</v>
      </c>
      <c r="B26" s="24">
        <f>'- 50 -'!C26</f>
        <v>1326474.5760000001</v>
      </c>
      <c r="C26" s="24">
        <v>11146457</v>
      </c>
      <c r="D26" s="24">
        <f t="shared" si="0"/>
        <v>12472931.576</v>
      </c>
      <c r="F26" s="24">
        <v>148115</v>
      </c>
    </row>
    <row r="27" spans="1:6" ht="13.5" customHeight="1">
      <c r="A27" s="368" t="s">
        <v>262</v>
      </c>
      <c r="B27" s="369">
        <f>'- 50 -'!C27</f>
        <v>1045855.7424</v>
      </c>
      <c r="C27" s="369">
        <v>6847942</v>
      </c>
      <c r="D27" s="369">
        <f t="shared" si="0"/>
        <v>7893797.7424</v>
      </c>
      <c r="F27" s="369">
        <v>76234</v>
      </c>
    </row>
    <row r="28" spans="1:6" ht="13.5" customHeight="1">
      <c r="A28" s="23" t="s">
        <v>263</v>
      </c>
      <c r="B28" s="24">
        <f>'- 50 -'!C28</f>
        <v>1702877.3064000001</v>
      </c>
      <c r="C28" s="24">
        <v>7239983</v>
      </c>
      <c r="D28" s="24">
        <f t="shared" si="0"/>
        <v>8942860.306400001</v>
      </c>
      <c r="F28" s="24">
        <v>184965</v>
      </c>
    </row>
    <row r="29" spans="1:6" ht="13.5" customHeight="1">
      <c r="A29" s="368" t="s">
        <v>264</v>
      </c>
      <c r="B29" s="369">
        <f>'- 50 -'!C29</f>
        <v>8938637.0712</v>
      </c>
      <c r="C29" s="369">
        <v>65715720</v>
      </c>
      <c r="D29" s="369">
        <f t="shared" si="0"/>
        <v>74654357.0712</v>
      </c>
      <c r="F29" s="369">
        <v>215011</v>
      </c>
    </row>
    <row r="30" spans="1:6" ht="13.5" customHeight="1">
      <c r="A30" s="23" t="s">
        <v>265</v>
      </c>
      <c r="B30" s="24">
        <f>'- 50 -'!C30</f>
        <v>804790.9752</v>
      </c>
      <c r="C30" s="24">
        <v>3796542</v>
      </c>
      <c r="D30" s="24">
        <f t="shared" si="0"/>
        <v>4601332.9752</v>
      </c>
      <c r="F30" s="24">
        <v>158962</v>
      </c>
    </row>
    <row r="31" spans="1:6" ht="13.5" customHeight="1">
      <c r="A31" s="368" t="s">
        <v>266</v>
      </c>
      <c r="B31" s="369">
        <f>'- 50 -'!C31</f>
        <v>3023889.828</v>
      </c>
      <c r="C31" s="369">
        <v>11417339</v>
      </c>
      <c r="D31" s="369">
        <f t="shared" si="0"/>
        <v>14441228.828</v>
      </c>
      <c r="F31" s="369">
        <v>172632</v>
      </c>
    </row>
    <row r="32" spans="1:6" ht="13.5" customHeight="1">
      <c r="A32" s="23" t="s">
        <v>267</v>
      </c>
      <c r="B32" s="24">
        <f>'- 50 -'!C32</f>
        <v>1198066.128</v>
      </c>
      <c r="C32" s="24">
        <v>9412016</v>
      </c>
      <c r="D32" s="24">
        <f t="shared" si="0"/>
        <v>10610082.128</v>
      </c>
      <c r="F32" s="24">
        <v>209740</v>
      </c>
    </row>
    <row r="33" spans="1:6" ht="13.5" customHeight="1">
      <c r="A33" s="368" t="s">
        <v>268</v>
      </c>
      <c r="B33" s="369">
        <f>'- 50 -'!C33</f>
        <v>1415009.6088</v>
      </c>
      <c r="C33" s="369">
        <v>10296023</v>
      </c>
      <c r="D33" s="369">
        <f t="shared" si="0"/>
        <v>11711032.6088</v>
      </c>
      <c r="F33" s="369">
        <v>181436</v>
      </c>
    </row>
    <row r="34" spans="1:6" ht="13.5" customHeight="1">
      <c r="A34" s="23" t="s">
        <v>269</v>
      </c>
      <c r="B34" s="24">
        <f>'- 50 -'!C34</f>
        <v>1842628.7472</v>
      </c>
      <c r="C34" s="24">
        <v>10218670</v>
      </c>
      <c r="D34" s="24">
        <f t="shared" si="0"/>
        <v>12061298.747200001</v>
      </c>
      <c r="F34" s="24">
        <v>194117</v>
      </c>
    </row>
    <row r="35" spans="1:6" ht="13.5" customHeight="1">
      <c r="A35" s="368" t="s">
        <v>270</v>
      </c>
      <c r="B35" s="369">
        <f>'- 50 -'!C35</f>
        <v>7805934.696</v>
      </c>
      <c r="C35" s="369">
        <v>61309710</v>
      </c>
      <c r="D35" s="369">
        <f t="shared" si="0"/>
        <v>69115644.696</v>
      </c>
      <c r="F35" s="369">
        <v>146829</v>
      </c>
    </row>
    <row r="36" spans="1:6" ht="13.5" customHeight="1">
      <c r="A36" s="23" t="s">
        <v>271</v>
      </c>
      <c r="B36" s="24">
        <f>'- 50 -'!C36</f>
        <v>1479718.7448</v>
      </c>
      <c r="C36" s="24">
        <v>7547831</v>
      </c>
      <c r="D36" s="24">
        <f t="shared" si="0"/>
        <v>9027549.7448</v>
      </c>
      <c r="F36" s="24">
        <v>187393</v>
      </c>
    </row>
    <row r="37" spans="1:6" ht="13.5" customHeight="1">
      <c r="A37" s="368" t="s">
        <v>272</v>
      </c>
      <c r="B37" s="369">
        <f>'- 50 -'!C37</f>
        <v>1405433.808</v>
      </c>
      <c r="C37" s="369">
        <v>14588287</v>
      </c>
      <c r="D37" s="369">
        <f t="shared" si="0"/>
        <v>15993720.808</v>
      </c>
      <c r="F37" s="369">
        <v>124624</v>
      </c>
    </row>
    <row r="38" spans="1:6" ht="13.5" customHeight="1">
      <c r="A38" s="23" t="s">
        <v>273</v>
      </c>
      <c r="B38" s="24">
        <f>'- 50 -'!C38</f>
        <v>2930033.7624</v>
      </c>
      <c r="C38" s="24">
        <v>31596688</v>
      </c>
      <c r="D38" s="24">
        <f t="shared" si="0"/>
        <v>34526721.7624</v>
      </c>
      <c r="F38" s="24">
        <v>135099</v>
      </c>
    </row>
    <row r="39" spans="1:6" ht="13.5" customHeight="1">
      <c r="A39" s="368" t="s">
        <v>274</v>
      </c>
      <c r="B39" s="369">
        <f>'- 50 -'!C39</f>
        <v>1398350.2464</v>
      </c>
      <c r="C39" s="369">
        <v>7708651</v>
      </c>
      <c r="D39" s="369">
        <f t="shared" si="0"/>
        <v>9107001.2464</v>
      </c>
      <c r="F39" s="369">
        <v>219477</v>
      </c>
    </row>
    <row r="40" spans="1:6" ht="13.5" customHeight="1">
      <c r="A40" s="23" t="s">
        <v>275</v>
      </c>
      <c r="B40" s="24">
        <f>'- 50 -'!C40</f>
        <v>11411672.4096</v>
      </c>
      <c r="C40" s="24">
        <v>40585490</v>
      </c>
      <c r="D40" s="24">
        <f t="shared" si="0"/>
        <v>51997162.409600005</v>
      </c>
      <c r="F40" s="24">
        <v>217084</v>
      </c>
    </row>
    <row r="41" spans="1:6" ht="13.5" customHeight="1">
      <c r="A41" s="368" t="s">
        <v>276</v>
      </c>
      <c r="B41" s="369">
        <f>'- 50 -'!C41</f>
        <v>3094193.8392000003</v>
      </c>
      <c r="C41" s="369">
        <v>23596876</v>
      </c>
      <c r="D41" s="369">
        <f t="shared" si="0"/>
        <v>26691069.8392</v>
      </c>
      <c r="F41" s="369">
        <v>196348</v>
      </c>
    </row>
    <row r="42" spans="1:6" ht="13.5" customHeight="1">
      <c r="A42" s="23" t="s">
        <v>277</v>
      </c>
      <c r="B42" s="24">
        <f>'- 50 -'!C42</f>
        <v>876991.7832000001</v>
      </c>
      <c r="C42" s="24">
        <v>5451299</v>
      </c>
      <c r="D42" s="24">
        <f t="shared" si="0"/>
        <v>6328290.7832</v>
      </c>
      <c r="F42" s="24">
        <v>143609</v>
      </c>
    </row>
    <row r="43" spans="1:6" ht="13.5" customHeight="1">
      <c r="A43" s="368" t="s">
        <v>278</v>
      </c>
      <c r="B43" s="369">
        <f>'- 50 -'!C43</f>
        <v>604553.0064000001</v>
      </c>
      <c r="C43" s="369">
        <v>4310514</v>
      </c>
      <c r="D43" s="369">
        <f t="shared" si="0"/>
        <v>4915067.0064</v>
      </c>
      <c r="F43" s="369">
        <v>195707</v>
      </c>
    </row>
    <row r="44" spans="1:6" ht="13.5" customHeight="1">
      <c r="A44" s="23" t="s">
        <v>279</v>
      </c>
      <c r="B44" s="24">
        <f>'- 50 -'!C44</f>
        <v>179217.228</v>
      </c>
      <c r="C44" s="24">
        <v>2506739</v>
      </c>
      <c r="D44" s="24">
        <f t="shared" si="0"/>
        <v>2685956.228</v>
      </c>
      <c r="F44" s="24">
        <v>122966</v>
      </c>
    </row>
    <row r="45" spans="1:6" ht="13.5" customHeight="1">
      <c r="A45" s="368" t="s">
        <v>280</v>
      </c>
      <c r="B45" s="369">
        <f>'- 50 -'!C45</f>
        <v>844761.5136000001</v>
      </c>
      <c r="C45" s="369">
        <v>4848273</v>
      </c>
      <c r="D45" s="369">
        <f t="shared" si="0"/>
        <v>5693034.5136</v>
      </c>
      <c r="F45" s="369">
        <v>146619</v>
      </c>
    </row>
    <row r="46" spans="1:6" ht="13.5" customHeight="1">
      <c r="A46" s="23" t="s">
        <v>281</v>
      </c>
      <c r="B46" s="24">
        <f>'- 50 -'!C46</f>
        <v>35654556.5736</v>
      </c>
      <c r="C46" s="24">
        <v>129033323</v>
      </c>
      <c r="D46" s="24">
        <f t="shared" si="0"/>
        <v>164687879.5736</v>
      </c>
      <c r="F46" s="24">
        <v>157945</v>
      </c>
    </row>
    <row r="47" spans="1:6" ht="4.5" customHeight="1">
      <c r="A47"/>
      <c r="B47"/>
      <c r="C47"/>
      <c r="D47"/>
      <c r="F47"/>
    </row>
    <row r="48" spans="1:6" ht="13.5" customHeight="1">
      <c r="A48" s="371" t="s">
        <v>282</v>
      </c>
      <c r="B48" s="372">
        <f>SUM(B11:B46)</f>
        <v>123091934.484</v>
      </c>
      <c r="C48" s="372">
        <f>SUM(C11:C46)</f>
        <v>656664001</v>
      </c>
      <c r="D48" s="372">
        <f>SUM(D11:D46)</f>
        <v>779755935.484</v>
      </c>
      <c r="F48" s="372">
        <v>164266.29138268522</v>
      </c>
    </row>
    <row r="49" spans="1:6" ht="49.5" customHeight="1">
      <c r="A49" s="285" t="s">
        <v>5</v>
      </c>
      <c r="B49" s="27"/>
      <c r="C49" s="27"/>
      <c r="D49" s="27"/>
      <c r="E49" s="27"/>
      <c r="F49" s="27"/>
    </row>
    <row r="50" ht="15" customHeight="1">
      <c r="A50" s="40" t="s">
        <v>415</v>
      </c>
    </row>
    <row r="51" ht="12" customHeight="1">
      <c r="A51" s="2" t="s">
        <v>416</v>
      </c>
    </row>
    <row r="52" ht="12" customHeight="1">
      <c r="A52" s="162" t="s">
        <v>417</v>
      </c>
    </row>
    <row r="53" ht="14.25" customHeight="1"/>
    <row r="54" ht="14.25" customHeight="1"/>
    <row r="55" ht="14.25" customHeight="1"/>
    <row r="56" ht="14.25" customHeight="1"/>
    <row r="57" ht="14.25" customHeight="1"/>
    <row r="58" ht="14.2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&amp;C&amp;"Arial,Bold"&amp;10&amp;A</oddHeader>
  </headerFooter>
</worksheet>
</file>

<file path=xl/worksheets/sheet46.xml><?xml version="1.0" encoding="utf-8"?>
<worksheet xmlns="http://schemas.openxmlformats.org/spreadsheetml/2006/main" xmlns:r="http://schemas.openxmlformats.org/officeDocument/2006/relationships">
  <sheetPr codeName="Sheet45">
    <pageSetUpPr fitToPage="1"/>
  </sheetPr>
  <dimension ref="A1:F56"/>
  <sheetViews>
    <sheetView showGridLines="0" showZeros="0" workbookViewId="0" topLeftCell="A1">
      <selection activeCell="A1" sqref="A1"/>
    </sheetView>
  </sheetViews>
  <sheetFormatPr defaultColWidth="19.83203125" defaultRowHeight="12"/>
  <cols>
    <col min="1" max="1" width="32.83203125" style="1" customWidth="1"/>
    <col min="2" max="2" width="21.83203125" style="1" customWidth="1"/>
    <col min="3" max="3" width="18.83203125" style="1" customWidth="1"/>
    <col min="4" max="5" width="19.83203125" style="1" customWidth="1"/>
    <col min="6" max="16384" width="19.83203125" style="1" customWidth="1"/>
  </cols>
  <sheetData>
    <row r="1" spans="1:6" ht="6.75" customHeight="1">
      <c r="A1" s="3"/>
      <c r="B1" s="3"/>
      <c r="C1" s="3"/>
      <c r="D1" s="3"/>
      <c r="E1" s="3"/>
      <c r="F1" s="3"/>
    </row>
    <row r="2" spans="1:6" ht="15.75" customHeight="1">
      <c r="A2" s="309"/>
      <c r="B2" s="319" t="str">
        <f>REVYEAR</f>
        <v>ANALYSIS OF OPERATING FUND REVENUE: 2007/2008 BUDGET</v>
      </c>
      <c r="C2" s="320"/>
      <c r="D2" s="314"/>
      <c r="E2" s="314"/>
      <c r="F2" s="259" t="s">
        <v>216</v>
      </c>
    </row>
    <row r="3" spans="1:6" ht="15.75" customHeight="1">
      <c r="A3" s="254"/>
      <c r="B3" s="3"/>
      <c r="C3" s="3"/>
      <c r="D3" s="3"/>
      <c r="E3" s="3"/>
      <c r="F3" s="3"/>
    </row>
    <row r="4" spans="2:6" ht="15.75" customHeight="1">
      <c r="B4" s="448" t="s">
        <v>362</v>
      </c>
      <c r="C4" s="377"/>
      <c r="D4" s="377"/>
      <c r="E4" s="377"/>
      <c r="F4" s="376"/>
    </row>
    <row r="5" spans="2:6" ht="15.75" customHeight="1">
      <c r="B5" s="473" t="s">
        <v>239</v>
      </c>
      <c r="C5" s="443"/>
      <c r="D5" s="388"/>
      <c r="E5" s="388"/>
      <c r="F5" s="378"/>
    </row>
    <row r="6" spans="2:6" ht="15.75" customHeight="1">
      <c r="B6" s="140" t="s">
        <v>105</v>
      </c>
      <c r="C6" s="136"/>
      <c r="D6" s="136"/>
      <c r="E6" s="283"/>
      <c r="F6" s="323"/>
    </row>
    <row r="7" spans="2:6" ht="15.75" customHeight="1">
      <c r="B7" s="261"/>
      <c r="C7" s="32"/>
      <c r="D7" s="32"/>
      <c r="E7" s="32"/>
      <c r="F7" s="32"/>
    </row>
    <row r="8" spans="1:6" ht="15.75" customHeight="1">
      <c r="A8" s="105"/>
      <c r="B8" s="313" t="s">
        <v>235</v>
      </c>
      <c r="C8" s="263" t="s">
        <v>245</v>
      </c>
      <c r="D8" s="263" t="s">
        <v>212</v>
      </c>
      <c r="E8" s="263" t="s">
        <v>213</v>
      </c>
      <c r="F8" s="263" t="s">
        <v>128</v>
      </c>
    </row>
    <row r="9" spans="1:6" ht="15.75" customHeight="1">
      <c r="A9" s="35" t="s">
        <v>88</v>
      </c>
      <c r="B9" s="243" t="s">
        <v>404</v>
      </c>
      <c r="C9" s="122" t="s">
        <v>407</v>
      </c>
      <c r="D9" s="122" t="s">
        <v>173</v>
      </c>
      <c r="E9" s="122" t="s">
        <v>28</v>
      </c>
      <c r="F9" s="122" t="s">
        <v>156</v>
      </c>
    </row>
    <row r="10" spans="1:6" ht="4.5" customHeight="1">
      <c r="A10" s="37"/>
      <c r="D10" s="3"/>
      <c r="E10" s="3"/>
      <c r="F10" s="3"/>
    </row>
    <row r="11" spans="1:6" ht="13.5" customHeight="1">
      <c r="A11" s="368" t="s">
        <v>247</v>
      </c>
      <c r="B11" s="369">
        <v>2743055</v>
      </c>
      <c r="C11" s="369">
        <v>170428</v>
      </c>
      <c r="D11" s="369">
        <v>87127</v>
      </c>
      <c r="E11" s="369">
        <v>58085</v>
      </c>
      <c r="F11" s="369">
        <v>133595</v>
      </c>
    </row>
    <row r="12" spans="1:6" ht="13.5" customHeight="1">
      <c r="A12" s="23" t="s">
        <v>248</v>
      </c>
      <c r="B12" s="24">
        <v>4305786.6</v>
      </c>
      <c r="C12" s="24">
        <v>423027.25</v>
      </c>
      <c r="D12" s="24">
        <v>136764</v>
      </c>
      <c r="E12" s="24">
        <v>91176</v>
      </c>
      <c r="F12" s="24">
        <v>209705</v>
      </c>
    </row>
    <row r="13" spans="1:6" ht="13.5" customHeight="1">
      <c r="A13" s="368" t="s">
        <v>249</v>
      </c>
      <c r="B13" s="369">
        <v>12604500</v>
      </c>
      <c r="C13" s="369">
        <v>94000</v>
      </c>
      <c r="D13" s="369">
        <v>400400</v>
      </c>
      <c r="E13" s="369">
        <v>266900</v>
      </c>
      <c r="F13" s="369">
        <v>613900</v>
      </c>
    </row>
    <row r="14" spans="1:6" ht="13.5" customHeight="1">
      <c r="A14" s="23" t="s">
        <v>285</v>
      </c>
      <c r="B14" s="24">
        <v>8426262</v>
      </c>
      <c r="C14" s="24">
        <v>776291</v>
      </c>
      <c r="D14" s="24">
        <v>267642</v>
      </c>
      <c r="E14" s="24">
        <v>178428</v>
      </c>
      <c r="F14" s="24">
        <v>410384</v>
      </c>
    </row>
    <row r="15" spans="1:6" ht="13.5" customHeight="1">
      <c r="A15" s="368" t="s">
        <v>250</v>
      </c>
      <c r="B15" s="369">
        <v>3001054</v>
      </c>
      <c r="C15" s="369">
        <v>245024</v>
      </c>
      <c r="D15" s="369">
        <v>95322</v>
      </c>
      <c r="E15" s="369">
        <v>63548</v>
      </c>
      <c r="F15" s="369">
        <v>146160</v>
      </c>
    </row>
    <row r="16" spans="1:6" ht="13.5" customHeight="1">
      <c r="A16" s="23" t="s">
        <v>251</v>
      </c>
      <c r="B16" s="24">
        <v>2021230</v>
      </c>
      <c r="C16" s="24">
        <v>0</v>
      </c>
      <c r="D16" s="24">
        <v>64200</v>
      </c>
      <c r="E16" s="24">
        <v>42800</v>
      </c>
      <c r="F16" s="24">
        <v>98440</v>
      </c>
    </row>
    <row r="17" spans="1:6" ht="13.5" customHeight="1">
      <c r="A17" s="368" t="s">
        <v>252</v>
      </c>
      <c r="B17" s="369">
        <v>2581885</v>
      </c>
      <c r="C17" s="369">
        <v>301062</v>
      </c>
      <c r="D17" s="369">
        <v>82008</v>
      </c>
      <c r="E17" s="369">
        <v>54672</v>
      </c>
      <c r="F17" s="369">
        <v>125746</v>
      </c>
    </row>
    <row r="18" spans="1:6" ht="13.5" customHeight="1">
      <c r="A18" s="23" t="s">
        <v>253</v>
      </c>
      <c r="B18" s="24">
        <v>4888165</v>
      </c>
      <c r="C18" s="24">
        <v>1116815</v>
      </c>
      <c r="D18" s="24">
        <v>155262</v>
      </c>
      <c r="E18" s="24">
        <v>103508</v>
      </c>
      <c r="F18" s="24">
        <v>238068</v>
      </c>
    </row>
    <row r="19" spans="1:6" ht="13.5" customHeight="1">
      <c r="A19" s="368" t="s">
        <v>254</v>
      </c>
      <c r="B19" s="369">
        <v>6428645</v>
      </c>
      <c r="C19" s="369">
        <v>229893</v>
      </c>
      <c r="D19" s="369">
        <v>204192</v>
      </c>
      <c r="E19" s="369">
        <v>136128</v>
      </c>
      <c r="F19" s="369">
        <v>313094</v>
      </c>
    </row>
    <row r="20" spans="1:6" ht="13.5" customHeight="1">
      <c r="A20" s="23" t="s">
        <v>255</v>
      </c>
      <c r="B20" s="24">
        <v>12727084</v>
      </c>
      <c r="C20" s="24">
        <v>230451</v>
      </c>
      <c r="D20" s="24">
        <v>407034</v>
      </c>
      <c r="E20" s="24">
        <v>271356</v>
      </c>
      <c r="F20" s="24">
        <v>624119</v>
      </c>
    </row>
    <row r="21" spans="1:6" ht="13.5" customHeight="1">
      <c r="A21" s="368" t="s">
        <v>256</v>
      </c>
      <c r="B21" s="369">
        <v>5870823</v>
      </c>
      <c r="C21" s="369">
        <v>454054</v>
      </c>
      <c r="D21" s="369">
        <v>186474</v>
      </c>
      <c r="E21" s="369">
        <v>124316</v>
      </c>
      <c r="F21" s="369">
        <v>285927</v>
      </c>
    </row>
    <row r="22" spans="1:6" ht="13.5" customHeight="1">
      <c r="A22" s="23" t="s">
        <v>257</v>
      </c>
      <c r="B22" s="24">
        <v>3025611</v>
      </c>
      <c r="C22" s="24">
        <v>0</v>
      </c>
      <c r="D22" s="24">
        <v>96102</v>
      </c>
      <c r="E22" s="24">
        <v>64068</v>
      </c>
      <c r="F22" s="24">
        <v>147356</v>
      </c>
    </row>
    <row r="23" spans="1:6" ht="13.5" customHeight="1">
      <c r="A23" s="368" t="s">
        <v>258</v>
      </c>
      <c r="B23" s="369">
        <v>2294568</v>
      </c>
      <c r="C23" s="369">
        <v>416170</v>
      </c>
      <c r="D23" s="369">
        <v>72882</v>
      </c>
      <c r="E23" s="369">
        <v>48588</v>
      </c>
      <c r="F23" s="369">
        <v>111752</v>
      </c>
    </row>
    <row r="24" spans="1:6" ht="13.5" customHeight="1">
      <c r="A24" s="23" t="s">
        <v>259</v>
      </c>
      <c r="B24" s="24">
        <v>8432118</v>
      </c>
      <c r="C24" s="24">
        <v>382406</v>
      </c>
      <c r="D24" s="24">
        <v>267828</v>
      </c>
      <c r="E24" s="24">
        <v>178552</v>
      </c>
      <c r="F24" s="24">
        <v>410670</v>
      </c>
    </row>
    <row r="25" spans="1:6" ht="13.5" customHeight="1">
      <c r="A25" s="368" t="s">
        <v>260</v>
      </c>
      <c r="B25" s="369">
        <v>27112061</v>
      </c>
      <c r="C25" s="369">
        <v>0</v>
      </c>
      <c r="D25" s="369">
        <v>861156</v>
      </c>
      <c r="E25" s="369">
        <v>574104</v>
      </c>
      <c r="F25" s="369">
        <v>1320439</v>
      </c>
    </row>
    <row r="26" spans="1:6" ht="13.5" customHeight="1">
      <c r="A26" s="23" t="s">
        <v>261</v>
      </c>
      <c r="B26" s="24">
        <v>5830965</v>
      </c>
      <c r="C26" s="24">
        <v>585832</v>
      </c>
      <c r="D26" s="24">
        <v>185208</v>
      </c>
      <c r="E26" s="24">
        <v>123472</v>
      </c>
      <c r="F26" s="24">
        <v>283986</v>
      </c>
    </row>
    <row r="27" spans="1:6" ht="13.5" customHeight="1">
      <c r="A27" s="368" t="s">
        <v>262</v>
      </c>
      <c r="B27" s="369">
        <v>6103170</v>
      </c>
      <c r="C27" s="369">
        <v>0</v>
      </c>
      <c r="D27" s="369">
        <v>193854</v>
      </c>
      <c r="E27" s="369">
        <v>129236</v>
      </c>
      <c r="F27" s="369">
        <v>297243</v>
      </c>
    </row>
    <row r="28" spans="1:6" ht="13.5" customHeight="1">
      <c r="A28" s="23" t="s">
        <v>263</v>
      </c>
      <c r="B28" s="24">
        <v>3351086</v>
      </c>
      <c r="C28" s="24">
        <v>570154</v>
      </c>
      <c r="D28" s="24">
        <v>106440</v>
      </c>
      <c r="E28" s="24">
        <v>70960</v>
      </c>
      <c r="F28" s="24">
        <v>163208</v>
      </c>
    </row>
    <row r="29" spans="1:6" ht="13.5" customHeight="1">
      <c r="A29" s="368" t="s">
        <v>264</v>
      </c>
      <c r="B29" s="369">
        <v>23610044</v>
      </c>
      <c r="C29" s="369">
        <v>0</v>
      </c>
      <c r="D29" s="369">
        <v>749922</v>
      </c>
      <c r="E29" s="369">
        <v>499948</v>
      </c>
      <c r="F29" s="369">
        <v>1149880</v>
      </c>
    </row>
    <row r="30" spans="1:6" ht="13.5" customHeight="1">
      <c r="A30" s="23" t="s">
        <v>265</v>
      </c>
      <c r="B30" s="24">
        <v>2259811</v>
      </c>
      <c r="C30" s="24">
        <v>305814</v>
      </c>
      <c r="D30" s="24">
        <v>71778</v>
      </c>
      <c r="E30" s="24">
        <v>47852</v>
      </c>
      <c r="F30" s="24">
        <v>110060</v>
      </c>
    </row>
    <row r="31" spans="1:6" ht="13.5" customHeight="1">
      <c r="A31" s="368" t="s">
        <v>266</v>
      </c>
      <c r="B31" s="369">
        <v>6021754</v>
      </c>
      <c r="C31" s="369">
        <v>184246</v>
      </c>
      <c r="D31" s="369">
        <v>191268</v>
      </c>
      <c r="E31" s="369">
        <v>127512</v>
      </c>
      <c r="F31" s="369">
        <v>293278</v>
      </c>
    </row>
    <row r="32" spans="1:6" ht="13.5" customHeight="1">
      <c r="A32" s="23" t="s">
        <v>267</v>
      </c>
      <c r="B32" s="24">
        <v>4077218</v>
      </c>
      <c r="C32" s="24">
        <v>633134</v>
      </c>
      <c r="D32" s="24">
        <v>129504</v>
      </c>
      <c r="E32" s="24">
        <v>86336</v>
      </c>
      <c r="F32" s="24">
        <v>198573</v>
      </c>
    </row>
    <row r="33" spans="1:6" ht="13.5" customHeight="1">
      <c r="A33" s="368" t="s">
        <v>268</v>
      </c>
      <c r="B33" s="369">
        <v>4278963</v>
      </c>
      <c r="C33" s="369">
        <v>875754</v>
      </c>
      <c r="D33" s="369">
        <v>135912</v>
      </c>
      <c r="E33" s="369">
        <v>90608</v>
      </c>
      <c r="F33" s="369">
        <v>208398</v>
      </c>
    </row>
    <row r="34" spans="1:6" ht="13.5" customHeight="1">
      <c r="A34" s="23" t="s">
        <v>269</v>
      </c>
      <c r="B34" s="24">
        <v>3817669</v>
      </c>
      <c r="C34" s="24">
        <v>555223</v>
      </c>
      <c r="D34" s="24">
        <v>121260</v>
      </c>
      <c r="E34" s="24">
        <v>80840</v>
      </c>
      <c r="F34" s="24">
        <v>185932</v>
      </c>
    </row>
    <row r="35" spans="1:6" ht="13.5" customHeight="1">
      <c r="A35" s="368" t="s">
        <v>270</v>
      </c>
      <c r="B35" s="369">
        <v>31364578</v>
      </c>
      <c r="C35" s="369">
        <v>0</v>
      </c>
      <c r="D35" s="369">
        <v>996228</v>
      </c>
      <c r="E35" s="369">
        <v>664152</v>
      </c>
      <c r="F35" s="369">
        <v>1527550</v>
      </c>
    </row>
    <row r="36" spans="1:6" ht="13.5" customHeight="1">
      <c r="A36" s="23" t="s">
        <v>271</v>
      </c>
      <c r="B36" s="24">
        <v>3458003</v>
      </c>
      <c r="C36" s="24">
        <v>392984</v>
      </c>
      <c r="D36" s="24">
        <v>109836</v>
      </c>
      <c r="E36" s="24">
        <v>73224</v>
      </c>
      <c r="F36" s="24">
        <v>168415</v>
      </c>
    </row>
    <row r="37" spans="1:6" ht="13.5" customHeight="1">
      <c r="A37" s="368" t="s">
        <v>272</v>
      </c>
      <c r="B37" s="369">
        <v>6346284</v>
      </c>
      <c r="C37" s="369">
        <v>519528</v>
      </c>
      <c r="D37" s="369">
        <v>201576</v>
      </c>
      <c r="E37" s="369">
        <v>134384</v>
      </c>
      <c r="F37" s="369">
        <v>309083</v>
      </c>
    </row>
    <row r="38" spans="1:6" ht="13.5" customHeight="1">
      <c r="A38" s="23" t="s">
        <v>273</v>
      </c>
      <c r="B38" s="24">
        <v>16406343</v>
      </c>
      <c r="C38" s="24">
        <v>0</v>
      </c>
      <c r="D38" s="24">
        <v>521112</v>
      </c>
      <c r="E38" s="24">
        <v>347408</v>
      </c>
      <c r="F38" s="24">
        <v>799038</v>
      </c>
    </row>
    <row r="39" spans="1:6" ht="13.5" customHeight="1">
      <c r="A39" s="368" t="s">
        <v>274</v>
      </c>
      <c r="B39" s="369">
        <v>3130073</v>
      </c>
      <c r="C39" s="369">
        <v>525498</v>
      </c>
      <c r="D39" s="369">
        <v>99420</v>
      </c>
      <c r="E39" s="369">
        <v>66280</v>
      </c>
      <c r="F39" s="369">
        <v>152444</v>
      </c>
    </row>
    <row r="40" spans="1:6" ht="13.5" customHeight="1">
      <c r="A40" s="23" t="s">
        <v>275</v>
      </c>
      <c r="B40" s="24">
        <v>16276191</v>
      </c>
      <c r="C40" s="24">
        <v>0</v>
      </c>
      <c r="D40" s="24">
        <v>516978</v>
      </c>
      <c r="E40" s="24">
        <v>344652</v>
      </c>
      <c r="F40" s="24">
        <v>792700</v>
      </c>
    </row>
    <row r="41" spans="1:6" ht="13.5" customHeight="1">
      <c r="A41" s="368" t="s">
        <v>276</v>
      </c>
      <c r="B41" s="369">
        <v>8723753</v>
      </c>
      <c r="C41" s="369">
        <v>516076</v>
      </c>
      <c r="D41" s="369">
        <v>277128</v>
      </c>
      <c r="E41" s="369">
        <v>184752</v>
      </c>
      <c r="F41" s="369">
        <v>424930</v>
      </c>
    </row>
    <row r="42" spans="1:6" ht="13.5" customHeight="1">
      <c r="A42" s="23" t="s">
        <v>277</v>
      </c>
      <c r="B42" s="24">
        <v>3140463</v>
      </c>
      <c r="C42" s="24">
        <v>322032</v>
      </c>
      <c r="D42" s="24">
        <v>99750</v>
      </c>
      <c r="E42" s="24">
        <v>66500</v>
      </c>
      <c r="F42" s="24">
        <v>152950</v>
      </c>
    </row>
    <row r="43" spans="1:6" ht="13.5" customHeight="1">
      <c r="A43" s="368" t="s">
        <v>278</v>
      </c>
      <c r="B43" s="369">
        <v>2058066</v>
      </c>
      <c r="C43" s="369">
        <v>204501</v>
      </c>
      <c r="D43" s="369">
        <v>65370</v>
      </c>
      <c r="E43" s="369">
        <v>43580</v>
      </c>
      <c r="F43" s="369">
        <v>100234</v>
      </c>
    </row>
    <row r="44" spans="1:6" ht="13.5" customHeight="1">
      <c r="A44" s="23" t="s">
        <v>279</v>
      </c>
      <c r="B44" s="24">
        <v>1497221</v>
      </c>
      <c r="C44" s="24">
        <v>320401</v>
      </c>
      <c r="D44" s="24">
        <v>47556</v>
      </c>
      <c r="E44" s="24">
        <v>31704</v>
      </c>
      <c r="F44" s="24">
        <v>72919</v>
      </c>
    </row>
    <row r="45" spans="1:6" ht="13.5" customHeight="1">
      <c r="A45" s="368" t="s">
        <v>280</v>
      </c>
      <c r="B45" s="369">
        <v>2792320</v>
      </c>
      <c r="C45" s="369">
        <v>23128</v>
      </c>
      <c r="D45" s="369">
        <v>88692</v>
      </c>
      <c r="E45" s="369">
        <v>59128</v>
      </c>
      <c r="F45" s="369">
        <v>135994</v>
      </c>
    </row>
    <row r="46" spans="1:6" ht="13.5" customHeight="1">
      <c r="A46" s="23" t="s">
        <v>281</v>
      </c>
      <c r="B46" s="24">
        <v>56215454</v>
      </c>
      <c r="C46" s="24">
        <v>0</v>
      </c>
      <c r="D46" s="24">
        <v>1785600</v>
      </c>
      <c r="E46" s="24">
        <v>1190400</v>
      </c>
      <c r="F46" s="24">
        <v>2737920</v>
      </c>
    </row>
    <row r="47" spans="1:6" ht="4.5" customHeight="1">
      <c r="A47"/>
      <c r="B47"/>
      <c r="C47"/>
      <c r="D47"/>
      <c r="E47"/>
      <c r="F47"/>
    </row>
    <row r="48" spans="1:6" ht="13.5" customHeight="1">
      <c r="A48" s="371" t="s">
        <v>282</v>
      </c>
      <c r="B48" s="372">
        <f>SUM(B11:B46)</f>
        <v>317222276.6</v>
      </c>
      <c r="C48" s="372">
        <f>SUM(C11:C46)</f>
        <v>11373926.25</v>
      </c>
      <c r="D48" s="372">
        <f>SUM(D11:D46)</f>
        <v>10078785</v>
      </c>
      <c r="E48" s="372">
        <f>SUM(E11:E46)</f>
        <v>6719157</v>
      </c>
      <c r="F48" s="372">
        <f>SUM(F11:F46)</f>
        <v>15454090</v>
      </c>
    </row>
    <row r="49" spans="1:6" ht="4.5" customHeight="1">
      <c r="A49" s="25" t="s">
        <v>5</v>
      </c>
      <c r="B49" s="26"/>
      <c r="C49" s="26"/>
      <c r="D49" s="26"/>
      <c r="E49" s="26"/>
      <c r="F49" s="26"/>
    </row>
    <row r="50" spans="1:6" ht="14.25" customHeight="1">
      <c r="A50" s="23" t="s">
        <v>283</v>
      </c>
      <c r="B50" s="24">
        <v>208917</v>
      </c>
      <c r="C50" s="24">
        <v>0</v>
      </c>
      <c r="D50" s="24">
        <v>13710</v>
      </c>
      <c r="E50" s="24">
        <v>9140</v>
      </c>
      <c r="F50" s="24">
        <v>21022</v>
      </c>
    </row>
    <row r="51" spans="1:6" ht="13.5" customHeight="1">
      <c r="A51" s="368" t="s">
        <v>284</v>
      </c>
      <c r="B51" s="369">
        <v>0</v>
      </c>
      <c r="C51" s="369">
        <v>0</v>
      </c>
      <c r="D51" s="369">
        <v>0</v>
      </c>
      <c r="E51" s="369">
        <v>0</v>
      </c>
      <c r="F51" s="369">
        <v>0</v>
      </c>
    </row>
    <row r="52" spans="1:6" ht="49.5" customHeight="1">
      <c r="A52" s="27"/>
      <c r="B52" s="27"/>
      <c r="C52" s="27"/>
      <c r="D52" s="27"/>
      <c r="E52" s="27"/>
      <c r="F52" s="27"/>
    </row>
    <row r="53" spans="1:6" ht="15" customHeight="1">
      <c r="A53" s="129" t="s">
        <v>542</v>
      </c>
      <c r="C53" s="39"/>
      <c r="D53" s="39"/>
      <c r="E53" s="39"/>
      <c r="F53" s="39"/>
    </row>
    <row r="54" spans="1:6" ht="12" customHeight="1">
      <c r="A54" s="129" t="s">
        <v>445</v>
      </c>
      <c r="C54" s="39"/>
      <c r="D54" s="39"/>
      <c r="E54" s="39"/>
      <c r="F54" s="39"/>
    </row>
    <row r="55" spans="1:6" ht="14.25" customHeight="1">
      <c r="A55" s="39"/>
      <c r="C55" s="39"/>
      <c r="D55" s="39"/>
      <c r="E55" s="39"/>
      <c r="F55" s="39"/>
    </row>
    <row r="56" spans="3:6" ht="14.25" customHeight="1">
      <c r="C56" s="118"/>
      <c r="D56" s="118"/>
      <c r="E56" s="118"/>
      <c r="F56" s="118"/>
    </row>
    <row r="57" ht="14.25" customHeight="1"/>
    <row r="58" ht="14.25" customHeight="1"/>
    <row r="59" ht="14.2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&amp;C&amp;"Arial,Bold"&amp;10&amp;A</oddHeader>
  </headerFooter>
</worksheet>
</file>

<file path=xl/worksheets/sheet47.xml><?xml version="1.0" encoding="utf-8"?>
<worksheet xmlns="http://schemas.openxmlformats.org/spreadsheetml/2006/main" xmlns:r="http://schemas.openxmlformats.org/officeDocument/2006/relationships">
  <sheetPr codeName="Sheet451">
    <pageSetUpPr fitToPage="1"/>
  </sheetPr>
  <dimension ref="A1:J56"/>
  <sheetViews>
    <sheetView showGridLines="0" showZeros="0" workbookViewId="0" topLeftCell="A1">
      <selection activeCell="A1" sqref="A1"/>
    </sheetView>
  </sheetViews>
  <sheetFormatPr defaultColWidth="19.83203125" defaultRowHeight="12"/>
  <cols>
    <col min="1" max="1" width="30.83203125" style="1" customWidth="1"/>
    <col min="2" max="2" width="18.83203125" style="1" customWidth="1"/>
    <col min="3" max="3" width="21.83203125" style="1" customWidth="1"/>
    <col min="4" max="4" width="22.83203125" style="1" customWidth="1"/>
    <col min="5" max="5" width="18.83203125" style="1" customWidth="1"/>
    <col min="6" max="6" width="19.83203125" style="1" customWidth="1"/>
    <col min="7" max="16384" width="19.83203125" style="1" customWidth="1"/>
  </cols>
  <sheetData>
    <row r="1" spans="1:6" ht="6.75" customHeight="1">
      <c r="A1" s="3"/>
      <c r="B1" s="3"/>
      <c r="C1" s="3"/>
      <c r="D1" s="3"/>
      <c r="E1" s="3"/>
      <c r="F1" s="3"/>
    </row>
    <row r="2" spans="1:6" ht="15.75" customHeight="1">
      <c r="A2" s="309"/>
      <c r="B2" s="319" t="str">
        <f>REVYEAR</f>
        <v>ANALYSIS OF OPERATING FUND REVENUE: 2007/2008 BUDGET</v>
      </c>
      <c r="C2" s="320"/>
      <c r="D2" s="314"/>
      <c r="E2" s="321"/>
      <c r="F2" s="259" t="s">
        <v>217</v>
      </c>
    </row>
    <row r="3" spans="1:6" ht="15.75" customHeight="1">
      <c r="A3" s="254"/>
      <c r="B3" s="254"/>
      <c r="C3" s="3"/>
      <c r="D3" s="3"/>
      <c r="E3" s="3"/>
      <c r="F3" s="3"/>
    </row>
    <row r="4" spans="2:6" ht="15.75" customHeight="1">
      <c r="B4" s="448" t="s">
        <v>362</v>
      </c>
      <c r="C4" s="377"/>
      <c r="D4" s="377"/>
      <c r="E4" s="377"/>
      <c r="F4" s="376"/>
    </row>
    <row r="5" spans="2:6" ht="15.75" customHeight="1">
      <c r="B5" s="473" t="s">
        <v>238</v>
      </c>
      <c r="C5" s="443"/>
      <c r="D5" s="443"/>
      <c r="E5" s="388"/>
      <c r="F5" s="482"/>
    </row>
    <row r="6" spans="2:6" ht="15.75" customHeight="1">
      <c r="B6" s="312" t="s">
        <v>105</v>
      </c>
      <c r="C6" s="136"/>
      <c r="D6" s="136"/>
      <c r="E6" s="136"/>
      <c r="F6" s="141"/>
    </row>
    <row r="7" spans="2:6" ht="15.75" customHeight="1">
      <c r="B7" s="261"/>
      <c r="C7" s="32"/>
      <c r="D7" s="32"/>
      <c r="E7" s="32"/>
      <c r="F7" s="261" t="s">
        <v>61</v>
      </c>
    </row>
    <row r="8" spans="1:6" ht="15.75" customHeight="1">
      <c r="A8" s="105"/>
      <c r="B8" s="313" t="s">
        <v>464</v>
      </c>
      <c r="C8" s="263" t="s">
        <v>127</v>
      </c>
      <c r="D8" s="263" t="s">
        <v>129</v>
      </c>
      <c r="E8" s="322"/>
      <c r="F8" s="263" t="s">
        <v>130</v>
      </c>
    </row>
    <row r="9" spans="1:6" ht="15.75" customHeight="1">
      <c r="A9" s="35" t="s">
        <v>88</v>
      </c>
      <c r="B9" s="243" t="s">
        <v>156</v>
      </c>
      <c r="C9" s="122" t="s">
        <v>155</v>
      </c>
      <c r="D9" s="122" t="s">
        <v>157</v>
      </c>
      <c r="E9" s="122" t="s">
        <v>154</v>
      </c>
      <c r="F9" s="122" t="s">
        <v>153</v>
      </c>
    </row>
    <row r="10" spans="1:6" ht="4.5" customHeight="1">
      <c r="A10" s="37"/>
      <c r="B10" s="3"/>
      <c r="E10" s="3"/>
      <c r="F10" s="3"/>
    </row>
    <row r="11" spans="1:6" ht="13.5" customHeight="1">
      <c r="A11" s="368" t="s">
        <v>247</v>
      </c>
      <c r="B11" s="369">
        <v>453391</v>
      </c>
      <c r="C11" s="369">
        <v>119074</v>
      </c>
      <c r="D11" s="369">
        <v>81798</v>
      </c>
      <c r="E11" s="369">
        <v>810050</v>
      </c>
      <c r="F11" s="369">
        <f>SUM('- 55 -'!B11:F11,B11:E11)</f>
        <v>4656603</v>
      </c>
    </row>
    <row r="12" spans="1:6" ht="13.5" customHeight="1">
      <c r="A12" s="23" t="s">
        <v>248</v>
      </c>
      <c r="B12" s="24">
        <v>733894</v>
      </c>
      <c r="C12" s="24">
        <v>186911</v>
      </c>
      <c r="D12" s="24">
        <v>120703</v>
      </c>
      <c r="E12" s="24">
        <v>1225700</v>
      </c>
      <c r="F12" s="24">
        <f>SUM('- 55 -'!B12:F12,B12:E12)</f>
        <v>7433666.85</v>
      </c>
    </row>
    <row r="13" spans="1:6" ht="13.5" customHeight="1">
      <c r="A13" s="368" t="s">
        <v>249</v>
      </c>
      <c r="B13" s="369">
        <v>2312300</v>
      </c>
      <c r="C13" s="369">
        <v>547200</v>
      </c>
      <c r="D13" s="369">
        <v>349000</v>
      </c>
      <c r="E13" s="369">
        <v>3016700</v>
      </c>
      <c r="F13" s="369">
        <f>SUM('- 55 -'!B13:F13,B13:E13)</f>
        <v>20204900</v>
      </c>
    </row>
    <row r="14" spans="1:6" ht="13.5" customHeight="1">
      <c r="A14" s="23" t="s">
        <v>285</v>
      </c>
      <c r="B14" s="24">
        <v>1412821</v>
      </c>
      <c r="C14" s="24">
        <v>365777</v>
      </c>
      <c r="D14" s="24">
        <v>205452</v>
      </c>
      <c r="E14" s="24">
        <v>2307750</v>
      </c>
      <c r="F14" s="24">
        <f>SUM('- 55 -'!B14:F14,B14:E14)</f>
        <v>14350807</v>
      </c>
    </row>
    <row r="15" spans="1:6" ht="13.5" customHeight="1">
      <c r="A15" s="368" t="s">
        <v>250</v>
      </c>
      <c r="B15" s="369">
        <v>506814</v>
      </c>
      <c r="C15" s="369">
        <v>130273</v>
      </c>
      <c r="D15" s="369">
        <v>76959</v>
      </c>
      <c r="E15" s="369">
        <v>852550</v>
      </c>
      <c r="F15" s="369">
        <f>SUM('- 55 -'!B15:F15,B15:E15)</f>
        <v>5117704</v>
      </c>
    </row>
    <row r="16" spans="1:6" ht="13.5" customHeight="1">
      <c r="A16" s="23" t="s">
        <v>251</v>
      </c>
      <c r="B16" s="24">
        <v>332336</v>
      </c>
      <c r="C16" s="24">
        <v>87740</v>
      </c>
      <c r="D16" s="24">
        <v>69570</v>
      </c>
      <c r="E16" s="24">
        <v>615400</v>
      </c>
      <c r="F16" s="24">
        <f>SUM('- 55 -'!B16:F16,B16:E16)</f>
        <v>3331716</v>
      </c>
    </row>
    <row r="17" spans="1:6" ht="13.5" customHeight="1">
      <c r="A17" s="368" t="s">
        <v>252</v>
      </c>
      <c r="B17" s="369">
        <v>455175</v>
      </c>
      <c r="C17" s="369">
        <v>112078</v>
      </c>
      <c r="D17" s="369">
        <v>77873</v>
      </c>
      <c r="E17" s="369">
        <v>912050</v>
      </c>
      <c r="F17" s="369">
        <f>SUM('- 55 -'!B17:F17,B17:E17)</f>
        <v>4702549</v>
      </c>
    </row>
    <row r="18" spans="1:6" ht="13.5" customHeight="1">
      <c r="A18" s="23" t="s">
        <v>253</v>
      </c>
      <c r="B18" s="24">
        <v>1318987</v>
      </c>
      <c r="C18" s="24">
        <v>212191</v>
      </c>
      <c r="D18" s="24">
        <v>120381</v>
      </c>
      <c r="E18" s="24">
        <v>3687841</v>
      </c>
      <c r="F18" s="24">
        <f>SUM('- 55 -'!B18:F18,B18:E18)</f>
        <v>11841218</v>
      </c>
    </row>
    <row r="19" spans="1:6" ht="13.5" customHeight="1">
      <c r="A19" s="368" t="s">
        <v>254</v>
      </c>
      <c r="B19" s="369">
        <v>1113392</v>
      </c>
      <c r="C19" s="369">
        <v>279062</v>
      </c>
      <c r="D19" s="369">
        <v>180614</v>
      </c>
      <c r="E19" s="369">
        <v>1116050</v>
      </c>
      <c r="F19" s="369">
        <f>SUM('- 55 -'!B19:F19,B19:E19)</f>
        <v>10001070</v>
      </c>
    </row>
    <row r="20" spans="1:6" ht="13.5" customHeight="1">
      <c r="A20" s="23" t="s">
        <v>255</v>
      </c>
      <c r="B20" s="24">
        <v>2179014</v>
      </c>
      <c r="C20" s="24">
        <v>556280</v>
      </c>
      <c r="D20" s="24">
        <v>311652</v>
      </c>
      <c r="E20" s="24">
        <v>2293300</v>
      </c>
      <c r="F20" s="24">
        <f>SUM('- 55 -'!B20:F20,B20:E20)</f>
        <v>19600290</v>
      </c>
    </row>
    <row r="21" spans="1:6" ht="13.5" customHeight="1">
      <c r="A21" s="368" t="s">
        <v>256</v>
      </c>
      <c r="B21" s="369">
        <v>979408</v>
      </c>
      <c r="C21" s="369">
        <v>254848</v>
      </c>
      <c r="D21" s="369">
        <v>141283</v>
      </c>
      <c r="E21" s="369">
        <v>1535950</v>
      </c>
      <c r="F21" s="369">
        <f>SUM('- 55 -'!B21:F21,B21:E21)</f>
        <v>9833083</v>
      </c>
    </row>
    <row r="22" spans="1:6" ht="13.5" customHeight="1">
      <c r="A22" s="23" t="s">
        <v>257</v>
      </c>
      <c r="B22" s="24">
        <v>596306</v>
      </c>
      <c r="C22" s="24">
        <v>131339</v>
      </c>
      <c r="D22" s="24">
        <v>96687</v>
      </c>
      <c r="E22" s="24">
        <v>957100</v>
      </c>
      <c r="F22" s="24">
        <f>SUM('- 55 -'!B22:F22,B22:E22)</f>
        <v>5114569</v>
      </c>
    </row>
    <row r="23" spans="1:6" ht="13.5" customHeight="1">
      <c r="A23" s="368" t="s">
        <v>258</v>
      </c>
      <c r="B23" s="369">
        <v>423081</v>
      </c>
      <c r="C23" s="369">
        <v>99605</v>
      </c>
      <c r="D23" s="369">
        <v>70876</v>
      </c>
      <c r="E23" s="369">
        <v>701696</v>
      </c>
      <c r="F23" s="369">
        <f>SUM('- 55 -'!B23:F23,B23:E23)</f>
        <v>4239218</v>
      </c>
    </row>
    <row r="24" spans="1:6" ht="13.5" customHeight="1">
      <c r="A24" s="23" t="s">
        <v>259</v>
      </c>
      <c r="B24" s="24">
        <v>1424034</v>
      </c>
      <c r="C24" s="24">
        <v>366032</v>
      </c>
      <c r="D24" s="24">
        <v>202988</v>
      </c>
      <c r="E24" s="24">
        <v>1909100</v>
      </c>
      <c r="F24" s="24">
        <f>SUM('- 55 -'!B24:F24,B24:E24)</f>
        <v>13573728</v>
      </c>
    </row>
    <row r="25" spans="1:6" ht="13.5" customHeight="1">
      <c r="A25" s="368" t="s">
        <v>260</v>
      </c>
      <c r="B25" s="369">
        <v>4693016</v>
      </c>
      <c r="C25" s="369">
        <v>1176913</v>
      </c>
      <c r="D25" s="369">
        <v>650821</v>
      </c>
      <c r="E25" s="369">
        <v>6445550</v>
      </c>
      <c r="F25" s="369">
        <f>SUM('- 55 -'!B25:F25,B25:E25)</f>
        <v>42834060</v>
      </c>
    </row>
    <row r="26" spans="1:6" ht="13.5" customHeight="1">
      <c r="A26" s="23" t="s">
        <v>261</v>
      </c>
      <c r="B26" s="24">
        <v>1065531</v>
      </c>
      <c r="C26" s="24">
        <v>253118</v>
      </c>
      <c r="D26" s="24">
        <v>161998</v>
      </c>
      <c r="E26" s="24">
        <v>2244507</v>
      </c>
      <c r="F26" s="24">
        <f>SUM('- 55 -'!B26:F26,B26:E26)</f>
        <v>10734617</v>
      </c>
    </row>
    <row r="27" spans="1:6" ht="13.5" customHeight="1">
      <c r="A27" s="368" t="s">
        <v>262</v>
      </c>
      <c r="B27" s="369">
        <v>1419206</v>
      </c>
      <c r="C27" s="369">
        <v>264934</v>
      </c>
      <c r="D27" s="369">
        <v>186802</v>
      </c>
      <c r="E27" s="369">
        <v>1310700</v>
      </c>
      <c r="F27" s="369">
        <f>SUM('- 55 -'!B27:F27,B27:E27)</f>
        <v>9905145</v>
      </c>
    </row>
    <row r="28" spans="1:6" ht="13.5" customHeight="1">
      <c r="A28" s="23" t="s">
        <v>263</v>
      </c>
      <c r="B28" s="24">
        <v>580271</v>
      </c>
      <c r="C28" s="24">
        <v>145468</v>
      </c>
      <c r="D28" s="24">
        <v>96604</v>
      </c>
      <c r="E28" s="24">
        <v>1255406</v>
      </c>
      <c r="F28" s="24">
        <f>SUM('- 55 -'!B28:F28,B28:E28)</f>
        <v>6339597</v>
      </c>
    </row>
    <row r="29" spans="1:6" ht="13.5" customHeight="1">
      <c r="A29" s="368" t="s">
        <v>264</v>
      </c>
      <c r="B29" s="369">
        <v>3871033</v>
      </c>
      <c r="C29" s="369">
        <v>1024893</v>
      </c>
      <c r="D29" s="369">
        <v>567164</v>
      </c>
      <c r="E29" s="369">
        <v>4969950</v>
      </c>
      <c r="F29" s="369">
        <f>SUM('- 55 -'!B29:F29,B29:E29)</f>
        <v>36442834</v>
      </c>
    </row>
    <row r="30" spans="1:6" ht="13.5" customHeight="1">
      <c r="A30" s="23" t="s">
        <v>265</v>
      </c>
      <c r="B30" s="24">
        <v>383890</v>
      </c>
      <c r="C30" s="24">
        <v>98097</v>
      </c>
      <c r="D30" s="24">
        <v>70030</v>
      </c>
      <c r="E30" s="24">
        <v>795600</v>
      </c>
      <c r="F30" s="24">
        <f>SUM('- 55 -'!B30:F30,B30:E30)</f>
        <v>4142932</v>
      </c>
    </row>
    <row r="31" spans="1:6" ht="13.5" customHeight="1">
      <c r="A31" s="368" t="s">
        <v>266</v>
      </c>
      <c r="B31" s="369">
        <v>1071377</v>
      </c>
      <c r="C31" s="369">
        <v>261400</v>
      </c>
      <c r="D31" s="369">
        <v>145339</v>
      </c>
      <c r="E31" s="369">
        <v>1956700</v>
      </c>
      <c r="F31" s="369">
        <f>SUM('- 55 -'!B31:F31,B31:E31)</f>
        <v>10252874</v>
      </c>
    </row>
    <row r="32" spans="1:6" ht="13.5" customHeight="1">
      <c r="A32" s="23" t="s">
        <v>267</v>
      </c>
      <c r="B32" s="24">
        <v>678175</v>
      </c>
      <c r="C32" s="24">
        <v>176989</v>
      </c>
      <c r="D32" s="24">
        <v>99178</v>
      </c>
      <c r="E32" s="24">
        <v>1407937</v>
      </c>
      <c r="F32" s="24">
        <f>SUM('- 55 -'!B32:F32,B32:E32)</f>
        <v>7487044</v>
      </c>
    </row>
    <row r="33" spans="1:6" ht="13.5" customHeight="1">
      <c r="A33" s="368" t="s">
        <v>268</v>
      </c>
      <c r="B33" s="369">
        <v>730538</v>
      </c>
      <c r="C33" s="369">
        <v>185746</v>
      </c>
      <c r="D33" s="369">
        <v>119199</v>
      </c>
      <c r="E33" s="369">
        <v>1796050</v>
      </c>
      <c r="F33" s="369">
        <f>SUM('- 55 -'!B33:F33,B33:E33)</f>
        <v>8421168</v>
      </c>
    </row>
    <row r="34" spans="1:6" ht="13.5" customHeight="1">
      <c r="A34" s="23" t="s">
        <v>269</v>
      </c>
      <c r="B34" s="24">
        <v>650241</v>
      </c>
      <c r="C34" s="24">
        <v>165722</v>
      </c>
      <c r="D34" s="24">
        <v>93819</v>
      </c>
      <c r="E34" s="24">
        <v>1229100</v>
      </c>
      <c r="F34" s="24">
        <f>SUM('- 55 -'!B34:F34,B34:E34)</f>
        <v>6899806</v>
      </c>
    </row>
    <row r="35" spans="1:6" ht="13.5" customHeight="1">
      <c r="A35" s="368" t="s">
        <v>270</v>
      </c>
      <c r="B35" s="369">
        <v>5335854</v>
      </c>
      <c r="C35" s="369">
        <v>1361512</v>
      </c>
      <c r="D35" s="369">
        <v>751410</v>
      </c>
      <c r="E35" s="369">
        <v>7008250</v>
      </c>
      <c r="F35" s="369">
        <f>SUM('- 55 -'!B35:F35,B35:E35)</f>
        <v>49009534</v>
      </c>
    </row>
    <row r="36" spans="1:6" ht="13.5" customHeight="1">
      <c r="A36" s="23" t="s">
        <v>271</v>
      </c>
      <c r="B36" s="24">
        <v>587396</v>
      </c>
      <c r="C36" s="24">
        <v>150109</v>
      </c>
      <c r="D36" s="24">
        <v>99208</v>
      </c>
      <c r="E36" s="24">
        <v>1161950</v>
      </c>
      <c r="F36" s="24">
        <f>SUM('- 55 -'!B36:F36,B36:E36)</f>
        <v>6201125</v>
      </c>
    </row>
    <row r="37" spans="1:6" ht="13.5" customHeight="1">
      <c r="A37" s="368" t="s">
        <v>272</v>
      </c>
      <c r="B37" s="369">
        <v>1102536</v>
      </c>
      <c r="C37" s="369">
        <v>275487</v>
      </c>
      <c r="D37" s="369">
        <v>153949</v>
      </c>
      <c r="E37" s="369">
        <v>1637100</v>
      </c>
      <c r="F37" s="369">
        <f>SUM('- 55 -'!B37:F37,B37:E37)</f>
        <v>10679927</v>
      </c>
    </row>
    <row r="38" spans="1:6" ht="13.5" customHeight="1">
      <c r="A38" s="23" t="s">
        <v>273</v>
      </c>
      <c r="B38" s="24">
        <v>2886203</v>
      </c>
      <c r="C38" s="24">
        <v>712186</v>
      </c>
      <c r="D38" s="24">
        <v>396348</v>
      </c>
      <c r="E38" s="24">
        <v>3152650</v>
      </c>
      <c r="F38" s="24">
        <f>SUM('- 55 -'!B38:F38,B38:E38)</f>
        <v>25221288</v>
      </c>
    </row>
    <row r="39" spans="1:6" ht="13.5" customHeight="1">
      <c r="A39" s="368" t="s">
        <v>274</v>
      </c>
      <c r="B39" s="369">
        <v>514717</v>
      </c>
      <c r="C39" s="369">
        <v>135874</v>
      </c>
      <c r="D39" s="369">
        <v>91222</v>
      </c>
      <c r="E39" s="369">
        <v>1047200</v>
      </c>
      <c r="F39" s="369">
        <f>SUM('- 55 -'!B39:F39,B39:E39)</f>
        <v>5762728</v>
      </c>
    </row>
    <row r="40" spans="1:6" ht="13.5" customHeight="1">
      <c r="A40" s="23" t="s">
        <v>275</v>
      </c>
      <c r="B40" s="24">
        <v>2818154</v>
      </c>
      <c r="C40" s="24">
        <v>706537</v>
      </c>
      <c r="D40" s="24">
        <v>391426</v>
      </c>
      <c r="E40" s="24">
        <v>4398750</v>
      </c>
      <c r="F40" s="24">
        <f>SUM('- 55 -'!B40:F40,B40:E40)</f>
        <v>26245388</v>
      </c>
    </row>
    <row r="41" spans="1:6" ht="13.5" customHeight="1">
      <c r="A41" s="368" t="s">
        <v>276</v>
      </c>
      <c r="B41" s="369">
        <v>1474605</v>
      </c>
      <c r="C41" s="369">
        <v>378742</v>
      </c>
      <c r="D41" s="369">
        <v>243360</v>
      </c>
      <c r="E41" s="369">
        <v>2221050</v>
      </c>
      <c r="F41" s="369">
        <f>SUM('- 55 -'!B41:F41,B41:E41)</f>
        <v>14444396</v>
      </c>
    </row>
    <row r="42" spans="1:6" ht="13.5" customHeight="1">
      <c r="A42" s="23" t="s">
        <v>277</v>
      </c>
      <c r="B42" s="24">
        <v>550086</v>
      </c>
      <c r="C42" s="24">
        <v>136325</v>
      </c>
      <c r="D42" s="24">
        <v>99788</v>
      </c>
      <c r="E42" s="24">
        <v>1054000</v>
      </c>
      <c r="F42" s="24">
        <f>SUM('- 55 -'!B42:F42,B42:E42)</f>
        <v>5621894</v>
      </c>
    </row>
    <row r="43" spans="1:6" ht="13.5" customHeight="1">
      <c r="A43" s="368" t="s">
        <v>278</v>
      </c>
      <c r="B43" s="369">
        <v>349263</v>
      </c>
      <c r="C43" s="369">
        <v>89339</v>
      </c>
      <c r="D43" s="369">
        <v>65117</v>
      </c>
      <c r="E43" s="369">
        <v>645111</v>
      </c>
      <c r="F43" s="369">
        <f>SUM('- 55 -'!B43:F43,B43:E43)</f>
        <v>3620581</v>
      </c>
    </row>
    <row r="44" spans="1:6" ht="13.5" customHeight="1">
      <c r="A44" s="23" t="s">
        <v>279</v>
      </c>
      <c r="B44" s="24">
        <v>330021</v>
      </c>
      <c r="C44" s="24">
        <v>64993</v>
      </c>
      <c r="D44" s="24">
        <v>51460</v>
      </c>
      <c r="E44" s="24">
        <v>529537</v>
      </c>
      <c r="F44" s="24">
        <f>SUM('- 55 -'!B44:F44,B44:E44)</f>
        <v>2945812</v>
      </c>
    </row>
    <row r="45" spans="1:6" ht="13.5" customHeight="1">
      <c r="A45" s="368" t="s">
        <v>280</v>
      </c>
      <c r="B45" s="369">
        <v>459831</v>
      </c>
      <c r="C45" s="369">
        <v>121212</v>
      </c>
      <c r="D45" s="369">
        <v>82997</v>
      </c>
      <c r="E45" s="369">
        <v>548250</v>
      </c>
      <c r="F45" s="369">
        <f>SUM('- 55 -'!B45:F45,B45:E45)</f>
        <v>4311552</v>
      </c>
    </row>
    <row r="46" spans="1:6" ht="13.5" customHeight="1">
      <c r="A46" s="23" t="s">
        <v>281</v>
      </c>
      <c r="B46" s="24">
        <v>15606354</v>
      </c>
      <c r="C46" s="24">
        <v>2440320</v>
      </c>
      <c r="D46" s="24">
        <v>1353581</v>
      </c>
      <c r="E46" s="24">
        <v>14576650</v>
      </c>
      <c r="F46" s="24">
        <f>SUM('- 55 -'!B46:F46,B46:E46)</f>
        <v>95906279</v>
      </c>
    </row>
    <row r="47" spans="1:6" ht="4.5" customHeight="1">
      <c r="A47"/>
      <c r="B47"/>
      <c r="C47"/>
      <c r="D47"/>
      <c r="E47"/>
      <c r="F47"/>
    </row>
    <row r="48" spans="1:6" ht="13.5" customHeight="1">
      <c r="A48" s="371" t="s">
        <v>282</v>
      </c>
      <c r="B48" s="372">
        <f>SUM(B11:B46)</f>
        <v>61399251</v>
      </c>
      <c r="C48" s="372">
        <f>SUM(C11:C46)</f>
        <v>13774326</v>
      </c>
      <c r="D48" s="372">
        <f>SUM(D11:D46)</f>
        <v>8076656</v>
      </c>
      <c r="E48" s="372">
        <f>SUM(E11:E46)</f>
        <v>83333235</v>
      </c>
      <c r="F48" s="372">
        <f>SUM(F11:F46)</f>
        <v>527431702.85</v>
      </c>
    </row>
    <row r="49" spans="1:6" ht="4.5" customHeight="1">
      <c r="A49" s="25" t="s">
        <v>5</v>
      </c>
      <c r="B49" s="26"/>
      <c r="C49" s="26"/>
      <c r="D49" s="26"/>
      <c r="E49" s="26"/>
      <c r="F49" s="26"/>
    </row>
    <row r="50" spans="1:6" ht="14.25" customHeight="1">
      <c r="A50" s="23" t="s">
        <v>283</v>
      </c>
      <c r="B50" s="24">
        <v>70965</v>
      </c>
      <c r="C50" s="24">
        <v>18737</v>
      </c>
      <c r="D50" s="24">
        <v>25511</v>
      </c>
      <c r="E50" s="24">
        <v>209942</v>
      </c>
      <c r="F50" s="24">
        <f>SUM('- 55 -'!B50:F50,B50:E50)</f>
        <v>577944</v>
      </c>
    </row>
    <row r="51" spans="1:6" ht="13.5" customHeight="1">
      <c r="A51" s="368" t="s">
        <v>284</v>
      </c>
      <c r="B51" s="369">
        <v>0</v>
      </c>
      <c r="C51" s="369">
        <v>0</v>
      </c>
      <c r="D51" s="369">
        <v>0</v>
      </c>
      <c r="E51" s="369">
        <v>0</v>
      </c>
      <c r="F51" s="369">
        <f>SUM('- 55 -'!B51:F51,B51:E51)</f>
        <v>0</v>
      </c>
    </row>
    <row r="52" spans="1:10" ht="49.5" customHeight="1">
      <c r="A52"/>
      <c r="B52"/>
      <c r="C52"/>
      <c r="D52"/>
      <c r="E52"/>
      <c r="F52"/>
      <c r="G52"/>
      <c r="H52"/>
      <c r="I52"/>
      <c r="J52"/>
    </row>
    <row r="53" spans="1:10" ht="15" customHeight="1">
      <c r="A53"/>
      <c r="B53"/>
      <c r="C53"/>
      <c r="D53"/>
      <c r="E53"/>
      <c r="F53"/>
      <c r="G53"/>
      <c r="H53"/>
      <c r="I53"/>
      <c r="J53"/>
    </row>
    <row r="54" spans="1:10" ht="14.25" customHeight="1">
      <c r="A54"/>
      <c r="B54"/>
      <c r="C54"/>
      <c r="D54"/>
      <c r="E54"/>
      <c r="F54"/>
      <c r="G54"/>
      <c r="H54"/>
      <c r="I54"/>
      <c r="J54"/>
    </row>
    <row r="55" spans="1:6" ht="14.25" customHeight="1">
      <c r="A55" s="39"/>
      <c r="B55" s="39"/>
      <c r="D55" s="39"/>
      <c r="E55" s="39"/>
      <c r="F55" s="39"/>
    </row>
    <row r="56" spans="4:6" ht="14.25" customHeight="1">
      <c r="D56" s="118"/>
      <c r="E56" s="118"/>
      <c r="F56" s="118"/>
    </row>
    <row r="57" ht="14.25" customHeight="1"/>
    <row r="58" ht="14.25" customHeight="1"/>
    <row r="59" ht="14.2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&amp;C&amp;"Arial,Bold"&amp;10&amp;A</oddHeader>
  </headerFooter>
</worksheet>
</file>

<file path=xl/worksheets/sheet48.xml><?xml version="1.0" encoding="utf-8"?>
<worksheet xmlns="http://schemas.openxmlformats.org/spreadsheetml/2006/main" xmlns:r="http://schemas.openxmlformats.org/officeDocument/2006/relationships">
  <sheetPr codeName="Sheet47">
    <pageSetUpPr fitToPage="1"/>
  </sheetPr>
  <dimension ref="A1:G57"/>
  <sheetViews>
    <sheetView showGridLines="0" showZeros="0" workbookViewId="0" topLeftCell="A1">
      <selection activeCell="A1" sqref="A1"/>
    </sheetView>
  </sheetViews>
  <sheetFormatPr defaultColWidth="19.83203125" defaultRowHeight="12"/>
  <cols>
    <col min="1" max="1" width="29.83203125" style="1" customWidth="1"/>
    <col min="2" max="2" width="21.83203125" style="1" customWidth="1"/>
    <col min="3" max="3" width="19.83203125" style="1" customWidth="1"/>
    <col min="4" max="4" width="18.83203125" style="1" customWidth="1"/>
    <col min="5" max="5" width="20.83203125" style="1" customWidth="1"/>
    <col min="6" max="6" width="21.83203125" style="1" customWidth="1"/>
    <col min="7" max="7" width="14.83203125" style="1" customWidth="1"/>
    <col min="8" max="16384" width="19.83203125" style="1" customWidth="1"/>
  </cols>
  <sheetData>
    <row r="1" spans="1:6" ht="6.75" customHeight="1">
      <c r="A1" s="3"/>
      <c r="B1" s="3"/>
      <c r="C1" s="3"/>
      <c r="D1" s="3"/>
      <c r="E1" s="3"/>
      <c r="F1" s="3"/>
    </row>
    <row r="2" spans="1:6" ht="15.75" customHeight="1">
      <c r="A2" s="309"/>
      <c r="B2" s="75" t="str">
        <f>REVYEAR</f>
        <v>ANALYSIS OF OPERATING FUND REVENUE: 2007/2008 BUDGET</v>
      </c>
      <c r="C2" s="310"/>
      <c r="D2" s="314"/>
      <c r="E2" s="314"/>
      <c r="F2" s="259" t="s">
        <v>218</v>
      </c>
    </row>
    <row r="3" spans="1:6" ht="15.75" customHeight="1">
      <c r="A3" s="254"/>
      <c r="B3" s="254"/>
      <c r="C3" s="3"/>
      <c r="D3" s="3"/>
      <c r="E3" s="3"/>
      <c r="F3" s="3"/>
    </row>
    <row r="4" spans="2:6" ht="15.75" customHeight="1">
      <c r="B4" s="448" t="s">
        <v>362</v>
      </c>
      <c r="C4" s="377"/>
      <c r="D4" s="376"/>
      <c r="E4" s="376"/>
      <c r="F4" s="376"/>
    </row>
    <row r="5" spans="2:6" ht="15.75" customHeight="1">
      <c r="B5" s="473" t="s">
        <v>238</v>
      </c>
      <c r="C5" s="443"/>
      <c r="D5" s="482"/>
      <c r="E5" s="482"/>
      <c r="F5" s="482"/>
    </row>
    <row r="6" spans="2:6" ht="15.75" customHeight="1">
      <c r="B6" s="312" t="s">
        <v>106</v>
      </c>
      <c r="C6" s="136"/>
      <c r="D6" s="136"/>
      <c r="E6" s="135"/>
      <c r="F6" s="196"/>
    </row>
    <row r="7" spans="2:6" ht="15.75" customHeight="1">
      <c r="B7" s="261"/>
      <c r="C7" s="261"/>
      <c r="D7" s="261" t="s">
        <v>205</v>
      </c>
      <c r="E7" s="261" t="s">
        <v>465</v>
      </c>
      <c r="F7" s="261" t="s">
        <v>221</v>
      </c>
    </row>
    <row r="8" spans="1:6" ht="15.75" customHeight="1">
      <c r="A8" s="105"/>
      <c r="B8" s="313" t="s">
        <v>30</v>
      </c>
      <c r="C8" s="263" t="s">
        <v>125</v>
      </c>
      <c r="D8" s="263" t="s">
        <v>28</v>
      </c>
      <c r="E8" s="263" t="s">
        <v>466</v>
      </c>
      <c r="F8" s="263" t="s">
        <v>222</v>
      </c>
    </row>
    <row r="9" spans="1:6" ht="15.75" customHeight="1">
      <c r="A9" s="35" t="s">
        <v>88</v>
      </c>
      <c r="B9" s="315" t="s">
        <v>207</v>
      </c>
      <c r="C9" s="122" t="s">
        <v>406</v>
      </c>
      <c r="D9" s="122" t="s">
        <v>85</v>
      </c>
      <c r="E9" s="122" t="s">
        <v>92</v>
      </c>
      <c r="F9" s="122" t="s">
        <v>230</v>
      </c>
    </row>
    <row r="10" spans="1:5" ht="4.5" customHeight="1">
      <c r="A10" s="37"/>
      <c r="B10" s="3"/>
      <c r="C10" s="3"/>
      <c r="D10" s="3"/>
      <c r="E10" s="3"/>
    </row>
    <row r="11" spans="1:6" ht="13.5" customHeight="1">
      <c r="A11" s="368" t="s">
        <v>247</v>
      </c>
      <c r="B11" s="369">
        <v>722734</v>
      </c>
      <c r="C11" s="369">
        <v>561480</v>
      </c>
      <c r="D11" s="369">
        <v>32066</v>
      </c>
      <c r="E11" s="369">
        <v>43200</v>
      </c>
      <c r="F11" s="369">
        <v>12000</v>
      </c>
    </row>
    <row r="12" spans="1:6" ht="13.5" customHeight="1">
      <c r="A12" s="23" t="s">
        <v>248</v>
      </c>
      <c r="B12" s="24">
        <v>1277166</v>
      </c>
      <c r="C12" s="24">
        <v>1390037</v>
      </c>
      <c r="D12" s="24">
        <v>162305</v>
      </c>
      <c r="E12" s="24">
        <v>174500</v>
      </c>
      <c r="F12" s="24">
        <v>36000</v>
      </c>
    </row>
    <row r="13" spans="1:6" ht="13.5" customHeight="1">
      <c r="A13" s="368" t="s">
        <v>249</v>
      </c>
      <c r="B13" s="369">
        <v>814300</v>
      </c>
      <c r="C13" s="369">
        <v>3410100</v>
      </c>
      <c r="D13" s="369">
        <v>525400</v>
      </c>
      <c r="E13" s="369">
        <v>79900</v>
      </c>
      <c r="F13" s="369">
        <v>252000</v>
      </c>
    </row>
    <row r="14" spans="1:6" ht="13.5" customHeight="1">
      <c r="A14" s="23" t="s">
        <v>285</v>
      </c>
      <c r="B14" s="24">
        <v>2713979</v>
      </c>
      <c r="C14" s="24">
        <v>2025725</v>
      </c>
      <c r="D14" s="24">
        <v>11770</v>
      </c>
      <c r="E14" s="24">
        <v>87013</v>
      </c>
      <c r="F14" s="24">
        <v>216000</v>
      </c>
    </row>
    <row r="15" spans="1:6" ht="13.5" customHeight="1">
      <c r="A15" s="368" t="s">
        <v>250</v>
      </c>
      <c r="B15" s="369">
        <v>853254</v>
      </c>
      <c r="C15" s="369">
        <v>782060</v>
      </c>
      <c r="D15" s="369">
        <v>64020</v>
      </c>
      <c r="E15" s="369">
        <v>21750</v>
      </c>
      <c r="F15" s="369">
        <v>60000</v>
      </c>
    </row>
    <row r="16" spans="1:6" ht="13.5" customHeight="1">
      <c r="A16" s="23" t="s">
        <v>251</v>
      </c>
      <c r="B16" s="24">
        <v>122099</v>
      </c>
      <c r="C16" s="24">
        <v>576322</v>
      </c>
      <c r="D16" s="24">
        <v>47658</v>
      </c>
      <c r="E16" s="24">
        <v>0</v>
      </c>
      <c r="F16" s="24">
        <v>54000</v>
      </c>
    </row>
    <row r="17" spans="1:6" ht="13.5" customHeight="1">
      <c r="A17" s="368" t="s">
        <v>252</v>
      </c>
      <c r="B17" s="369">
        <v>910424</v>
      </c>
      <c r="C17" s="369">
        <v>654790</v>
      </c>
      <c r="D17" s="369">
        <v>96525</v>
      </c>
      <c r="E17" s="369">
        <v>0</v>
      </c>
      <c r="F17" s="369">
        <v>12000</v>
      </c>
    </row>
    <row r="18" spans="1:6" ht="13.5" customHeight="1">
      <c r="A18" s="23" t="s">
        <v>253</v>
      </c>
      <c r="B18" s="24">
        <v>1357191</v>
      </c>
      <c r="C18" s="24">
        <v>1642547</v>
      </c>
      <c r="D18" s="24">
        <v>56101</v>
      </c>
      <c r="E18" s="24">
        <v>0</v>
      </c>
      <c r="F18" s="24">
        <v>513411</v>
      </c>
    </row>
    <row r="19" spans="1:6" ht="13.5" customHeight="1">
      <c r="A19" s="368" t="s">
        <v>254</v>
      </c>
      <c r="B19" s="369">
        <v>1054944</v>
      </c>
      <c r="C19" s="369">
        <v>1429851</v>
      </c>
      <c r="D19" s="369">
        <v>220495</v>
      </c>
      <c r="E19" s="369">
        <v>501150</v>
      </c>
      <c r="F19" s="369">
        <v>6000</v>
      </c>
    </row>
    <row r="20" spans="1:6" ht="13.5" customHeight="1">
      <c r="A20" s="23" t="s">
        <v>255</v>
      </c>
      <c r="B20" s="24">
        <v>2367238</v>
      </c>
      <c r="C20" s="24">
        <v>2978098</v>
      </c>
      <c r="D20" s="24">
        <v>514140</v>
      </c>
      <c r="E20" s="24">
        <v>733875</v>
      </c>
      <c r="F20" s="24">
        <v>72000</v>
      </c>
    </row>
    <row r="21" spans="1:6" ht="13.5" customHeight="1">
      <c r="A21" s="368" t="s">
        <v>256</v>
      </c>
      <c r="B21" s="369">
        <v>1342805</v>
      </c>
      <c r="C21" s="369">
        <v>1756145</v>
      </c>
      <c r="D21" s="369">
        <v>105600</v>
      </c>
      <c r="E21" s="369">
        <v>51363</v>
      </c>
      <c r="F21" s="369">
        <v>84000</v>
      </c>
    </row>
    <row r="22" spans="1:6" ht="13.5" customHeight="1">
      <c r="A22" s="23" t="s">
        <v>257</v>
      </c>
      <c r="B22" s="24">
        <v>337529</v>
      </c>
      <c r="C22" s="24">
        <v>1373991</v>
      </c>
      <c r="D22" s="24">
        <v>61665</v>
      </c>
      <c r="E22" s="24">
        <v>4625</v>
      </c>
      <c r="F22" s="24">
        <v>120000</v>
      </c>
    </row>
    <row r="23" spans="1:6" ht="13.5" customHeight="1">
      <c r="A23" s="368" t="s">
        <v>258</v>
      </c>
      <c r="B23" s="369">
        <v>1074263</v>
      </c>
      <c r="C23" s="369">
        <v>920475</v>
      </c>
      <c r="D23" s="369">
        <v>60775</v>
      </c>
      <c r="E23" s="369">
        <v>14275</v>
      </c>
      <c r="F23" s="369">
        <v>66000</v>
      </c>
    </row>
    <row r="24" spans="1:6" ht="13.5" customHeight="1">
      <c r="A24" s="23" t="s">
        <v>259</v>
      </c>
      <c r="B24" s="24">
        <v>1814429</v>
      </c>
      <c r="C24" s="24">
        <v>2841917</v>
      </c>
      <c r="D24" s="24">
        <v>431475</v>
      </c>
      <c r="E24" s="24">
        <v>4913</v>
      </c>
      <c r="F24" s="24">
        <v>222000</v>
      </c>
    </row>
    <row r="25" spans="1:6" ht="13.5" customHeight="1">
      <c r="A25" s="368" t="s">
        <v>260</v>
      </c>
      <c r="B25" s="369">
        <v>988701</v>
      </c>
      <c r="C25" s="369">
        <v>7180082</v>
      </c>
      <c r="D25" s="369">
        <v>608300</v>
      </c>
      <c r="E25" s="369">
        <v>418540</v>
      </c>
      <c r="F25" s="369">
        <v>456000</v>
      </c>
    </row>
    <row r="26" spans="1:6" ht="13.5" customHeight="1">
      <c r="A26" s="23" t="s">
        <v>261</v>
      </c>
      <c r="B26" s="24">
        <v>1613938</v>
      </c>
      <c r="C26" s="24">
        <v>1780756</v>
      </c>
      <c r="D26" s="24">
        <v>265018</v>
      </c>
      <c r="E26" s="24">
        <v>0</v>
      </c>
      <c r="F26" s="24">
        <v>114000</v>
      </c>
    </row>
    <row r="27" spans="1:6" ht="13.5" customHeight="1">
      <c r="A27" s="368" t="s">
        <v>262</v>
      </c>
      <c r="B27" s="369">
        <v>46533</v>
      </c>
      <c r="C27" s="369">
        <v>1365611</v>
      </c>
      <c r="D27" s="369">
        <v>212905</v>
      </c>
      <c r="E27" s="369">
        <v>0</v>
      </c>
      <c r="F27" s="369">
        <v>264000</v>
      </c>
    </row>
    <row r="28" spans="1:6" ht="13.5" customHeight="1">
      <c r="A28" s="23" t="s">
        <v>263</v>
      </c>
      <c r="B28" s="24">
        <v>1462340</v>
      </c>
      <c r="C28" s="24">
        <v>744526</v>
      </c>
      <c r="D28" s="24">
        <v>67100</v>
      </c>
      <c r="E28" s="24">
        <v>13363</v>
      </c>
      <c r="F28" s="24">
        <v>42000</v>
      </c>
    </row>
    <row r="29" spans="1:6" ht="13.5" customHeight="1">
      <c r="A29" s="368" t="s">
        <v>264</v>
      </c>
      <c r="B29" s="369">
        <v>691261</v>
      </c>
      <c r="C29" s="369">
        <v>6476959</v>
      </c>
      <c r="D29" s="369">
        <v>177717</v>
      </c>
      <c r="E29" s="369">
        <v>442463</v>
      </c>
      <c r="F29" s="369">
        <v>186000</v>
      </c>
    </row>
    <row r="30" spans="1:6" ht="13.5" customHeight="1">
      <c r="A30" s="23" t="s">
        <v>265</v>
      </c>
      <c r="B30" s="24">
        <v>860489</v>
      </c>
      <c r="C30" s="24">
        <v>727275</v>
      </c>
      <c r="D30" s="24">
        <v>33715</v>
      </c>
      <c r="E30" s="24">
        <v>42900</v>
      </c>
      <c r="F30" s="24">
        <v>18000</v>
      </c>
    </row>
    <row r="31" spans="1:6" ht="13.5" customHeight="1">
      <c r="A31" s="368" t="s">
        <v>266</v>
      </c>
      <c r="B31" s="369">
        <v>795020</v>
      </c>
      <c r="C31" s="369">
        <v>1988611</v>
      </c>
      <c r="D31" s="369">
        <v>129580</v>
      </c>
      <c r="E31" s="369">
        <v>63313</v>
      </c>
      <c r="F31" s="369">
        <v>204000</v>
      </c>
    </row>
    <row r="32" spans="1:6" ht="13.5" customHeight="1">
      <c r="A32" s="23" t="s">
        <v>267</v>
      </c>
      <c r="B32" s="24">
        <v>1263118</v>
      </c>
      <c r="C32" s="24">
        <v>774325</v>
      </c>
      <c r="D32" s="24">
        <v>132496</v>
      </c>
      <c r="E32" s="24">
        <v>103475</v>
      </c>
      <c r="F32" s="24">
        <v>78000</v>
      </c>
    </row>
    <row r="33" spans="1:6" ht="13.5" customHeight="1">
      <c r="A33" s="368" t="s">
        <v>268</v>
      </c>
      <c r="B33" s="369">
        <v>1572362</v>
      </c>
      <c r="C33" s="369">
        <v>824660</v>
      </c>
      <c r="D33" s="369">
        <v>73178</v>
      </c>
      <c r="E33" s="369">
        <v>83625</v>
      </c>
      <c r="F33" s="369">
        <v>30000</v>
      </c>
    </row>
    <row r="34" spans="1:6" ht="13.5" customHeight="1">
      <c r="A34" s="23" t="s">
        <v>269</v>
      </c>
      <c r="B34" s="24">
        <v>1310946</v>
      </c>
      <c r="C34" s="24">
        <v>797985</v>
      </c>
      <c r="D34" s="24">
        <v>101201</v>
      </c>
      <c r="E34" s="24">
        <v>50438</v>
      </c>
      <c r="F34" s="24">
        <v>60000</v>
      </c>
    </row>
    <row r="35" spans="1:6" ht="13.5" customHeight="1">
      <c r="A35" s="368" t="s">
        <v>270</v>
      </c>
      <c r="B35" s="369">
        <v>1675528</v>
      </c>
      <c r="C35" s="369">
        <v>8125258</v>
      </c>
      <c r="D35" s="369">
        <v>905741</v>
      </c>
      <c r="E35" s="369">
        <v>262775</v>
      </c>
      <c r="F35" s="369">
        <v>480000</v>
      </c>
    </row>
    <row r="36" spans="1:6" ht="13.5" customHeight="1">
      <c r="A36" s="23" t="s">
        <v>271</v>
      </c>
      <c r="B36" s="24">
        <v>1041786</v>
      </c>
      <c r="C36" s="24">
        <v>825488</v>
      </c>
      <c r="D36" s="24">
        <v>47080</v>
      </c>
      <c r="E36" s="24">
        <v>28700</v>
      </c>
      <c r="F36" s="24">
        <v>36000</v>
      </c>
    </row>
    <row r="37" spans="1:6" ht="13.5" customHeight="1">
      <c r="A37" s="368" t="s">
        <v>272</v>
      </c>
      <c r="B37" s="369">
        <v>1439906</v>
      </c>
      <c r="C37" s="369">
        <v>2500197</v>
      </c>
      <c r="D37" s="369">
        <v>122320</v>
      </c>
      <c r="E37" s="369">
        <v>129238</v>
      </c>
      <c r="F37" s="369">
        <v>156000</v>
      </c>
    </row>
    <row r="38" spans="1:6" ht="13.5" customHeight="1">
      <c r="A38" s="23" t="s">
        <v>273</v>
      </c>
      <c r="B38" s="24">
        <v>910436</v>
      </c>
      <c r="C38" s="24">
        <v>4332882</v>
      </c>
      <c r="D38" s="24">
        <v>335941</v>
      </c>
      <c r="E38" s="24">
        <v>301750</v>
      </c>
      <c r="F38" s="24">
        <v>222000</v>
      </c>
    </row>
    <row r="39" spans="1:6" ht="13.5" customHeight="1">
      <c r="A39" s="368" t="s">
        <v>274</v>
      </c>
      <c r="B39" s="369">
        <v>1168761</v>
      </c>
      <c r="C39" s="369">
        <v>637576</v>
      </c>
      <c r="D39" s="369">
        <v>45925</v>
      </c>
      <c r="E39" s="369">
        <v>25263</v>
      </c>
      <c r="F39" s="369">
        <v>12000</v>
      </c>
    </row>
    <row r="40" spans="1:6" ht="13.5" customHeight="1">
      <c r="A40" s="23" t="s">
        <v>275</v>
      </c>
      <c r="B40" s="24">
        <v>605616</v>
      </c>
      <c r="C40" s="24">
        <v>4425627</v>
      </c>
      <c r="D40" s="24">
        <v>436426</v>
      </c>
      <c r="E40" s="24">
        <v>107550</v>
      </c>
      <c r="F40" s="24">
        <v>240000</v>
      </c>
    </row>
    <row r="41" spans="1:6" ht="13.5" customHeight="1">
      <c r="A41" s="368" t="s">
        <v>276</v>
      </c>
      <c r="B41" s="369">
        <v>2895152</v>
      </c>
      <c r="C41" s="369">
        <v>2631545</v>
      </c>
      <c r="D41" s="369">
        <v>135025</v>
      </c>
      <c r="E41" s="369">
        <v>105700</v>
      </c>
      <c r="F41" s="369">
        <v>150000</v>
      </c>
    </row>
    <row r="42" spans="1:6" ht="13.5" customHeight="1">
      <c r="A42" s="23" t="s">
        <v>277</v>
      </c>
      <c r="B42" s="24">
        <v>1119735</v>
      </c>
      <c r="C42" s="24">
        <v>1045557</v>
      </c>
      <c r="D42" s="24">
        <v>196845</v>
      </c>
      <c r="E42" s="24">
        <v>5663</v>
      </c>
      <c r="F42" s="24">
        <v>96000</v>
      </c>
    </row>
    <row r="43" spans="1:6" ht="13.5" customHeight="1">
      <c r="A43" s="368" t="s">
        <v>278</v>
      </c>
      <c r="B43" s="369">
        <v>633909</v>
      </c>
      <c r="C43" s="369">
        <v>579991</v>
      </c>
      <c r="D43" s="369">
        <v>51315</v>
      </c>
      <c r="E43" s="369">
        <v>22975</v>
      </c>
      <c r="F43" s="369">
        <v>12000</v>
      </c>
    </row>
    <row r="44" spans="1:6" ht="13.5" customHeight="1">
      <c r="A44" s="23" t="s">
        <v>279</v>
      </c>
      <c r="B44" s="24">
        <v>794310</v>
      </c>
      <c r="C44" s="24">
        <v>531257</v>
      </c>
      <c r="D44" s="24">
        <v>26016</v>
      </c>
      <c r="E44" s="24">
        <v>15875</v>
      </c>
      <c r="F44" s="24">
        <v>84000</v>
      </c>
    </row>
    <row r="45" spans="1:6" ht="13.5" customHeight="1">
      <c r="A45" s="368" t="s">
        <v>280</v>
      </c>
      <c r="B45" s="369">
        <v>413904</v>
      </c>
      <c r="C45" s="369">
        <v>603761</v>
      </c>
      <c r="D45" s="369">
        <v>100815</v>
      </c>
      <c r="E45" s="369">
        <v>100575</v>
      </c>
      <c r="F45" s="369">
        <v>12000</v>
      </c>
    </row>
    <row r="46" spans="1:6" ht="13.5" customHeight="1">
      <c r="A46" s="23" t="s">
        <v>281</v>
      </c>
      <c r="B46" s="24">
        <v>1330590</v>
      </c>
      <c r="C46" s="24">
        <v>14690127</v>
      </c>
      <c r="D46" s="24">
        <v>1438278</v>
      </c>
      <c r="E46" s="24">
        <v>2166733</v>
      </c>
      <c r="F46" s="24">
        <v>1716000</v>
      </c>
    </row>
    <row r="47" spans="1:6" ht="4.5" customHeight="1">
      <c r="A47"/>
      <c r="B47"/>
      <c r="C47"/>
      <c r="D47"/>
      <c r="E47"/>
      <c r="F47"/>
    </row>
    <row r="48" spans="1:6" ht="13.5" customHeight="1">
      <c r="A48" s="371" t="s">
        <v>282</v>
      </c>
      <c r="B48" s="372">
        <f>SUM(B11:B46)</f>
        <v>41396696</v>
      </c>
      <c r="C48" s="372">
        <f>SUM(C11:C46)</f>
        <v>85933594</v>
      </c>
      <c r="D48" s="372">
        <f>SUM(D11:D46)</f>
        <v>8032932</v>
      </c>
      <c r="E48" s="372">
        <f>SUM(E11:E46)</f>
        <v>6207478</v>
      </c>
      <c r="F48" s="372">
        <f>SUM(F11:F46)</f>
        <v>6393411</v>
      </c>
    </row>
    <row r="49" spans="1:6" ht="4.5" customHeight="1">
      <c r="A49" s="25" t="s">
        <v>5</v>
      </c>
      <c r="B49" s="26"/>
      <c r="C49" s="26"/>
      <c r="D49" s="26"/>
      <c r="E49" s="26"/>
      <c r="F49" s="26"/>
    </row>
    <row r="50" spans="1:6" ht="14.25" customHeight="1">
      <c r="A50" s="23" t="s">
        <v>283</v>
      </c>
      <c r="B50" s="24">
        <v>1596</v>
      </c>
      <c r="C50" s="24">
        <v>182088</v>
      </c>
      <c r="D50" s="24">
        <v>3465</v>
      </c>
      <c r="E50" s="24">
        <v>0</v>
      </c>
      <c r="F50" s="24">
        <v>6000</v>
      </c>
    </row>
    <row r="51" spans="1:6" ht="13.5" customHeight="1">
      <c r="A51" s="368" t="s">
        <v>284</v>
      </c>
      <c r="B51" s="369">
        <v>0</v>
      </c>
      <c r="C51" s="369">
        <v>0</v>
      </c>
      <c r="D51" s="369">
        <v>0</v>
      </c>
      <c r="E51" s="369">
        <v>0</v>
      </c>
      <c r="F51" s="369">
        <v>0</v>
      </c>
    </row>
    <row r="52" spans="1:6" ht="49.5" customHeight="1">
      <c r="A52" s="27"/>
      <c r="B52" s="27"/>
      <c r="C52" s="27"/>
      <c r="D52" s="27"/>
      <c r="E52" s="27"/>
      <c r="F52" s="27"/>
    </row>
    <row r="53" spans="1:6" ht="15" customHeight="1">
      <c r="A53" s="129" t="s">
        <v>446</v>
      </c>
      <c r="B53" s="280"/>
      <c r="C53" s="39"/>
      <c r="D53" s="39"/>
      <c r="E53" s="39"/>
      <c r="F53" s="39"/>
    </row>
    <row r="54" spans="1:6" ht="12" customHeight="1">
      <c r="A54" s="348" t="s">
        <v>541</v>
      </c>
      <c r="B54" s="39"/>
      <c r="C54" s="39"/>
      <c r="D54" s="39"/>
      <c r="E54" s="39"/>
      <c r="F54" s="317"/>
    </row>
    <row r="55" spans="1:6" ht="12" customHeight="1">
      <c r="A55" s="1" t="s">
        <v>507</v>
      </c>
      <c r="C55" s="39"/>
      <c r="D55" s="39"/>
      <c r="E55" s="39"/>
      <c r="F55" s="39"/>
    </row>
    <row r="56" spans="1:7" ht="14.25" customHeight="1">
      <c r="A56" s="316"/>
      <c r="B56" s="39"/>
      <c r="C56" s="318"/>
      <c r="D56" s="39"/>
      <c r="E56" s="39"/>
      <c r="F56" s="39"/>
      <c r="G56" s="1">
        <f>'- 56 -'!B48+'- 57 -'!C48</f>
        <v>147332845</v>
      </c>
    </row>
    <row r="57" ht="14.25" customHeight="1">
      <c r="A57" s="39"/>
    </row>
    <row r="58" ht="14.2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&amp;C&amp;"Arial,Bold"&amp;10&amp;A</oddHeader>
  </headerFooter>
</worksheet>
</file>

<file path=xl/worksheets/sheet49.xml><?xml version="1.0" encoding="utf-8"?>
<worksheet xmlns="http://schemas.openxmlformats.org/spreadsheetml/2006/main" xmlns:r="http://schemas.openxmlformats.org/officeDocument/2006/relationships">
  <sheetPr codeName="Sheet46">
    <pageSetUpPr fitToPage="1"/>
  </sheetPr>
  <dimension ref="A1:F57"/>
  <sheetViews>
    <sheetView showGridLines="0" showZeros="0" workbookViewId="0" topLeftCell="A1">
      <selection activeCell="A1" sqref="A1"/>
    </sheetView>
  </sheetViews>
  <sheetFormatPr defaultColWidth="19.83203125" defaultRowHeight="12"/>
  <cols>
    <col min="1" max="1" width="33.83203125" style="1" customWidth="1"/>
    <col min="2" max="2" width="18.83203125" style="1" customWidth="1"/>
    <col min="3" max="4" width="19.83203125" style="1" customWidth="1"/>
    <col min="5" max="5" width="20.83203125" style="1" customWidth="1"/>
    <col min="6" max="6" width="19.83203125" style="1" customWidth="1"/>
    <col min="7" max="16384" width="19.83203125" style="1" customWidth="1"/>
  </cols>
  <sheetData>
    <row r="1" spans="1:6" ht="6.75" customHeight="1">
      <c r="A1" s="3"/>
      <c r="B1" s="3"/>
      <c r="C1" s="3"/>
      <c r="D1" s="3"/>
      <c r="E1" s="3"/>
      <c r="F1" s="3"/>
    </row>
    <row r="2" spans="1:6" ht="15.75" customHeight="1">
      <c r="A2" s="309"/>
      <c r="B2" s="75" t="str">
        <f>REVYEAR</f>
        <v>ANALYSIS OF OPERATING FUND REVENUE: 2007/2008 BUDGET</v>
      </c>
      <c r="C2" s="310"/>
      <c r="D2" s="310"/>
      <c r="E2" s="310"/>
      <c r="F2" s="259" t="s">
        <v>219</v>
      </c>
    </row>
    <row r="3" spans="1:6" ht="15.75" customHeight="1">
      <c r="A3" s="254"/>
      <c r="B3" s="3"/>
      <c r="C3" s="3"/>
      <c r="D3" s="3"/>
      <c r="E3" s="3"/>
      <c r="F3" s="3"/>
    </row>
    <row r="4" spans="2:6" ht="15.75" customHeight="1">
      <c r="B4" s="448" t="s">
        <v>362</v>
      </c>
      <c r="C4" s="363"/>
      <c r="D4" s="363"/>
      <c r="E4" s="377"/>
      <c r="F4" s="376"/>
    </row>
    <row r="5" spans="2:6" ht="15.75" customHeight="1">
      <c r="B5" s="473" t="s">
        <v>238</v>
      </c>
      <c r="C5" s="458"/>
      <c r="D5" s="458"/>
      <c r="E5" s="443"/>
      <c r="F5" s="482"/>
    </row>
    <row r="6" spans="2:6" ht="15.75" customHeight="1">
      <c r="B6" s="312" t="s">
        <v>106</v>
      </c>
      <c r="C6" s="135"/>
      <c r="D6" s="135"/>
      <c r="E6" s="196"/>
      <c r="F6" s="196"/>
    </row>
    <row r="7" spans="2:6" ht="15.75" customHeight="1">
      <c r="B7" s="261" t="s">
        <v>77</v>
      </c>
      <c r="C7" s="261" t="s">
        <v>214</v>
      </c>
      <c r="D7" s="261" t="s">
        <v>214</v>
      </c>
      <c r="E7" s="32"/>
      <c r="F7" s="261" t="s">
        <v>61</v>
      </c>
    </row>
    <row r="8" spans="1:6" ht="15.75" customHeight="1">
      <c r="A8" s="105"/>
      <c r="B8" s="313" t="s">
        <v>92</v>
      </c>
      <c r="C8" s="263" t="s">
        <v>467</v>
      </c>
      <c r="D8" s="263" t="s">
        <v>224</v>
      </c>
      <c r="E8" s="263" t="s">
        <v>51</v>
      </c>
      <c r="F8" s="263" t="s">
        <v>131</v>
      </c>
    </row>
    <row r="9" spans="1:6" ht="15.75" customHeight="1">
      <c r="A9" s="35" t="s">
        <v>88</v>
      </c>
      <c r="B9" s="243" t="s">
        <v>223</v>
      </c>
      <c r="C9" s="122" t="s">
        <v>157</v>
      </c>
      <c r="D9" s="122" t="s">
        <v>215</v>
      </c>
      <c r="E9" s="122" t="s">
        <v>405</v>
      </c>
      <c r="F9" s="122" t="s">
        <v>153</v>
      </c>
    </row>
    <row r="10" spans="1:6" ht="4.5" customHeight="1">
      <c r="A10" s="37"/>
      <c r="B10" s="3"/>
      <c r="C10" s="3"/>
      <c r="D10" s="3"/>
      <c r="E10" s="3"/>
      <c r="F10" s="3"/>
    </row>
    <row r="11" spans="1:6" ht="13.5" customHeight="1">
      <c r="A11" s="368" t="s">
        <v>247</v>
      </c>
      <c r="B11" s="369">
        <v>4900</v>
      </c>
      <c r="C11" s="369">
        <v>14163</v>
      </c>
      <c r="D11" s="369">
        <v>46350</v>
      </c>
      <c r="E11" s="369">
        <v>187162</v>
      </c>
      <c r="F11" s="369">
        <f>SUM('- 57 -'!B11:F11,B11:E11)</f>
        <v>1624055</v>
      </c>
    </row>
    <row r="12" spans="1:6" ht="13.5" customHeight="1">
      <c r="A12" s="23" t="s">
        <v>248</v>
      </c>
      <c r="B12" s="24">
        <v>12385</v>
      </c>
      <c r="C12" s="24">
        <v>24200</v>
      </c>
      <c r="D12" s="24">
        <v>79200</v>
      </c>
      <c r="E12" s="24">
        <v>130665</v>
      </c>
      <c r="F12" s="24">
        <f>SUM('- 57 -'!B12:F12,B12:E12)</f>
        <v>3286458</v>
      </c>
    </row>
    <row r="13" spans="1:6" ht="13.5" customHeight="1">
      <c r="A13" s="368" t="s">
        <v>249</v>
      </c>
      <c r="B13" s="369">
        <v>134100</v>
      </c>
      <c r="C13" s="369">
        <v>62800</v>
      </c>
      <c r="D13" s="369">
        <v>225700</v>
      </c>
      <c r="E13" s="369">
        <v>553900</v>
      </c>
      <c r="F13" s="369">
        <f>SUM('- 57 -'!B13:F13,B13:E13)</f>
        <v>6058200</v>
      </c>
    </row>
    <row r="14" spans="1:6" ht="13.5" customHeight="1">
      <c r="A14" s="23" t="s">
        <v>285</v>
      </c>
      <c r="B14" s="24">
        <v>1265000</v>
      </c>
      <c r="C14" s="24">
        <v>57200</v>
      </c>
      <c r="D14" s="24">
        <v>187200</v>
      </c>
      <c r="E14" s="24">
        <v>369716</v>
      </c>
      <c r="F14" s="24">
        <f>SUM('- 57 -'!B14:F14,B14:E14)</f>
        <v>6933603</v>
      </c>
    </row>
    <row r="15" spans="1:6" ht="13.5" customHeight="1">
      <c r="A15" s="368" t="s">
        <v>250</v>
      </c>
      <c r="B15" s="369">
        <v>6050</v>
      </c>
      <c r="C15" s="369">
        <v>14575</v>
      </c>
      <c r="D15" s="369">
        <v>47700</v>
      </c>
      <c r="E15" s="369">
        <v>45792</v>
      </c>
      <c r="F15" s="369">
        <f>SUM('- 57 -'!B15:F15,B15:E15)</f>
        <v>1895201</v>
      </c>
    </row>
    <row r="16" spans="1:6" ht="13.5" customHeight="1">
      <c r="A16" s="23" t="s">
        <v>251</v>
      </c>
      <c r="B16" s="24">
        <v>29250</v>
      </c>
      <c r="C16" s="24">
        <v>6738</v>
      </c>
      <c r="D16" s="24">
        <v>22050</v>
      </c>
      <c r="E16" s="24">
        <v>768338</v>
      </c>
      <c r="F16" s="24">
        <f>SUM('- 57 -'!B16:F16,B16:E16)</f>
        <v>1626455</v>
      </c>
    </row>
    <row r="17" spans="1:6" ht="13.5" customHeight="1">
      <c r="A17" s="368" t="s">
        <v>252</v>
      </c>
      <c r="B17" s="369">
        <v>5700</v>
      </c>
      <c r="C17" s="369">
        <v>10863</v>
      </c>
      <c r="D17" s="369">
        <v>34650</v>
      </c>
      <c r="E17" s="369">
        <v>139924</v>
      </c>
      <c r="F17" s="369">
        <f>SUM('- 57 -'!B17:F17,B17:E17)</f>
        <v>1864876</v>
      </c>
    </row>
    <row r="18" spans="1:6" ht="13.5" customHeight="1">
      <c r="A18" s="23" t="s">
        <v>253</v>
      </c>
      <c r="B18" s="24">
        <v>1450</v>
      </c>
      <c r="C18" s="24">
        <v>26400</v>
      </c>
      <c r="D18" s="24">
        <v>138925</v>
      </c>
      <c r="E18" s="24">
        <v>2768706</v>
      </c>
      <c r="F18" s="24">
        <f>SUM('- 57 -'!B18:F18,B18:E18)</f>
        <v>6504731</v>
      </c>
    </row>
    <row r="19" spans="1:6" ht="13.5" customHeight="1">
      <c r="A19" s="368" t="s">
        <v>254</v>
      </c>
      <c r="B19" s="369">
        <v>4600</v>
      </c>
      <c r="C19" s="369">
        <v>35063</v>
      </c>
      <c r="D19" s="369">
        <v>114750</v>
      </c>
      <c r="E19" s="369">
        <v>401342</v>
      </c>
      <c r="F19" s="369">
        <f>SUM('- 57 -'!B19:F19,B19:E19)</f>
        <v>3768195</v>
      </c>
    </row>
    <row r="20" spans="1:6" ht="13.5" customHeight="1">
      <c r="A20" s="23" t="s">
        <v>255</v>
      </c>
      <c r="B20" s="24">
        <v>30000</v>
      </c>
      <c r="C20" s="24">
        <v>73975</v>
      </c>
      <c r="D20" s="24">
        <v>242100</v>
      </c>
      <c r="E20" s="24">
        <v>498285</v>
      </c>
      <c r="F20" s="24">
        <f>SUM('- 57 -'!B20:F20,B20:E20)</f>
        <v>7509711</v>
      </c>
    </row>
    <row r="21" spans="1:6" ht="13.5" customHeight="1">
      <c r="A21" s="368" t="s">
        <v>256</v>
      </c>
      <c r="B21" s="369">
        <v>17500</v>
      </c>
      <c r="C21" s="369">
        <v>27913</v>
      </c>
      <c r="D21" s="369">
        <v>91350</v>
      </c>
      <c r="E21" s="369">
        <v>403628</v>
      </c>
      <c r="F21" s="369">
        <f>SUM('- 57 -'!B21:F21,B21:E21)</f>
        <v>3880304</v>
      </c>
    </row>
    <row r="22" spans="1:6" ht="13.5" customHeight="1">
      <c r="A22" s="23" t="s">
        <v>257</v>
      </c>
      <c r="B22" s="24">
        <v>42300</v>
      </c>
      <c r="C22" s="24">
        <v>18288</v>
      </c>
      <c r="D22" s="24">
        <v>69850</v>
      </c>
      <c r="E22" s="24">
        <v>1034438</v>
      </c>
      <c r="F22" s="24">
        <f>SUM('- 57 -'!B22:F22,B22:E22)</f>
        <v>3062686</v>
      </c>
    </row>
    <row r="23" spans="1:6" ht="13.5" customHeight="1">
      <c r="A23" s="368" t="s">
        <v>258</v>
      </c>
      <c r="B23" s="369">
        <v>6500</v>
      </c>
      <c r="C23" s="369">
        <v>9488</v>
      </c>
      <c r="D23" s="369">
        <v>31050</v>
      </c>
      <c r="E23" s="369">
        <v>218473</v>
      </c>
      <c r="F23" s="369">
        <f>SUM('- 57 -'!B23:F23,B23:E23)</f>
        <v>2401299</v>
      </c>
    </row>
    <row r="24" spans="1:6" ht="13.5" customHeight="1">
      <c r="A24" s="23" t="s">
        <v>259</v>
      </c>
      <c r="B24" s="24">
        <v>110250</v>
      </c>
      <c r="C24" s="24">
        <v>35750</v>
      </c>
      <c r="D24" s="24">
        <v>173000</v>
      </c>
      <c r="E24" s="24">
        <v>220395</v>
      </c>
      <c r="F24" s="24">
        <f>SUM('- 57 -'!B24:F24,B24:E24)</f>
        <v>5854129</v>
      </c>
    </row>
    <row r="25" spans="1:6" ht="13.5" customHeight="1">
      <c r="A25" s="368" t="s">
        <v>260</v>
      </c>
      <c r="B25" s="369">
        <v>981800</v>
      </c>
      <c r="C25" s="369">
        <v>128700</v>
      </c>
      <c r="D25" s="369">
        <v>421200</v>
      </c>
      <c r="E25" s="369">
        <v>613123</v>
      </c>
      <c r="F25" s="369">
        <f>SUM('- 57 -'!B25:F25,B25:E25)</f>
        <v>11796446</v>
      </c>
    </row>
    <row r="26" spans="1:6" ht="13.5" customHeight="1">
      <c r="A26" s="23" t="s">
        <v>261</v>
      </c>
      <c r="B26" s="24">
        <v>44000</v>
      </c>
      <c r="C26" s="24">
        <v>25988</v>
      </c>
      <c r="D26" s="24">
        <v>141050</v>
      </c>
      <c r="E26" s="24">
        <v>333225</v>
      </c>
      <c r="F26" s="24">
        <f>SUM('- 57 -'!B26:F26,B26:E26)</f>
        <v>4317975</v>
      </c>
    </row>
    <row r="27" spans="1:6" ht="13.5" customHeight="1">
      <c r="A27" s="368" t="s">
        <v>262</v>
      </c>
      <c r="B27" s="369">
        <v>82750</v>
      </c>
      <c r="C27" s="369">
        <v>35613</v>
      </c>
      <c r="D27" s="369">
        <v>126550</v>
      </c>
      <c r="E27" s="369">
        <v>2079661</v>
      </c>
      <c r="F27" s="369">
        <f>SUM('- 57 -'!B27:F27,B27:E27)</f>
        <v>4213623</v>
      </c>
    </row>
    <row r="28" spans="1:6" ht="13.5" customHeight="1">
      <c r="A28" s="23" t="s">
        <v>263</v>
      </c>
      <c r="B28" s="24">
        <v>7200</v>
      </c>
      <c r="C28" s="24">
        <v>13750</v>
      </c>
      <c r="D28" s="24">
        <v>45000</v>
      </c>
      <c r="E28" s="24">
        <v>211154</v>
      </c>
      <c r="F28" s="24">
        <f>SUM('- 57 -'!B28:F28,B28:E28)</f>
        <v>2606433</v>
      </c>
    </row>
    <row r="29" spans="1:6" ht="13.5" customHeight="1">
      <c r="A29" s="368" t="s">
        <v>264</v>
      </c>
      <c r="B29" s="369">
        <v>522550</v>
      </c>
      <c r="C29" s="369">
        <v>111513</v>
      </c>
      <c r="D29" s="369">
        <v>364950</v>
      </c>
      <c r="E29" s="369">
        <v>808333</v>
      </c>
      <c r="F29" s="369">
        <f>SUM('- 57 -'!B29:F29,B29:E29)</f>
        <v>9781746</v>
      </c>
    </row>
    <row r="30" spans="1:6" ht="13.5" customHeight="1">
      <c r="A30" s="23" t="s">
        <v>265</v>
      </c>
      <c r="B30" s="24">
        <v>4300</v>
      </c>
      <c r="C30" s="24">
        <v>9075</v>
      </c>
      <c r="D30" s="24">
        <v>29700</v>
      </c>
      <c r="E30" s="24">
        <v>169980</v>
      </c>
      <c r="F30" s="24">
        <f>SUM('- 57 -'!B30:F30,B30:E30)</f>
        <v>1895434</v>
      </c>
    </row>
    <row r="31" spans="1:6" ht="13.5" customHeight="1">
      <c r="A31" s="368" t="s">
        <v>266</v>
      </c>
      <c r="B31" s="369">
        <v>48000</v>
      </c>
      <c r="C31" s="369">
        <v>32038</v>
      </c>
      <c r="D31" s="369">
        <v>104850</v>
      </c>
      <c r="E31" s="369">
        <v>229893</v>
      </c>
      <c r="F31" s="369">
        <f>SUM('- 57 -'!B31:F31,B31:E31)</f>
        <v>3595305</v>
      </c>
    </row>
    <row r="32" spans="1:6" ht="13.5" customHeight="1">
      <c r="A32" s="23" t="s">
        <v>267</v>
      </c>
      <c r="B32" s="24">
        <v>41500</v>
      </c>
      <c r="C32" s="24">
        <v>24750</v>
      </c>
      <c r="D32" s="24">
        <v>81000</v>
      </c>
      <c r="E32" s="24">
        <v>255131</v>
      </c>
      <c r="F32" s="24">
        <f>SUM('- 57 -'!B32:F32,B32:E32)</f>
        <v>2753795</v>
      </c>
    </row>
    <row r="33" spans="1:6" ht="13.5" customHeight="1">
      <c r="A33" s="368" t="s">
        <v>268</v>
      </c>
      <c r="B33" s="369">
        <v>36300</v>
      </c>
      <c r="C33" s="369">
        <v>21175</v>
      </c>
      <c r="D33" s="369">
        <v>69300</v>
      </c>
      <c r="E33" s="369">
        <v>431122</v>
      </c>
      <c r="F33" s="369">
        <f>SUM('- 57 -'!B33:F33,B33:E33)</f>
        <v>3141722</v>
      </c>
    </row>
    <row r="34" spans="1:6" ht="13.5" customHeight="1">
      <c r="A34" s="23" t="s">
        <v>269</v>
      </c>
      <c r="B34" s="24">
        <v>70350</v>
      </c>
      <c r="C34" s="24">
        <v>18288</v>
      </c>
      <c r="D34" s="24">
        <v>59850</v>
      </c>
      <c r="E34" s="24">
        <v>381868</v>
      </c>
      <c r="F34" s="24">
        <f>SUM('- 57 -'!B34:F34,B34:E34)</f>
        <v>2850926</v>
      </c>
    </row>
    <row r="35" spans="1:6" ht="13.5" customHeight="1">
      <c r="A35" s="368" t="s">
        <v>270</v>
      </c>
      <c r="B35" s="369">
        <v>616000</v>
      </c>
      <c r="C35" s="369">
        <v>145750</v>
      </c>
      <c r="D35" s="369">
        <v>589000</v>
      </c>
      <c r="E35" s="369">
        <v>1177818</v>
      </c>
      <c r="F35" s="369">
        <f>SUM('- 57 -'!B35:F35,B35:E35)</f>
        <v>13977870</v>
      </c>
    </row>
    <row r="36" spans="1:6" ht="13.5" customHeight="1">
      <c r="A36" s="23" t="s">
        <v>271</v>
      </c>
      <c r="B36" s="24">
        <v>7000</v>
      </c>
      <c r="C36" s="24">
        <v>15813</v>
      </c>
      <c r="D36" s="24">
        <v>51750</v>
      </c>
      <c r="E36" s="24">
        <v>182558</v>
      </c>
      <c r="F36" s="24">
        <f>SUM('- 57 -'!B36:F36,B36:E36)</f>
        <v>2236175</v>
      </c>
    </row>
    <row r="37" spans="1:6" ht="13.5" customHeight="1">
      <c r="A37" s="368" t="s">
        <v>272</v>
      </c>
      <c r="B37" s="369">
        <v>260250</v>
      </c>
      <c r="C37" s="369">
        <v>36713</v>
      </c>
      <c r="D37" s="369">
        <v>120150</v>
      </c>
      <c r="E37" s="369">
        <v>94343</v>
      </c>
      <c r="F37" s="369">
        <f>SUM('- 57 -'!B37:F37,B37:E37)</f>
        <v>4859117</v>
      </c>
    </row>
    <row r="38" spans="1:6" ht="13.5" customHeight="1">
      <c r="A38" s="23" t="s">
        <v>273</v>
      </c>
      <c r="B38" s="24">
        <v>269000</v>
      </c>
      <c r="C38" s="24">
        <v>79613</v>
      </c>
      <c r="D38" s="24">
        <v>260550</v>
      </c>
      <c r="E38" s="24">
        <v>290723</v>
      </c>
      <c r="F38" s="24">
        <f>SUM('- 57 -'!B38:F38,B38:E38)</f>
        <v>7002895</v>
      </c>
    </row>
    <row r="39" spans="1:6" ht="13.5" customHeight="1">
      <c r="A39" s="368" t="s">
        <v>274</v>
      </c>
      <c r="B39" s="369">
        <v>6650</v>
      </c>
      <c r="C39" s="369">
        <v>13613</v>
      </c>
      <c r="D39" s="369">
        <v>100550</v>
      </c>
      <c r="E39" s="369">
        <v>309029</v>
      </c>
      <c r="F39" s="369">
        <f>SUM('- 57 -'!B39:F39,B39:E39)</f>
        <v>2319367</v>
      </c>
    </row>
    <row r="40" spans="1:6" ht="13.5" customHeight="1">
      <c r="A40" s="23" t="s">
        <v>275</v>
      </c>
      <c r="B40" s="24">
        <v>323350</v>
      </c>
      <c r="C40" s="24">
        <v>79200</v>
      </c>
      <c r="D40" s="24">
        <v>371200</v>
      </c>
      <c r="E40" s="24">
        <v>512894</v>
      </c>
      <c r="F40" s="24">
        <f>SUM('- 57 -'!B40:F40,B40:E40)</f>
        <v>7101863</v>
      </c>
    </row>
    <row r="41" spans="1:6" ht="13.5" customHeight="1">
      <c r="A41" s="368" t="s">
        <v>276</v>
      </c>
      <c r="B41" s="369">
        <v>130250</v>
      </c>
      <c r="C41" s="369">
        <v>40150</v>
      </c>
      <c r="D41" s="369">
        <v>131400</v>
      </c>
      <c r="E41" s="369">
        <v>200972</v>
      </c>
      <c r="F41" s="369">
        <f>SUM('- 57 -'!B41:F41,B41:E41)</f>
        <v>6420194</v>
      </c>
    </row>
    <row r="42" spans="1:6" ht="13.5" customHeight="1">
      <c r="A42" s="23" t="s">
        <v>277</v>
      </c>
      <c r="B42" s="24">
        <v>22300</v>
      </c>
      <c r="C42" s="24">
        <v>14438</v>
      </c>
      <c r="D42" s="24">
        <v>47700</v>
      </c>
      <c r="E42" s="24">
        <v>113529</v>
      </c>
      <c r="F42" s="24">
        <f>SUM('- 57 -'!B42:F42,B42:E42)</f>
        <v>2661767</v>
      </c>
    </row>
    <row r="43" spans="1:6" ht="13.5" customHeight="1">
      <c r="A43" s="368" t="s">
        <v>278</v>
      </c>
      <c r="B43" s="369">
        <v>3850</v>
      </c>
      <c r="C43" s="369">
        <v>9488</v>
      </c>
      <c r="D43" s="369">
        <v>31050</v>
      </c>
      <c r="E43" s="369">
        <v>127368</v>
      </c>
      <c r="F43" s="369">
        <f>SUM('- 57 -'!B43:F43,B43:E43)</f>
        <v>1471946</v>
      </c>
    </row>
    <row r="44" spans="1:6" ht="13.5" customHeight="1">
      <c r="A44" s="23" t="s">
        <v>279</v>
      </c>
      <c r="B44" s="24">
        <v>16700</v>
      </c>
      <c r="C44" s="24">
        <v>9213</v>
      </c>
      <c r="D44" s="24">
        <v>30150</v>
      </c>
      <c r="E44" s="24">
        <v>68840</v>
      </c>
      <c r="F44" s="24">
        <f>SUM('- 57 -'!B44:F44,B44:E44)</f>
        <v>1576361</v>
      </c>
    </row>
    <row r="45" spans="1:6" ht="13.5" customHeight="1">
      <c r="A45" s="368" t="s">
        <v>280</v>
      </c>
      <c r="B45" s="369">
        <v>38200</v>
      </c>
      <c r="C45" s="369">
        <v>12513</v>
      </c>
      <c r="D45" s="369">
        <v>40950</v>
      </c>
      <c r="E45" s="369">
        <v>35836</v>
      </c>
      <c r="F45" s="369">
        <f>SUM('- 57 -'!B45:F45,B45:E45)</f>
        <v>1358554</v>
      </c>
    </row>
    <row r="46" spans="1:6" ht="13.5" customHeight="1">
      <c r="A46" s="23" t="s">
        <v>281</v>
      </c>
      <c r="B46" s="24">
        <v>697700</v>
      </c>
      <c r="C46" s="24">
        <v>300575</v>
      </c>
      <c r="D46" s="24">
        <v>1375150</v>
      </c>
      <c r="E46" s="24">
        <v>1242336</v>
      </c>
      <c r="F46" s="24">
        <f>SUM('- 57 -'!B46:F46,B46:E46)</f>
        <v>24957489</v>
      </c>
    </row>
    <row r="47" spans="1:6" ht="4.5" customHeight="1">
      <c r="A47"/>
      <c r="B47"/>
      <c r="C47"/>
      <c r="D47"/>
      <c r="E47"/>
      <c r="F47"/>
    </row>
    <row r="48" spans="1:6" ht="13.5" customHeight="1">
      <c r="A48" s="371" t="s">
        <v>282</v>
      </c>
      <c r="B48" s="372">
        <f>SUM(B11:B46)</f>
        <v>5899985</v>
      </c>
      <c r="C48" s="372">
        <f>SUM(C11:C46)</f>
        <v>1595385</v>
      </c>
      <c r="D48" s="372">
        <f>SUM(D11:D46)</f>
        <v>6096925</v>
      </c>
      <c r="E48" s="372">
        <f>SUM(E11:E46)</f>
        <v>17610500</v>
      </c>
      <c r="F48" s="372">
        <f>SUM(F11:F46)</f>
        <v>179166906</v>
      </c>
    </row>
    <row r="49" spans="1:6" ht="4.5" customHeight="1">
      <c r="A49" s="25" t="s">
        <v>5</v>
      </c>
      <c r="B49" s="26"/>
      <c r="C49" s="26"/>
      <c r="D49" s="26"/>
      <c r="E49" s="26"/>
      <c r="F49" s="26"/>
    </row>
    <row r="50" spans="1:6" ht="14.25" customHeight="1">
      <c r="A50" s="23" t="s">
        <v>283</v>
      </c>
      <c r="B50" s="24">
        <v>1100</v>
      </c>
      <c r="C50" s="24">
        <v>5500</v>
      </c>
      <c r="D50" s="24">
        <v>4950</v>
      </c>
      <c r="E50" s="24">
        <v>16628</v>
      </c>
      <c r="F50" s="24">
        <f>SUM('- 57 -'!B50:F50,B50:E50)</f>
        <v>221327</v>
      </c>
    </row>
    <row r="51" spans="1:6" ht="13.5" customHeight="1">
      <c r="A51" s="368" t="s">
        <v>284</v>
      </c>
      <c r="B51" s="369">
        <v>0</v>
      </c>
      <c r="C51" s="369">
        <v>0</v>
      </c>
      <c r="D51" s="369">
        <v>0</v>
      </c>
      <c r="E51" s="369">
        <v>0</v>
      </c>
      <c r="F51" s="369">
        <f>SUM('- 57 -'!B51:F51,B51:E51)</f>
        <v>0</v>
      </c>
    </row>
    <row r="52" spans="1:6" ht="49.5" customHeight="1">
      <c r="A52" s="27"/>
      <c r="B52" s="27"/>
      <c r="C52" s="27"/>
      <c r="D52" s="27"/>
      <c r="E52" s="27"/>
      <c r="F52" s="27"/>
    </row>
    <row r="53" spans="1:6" ht="15" customHeight="1">
      <c r="A53" s="129" t="s">
        <v>510</v>
      </c>
      <c r="E53" s="39"/>
      <c r="F53" s="39"/>
    </row>
    <row r="54" spans="1:6" ht="14.25" customHeight="1">
      <c r="A54" s="39"/>
      <c r="E54" s="39"/>
      <c r="F54" s="39"/>
    </row>
    <row r="55" spans="2:6" ht="14.25" customHeight="1">
      <c r="B55" s="39"/>
      <c r="C55" s="39"/>
      <c r="D55" s="39"/>
      <c r="E55" s="39"/>
      <c r="F55" s="39"/>
    </row>
    <row r="56" spans="5:6" ht="14.25" customHeight="1">
      <c r="E56" s="118"/>
      <c r="F56" s="118"/>
    </row>
    <row r="57" spans="2:6" ht="14.25" customHeight="1">
      <c r="B57" s="118"/>
      <c r="C57" s="118"/>
      <c r="D57" s="118"/>
      <c r="E57" s="118"/>
      <c r="F57" s="118"/>
    </row>
    <row r="58" ht="14.25" customHeight="1"/>
    <row r="59" ht="14.2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&amp;C&amp;"Arial,Bold"&amp;10&amp;A</oddHead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1:G54"/>
  <sheetViews>
    <sheetView showGridLines="0" showZeros="0" workbookViewId="0" topLeftCell="A1">
      <selection activeCell="A1" sqref="A1"/>
    </sheetView>
  </sheetViews>
  <sheetFormatPr defaultColWidth="15.83203125" defaultRowHeight="12"/>
  <cols>
    <col min="1" max="1" width="32.83203125" style="1" customWidth="1"/>
    <col min="2" max="3" width="19.83203125" style="1" customWidth="1"/>
    <col min="4" max="4" width="21.83203125" style="1" customWidth="1"/>
    <col min="5" max="5" width="1.83203125" style="1" customWidth="1"/>
    <col min="6" max="7" width="18.83203125" style="1" customWidth="1"/>
    <col min="8" max="16384" width="15.83203125" style="1" customWidth="1"/>
  </cols>
  <sheetData>
    <row r="1" spans="1:6" ht="6.75" customHeight="1">
      <c r="A1" s="3"/>
      <c r="B1" s="3"/>
      <c r="C1" s="3"/>
      <c r="D1" s="3"/>
      <c r="E1" s="4"/>
      <c r="F1" s="4"/>
    </row>
    <row r="2" spans="1:7" ht="15.75" customHeight="1">
      <c r="A2" s="43"/>
      <c r="B2" s="5" t="s">
        <v>8</v>
      </c>
      <c r="C2" s="6"/>
      <c r="D2" s="6"/>
      <c r="E2" s="6"/>
      <c r="F2" s="109"/>
      <c r="G2" s="120" t="s">
        <v>10</v>
      </c>
    </row>
    <row r="3" spans="1:7" ht="15.75" customHeight="1">
      <c r="A3" s="47"/>
      <c r="B3" s="7" t="str">
        <f>STATDATE</f>
        <v>ESTIMATE SEPTEMBER 30, 2007</v>
      </c>
      <c r="C3" s="8"/>
      <c r="D3" s="8"/>
      <c r="E3" s="8"/>
      <c r="F3" s="111"/>
      <c r="G3" s="111"/>
    </row>
    <row r="4" spans="5:6" ht="15.75" customHeight="1">
      <c r="E4" s="4"/>
      <c r="F4" s="4"/>
    </row>
    <row r="5" ht="15.75" customHeight="1"/>
    <row r="6" spans="2:6" ht="15.75" customHeight="1">
      <c r="B6" s="524" t="s">
        <v>56</v>
      </c>
      <c r="C6" s="525"/>
      <c r="D6" s="505" t="s">
        <v>519</v>
      </c>
      <c r="F6" s="522" t="s">
        <v>61</v>
      </c>
    </row>
    <row r="7" spans="2:6" ht="15.75" customHeight="1">
      <c r="B7" s="526"/>
      <c r="C7" s="527"/>
      <c r="D7" s="514" t="s">
        <v>156</v>
      </c>
      <c r="F7" s="523"/>
    </row>
    <row r="8" spans="1:6" ht="15.75" customHeight="1">
      <c r="A8" s="32"/>
      <c r="B8" s="14" t="s">
        <v>205</v>
      </c>
      <c r="C8" s="242"/>
      <c r="D8" s="11" t="s">
        <v>125</v>
      </c>
      <c r="E8" s="14"/>
      <c r="F8" s="114" t="s">
        <v>520</v>
      </c>
    </row>
    <row r="9" spans="1:6" ht="15.75" customHeight="1">
      <c r="A9" s="121" t="s">
        <v>88</v>
      </c>
      <c r="B9" s="117" t="s">
        <v>28</v>
      </c>
      <c r="C9" s="117" t="s">
        <v>61</v>
      </c>
      <c r="D9" s="513" t="s">
        <v>548</v>
      </c>
      <c r="E9" s="123"/>
      <c r="F9" s="117" t="s">
        <v>190</v>
      </c>
    </row>
    <row r="10" spans="1:5" ht="4.5" customHeight="1">
      <c r="A10" s="37"/>
      <c r="B10" s="68"/>
      <c r="C10" s="37"/>
      <c r="E10" s="124"/>
    </row>
    <row r="11" spans="1:6" ht="13.5" customHeight="1">
      <c r="A11" s="368" t="s">
        <v>247</v>
      </c>
      <c r="B11" s="395">
        <v>0</v>
      </c>
      <c r="C11" s="395">
        <f>SUM('- 6 -'!B11:H11,B11)</f>
        <v>1400</v>
      </c>
      <c r="D11" s="395">
        <v>31</v>
      </c>
      <c r="E11" s="125"/>
      <c r="F11" s="395">
        <f>C11+D11</f>
        <v>1431</v>
      </c>
    </row>
    <row r="12" spans="1:6" ht="13.5" customHeight="1">
      <c r="A12" s="23" t="s">
        <v>248</v>
      </c>
      <c r="B12" s="69">
        <v>78</v>
      </c>
      <c r="C12" s="69">
        <f>SUM('- 6 -'!B12:H12,B12)</f>
        <v>2389</v>
      </c>
      <c r="D12" s="69">
        <v>0</v>
      </c>
      <c r="E12" s="125"/>
      <c r="F12" s="69">
        <f aca="true" t="shared" si="0" ref="F12:F46">C12+D12</f>
        <v>2389</v>
      </c>
    </row>
    <row r="13" spans="1:6" ht="13.5" customHeight="1">
      <c r="A13" s="368" t="s">
        <v>249</v>
      </c>
      <c r="B13" s="395">
        <v>394.4</v>
      </c>
      <c r="C13" s="395">
        <f>SUM('- 6 -'!B13:H13,B13)</f>
        <v>6524.5</v>
      </c>
      <c r="D13" s="395">
        <v>219</v>
      </c>
      <c r="E13" s="125"/>
      <c r="F13" s="395">
        <f t="shared" si="0"/>
        <v>6743.5</v>
      </c>
    </row>
    <row r="14" spans="1:6" ht="13.5" customHeight="1">
      <c r="A14" s="23" t="s">
        <v>285</v>
      </c>
      <c r="B14" s="69">
        <v>0</v>
      </c>
      <c r="C14" s="69">
        <f>SUM('- 6 -'!B14:H14,B14)</f>
        <v>4642</v>
      </c>
      <c r="D14" s="69">
        <v>102</v>
      </c>
      <c r="E14" s="125"/>
      <c r="F14" s="69">
        <f t="shared" si="0"/>
        <v>4744</v>
      </c>
    </row>
    <row r="15" spans="1:6" ht="13.5" customHeight="1">
      <c r="A15" s="368" t="s">
        <v>250</v>
      </c>
      <c r="B15" s="395">
        <v>0</v>
      </c>
      <c r="C15" s="395">
        <f>SUM('- 6 -'!B15:H15,B15)</f>
        <v>1591</v>
      </c>
      <c r="D15" s="395">
        <v>0</v>
      </c>
      <c r="E15" s="125"/>
      <c r="F15" s="395">
        <f t="shared" si="0"/>
        <v>1591</v>
      </c>
    </row>
    <row r="16" spans="1:6" ht="13.5" customHeight="1">
      <c r="A16" s="23" t="s">
        <v>251</v>
      </c>
      <c r="B16" s="69">
        <v>12</v>
      </c>
      <c r="C16" s="69">
        <f>SUM('- 6 -'!B16:H16,B16)</f>
        <v>1142</v>
      </c>
      <c r="D16" s="69">
        <v>5</v>
      </c>
      <c r="E16" s="125"/>
      <c r="F16" s="69">
        <f t="shared" si="0"/>
        <v>1147</v>
      </c>
    </row>
    <row r="17" spans="1:6" ht="13.5" customHeight="1">
      <c r="A17" s="368" t="s">
        <v>252</v>
      </c>
      <c r="B17" s="395">
        <v>30</v>
      </c>
      <c r="C17" s="395">
        <f>SUM('- 6 -'!B17:H17,B17)</f>
        <v>1397</v>
      </c>
      <c r="D17" s="395">
        <v>0</v>
      </c>
      <c r="E17" s="125"/>
      <c r="F17" s="395">
        <f t="shared" si="0"/>
        <v>1397</v>
      </c>
    </row>
    <row r="18" spans="1:6" ht="13.5" customHeight="1">
      <c r="A18" s="23" t="s">
        <v>253</v>
      </c>
      <c r="B18" s="69">
        <v>0</v>
      </c>
      <c r="C18" s="69">
        <f>SUM('- 6 -'!B18:H18,B18)</f>
        <v>5909.6</v>
      </c>
      <c r="D18" s="69">
        <v>0</v>
      </c>
      <c r="E18" s="125"/>
      <c r="F18" s="69">
        <f t="shared" si="0"/>
        <v>5909.6</v>
      </c>
    </row>
    <row r="19" spans="1:6" ht="13.5" customHeight="1">
      <c r="A19" s="368" t="s">
        <v>254</v>
      </c>
      <c r="B19" s="395">
        <v>115</v>
      </c>
      <c r="C19" s="395">
        <f>SUM('- 6 -'!B19:H19,B19)</f>
        <v>3440.5</v>
      </c>
      <c r="D19" s="395">
        <v>95</v>
      </c>
      <c r="E19" s="125"/>
      <c r="F19" s="395">
        <f t="shared" si="0"/>
        <v>3535.5</v>
      </c>
    </row>
    <row r="20" spans="1:6" ht="13.5" customHeight="1">
      <c r="A20" s="23" t="s">
        <v>255</v>
      </c>
      <c r="B20" s="69">
        <v>360</v>
      </c>
      <c r="C20" s="69">
        <f>SUM('- 6 -'!B20:H20,B20)</f>
        <v>6866.5</v>
      </c>
      <c r="D20" s="69">
        <v>39</v>
      </c>
      <c r="E20" s="125"/>
      <c r="F20" s="69">
        <f t="shared" si="0"/>
        <v>6905.5</v>
      </c>
    </row>
    <row r="21" spans="1:6" ht="13.5" customHeight="1">
      <c r="A21" s="368" t="s">
        <v>256</v>
      </c>
      <c r="B21" s="395">
        <v>0</v>
      </c>
      <c r="C21" s="395">
        <f>SUM('- 6 -'!B21:H21,B21)</f>
        <v>2967.5</v>
      </c>
      <c r="D21" s="395">
        <v>45</v>
      </c>
      <c r="E21" s="125"/>
      <c r="F21" s="395">
        <f t="shared" si="0"/>
        <v>3012.5</v>
      </c>
    </row>
    <row r="22" spans="1:6" ht="13.5" customHeight="1">
      <c r="A22" s="23" t="s">
        <v>257</v>
      </c>
      <c r="B22" s="69">
        <v>0</v>
      </c>
      <c r="C22" s="69">
        <f>SUM('- 6 -'!B22:H22,B22)</f>
        <v>1598</v>
      </c>
      <c r="D22" s="69">
        <v>97</v>
      </c>
      <c r="E22" s="125"/>
      <c r="F22" s="69">
        <f t="shared" si="0"/>
        <v>1695</v>
      </c>
    </row>
    <row r="23" spans="1:6" ht="13.5" customHeight="1">
      <c r="A23" s="368" t="s">
        <v>258</v>
      </c>
      <c r="B23" s="395">
        <v>34</v>
      </c>
      <c r="C23" s="395">
        <f>SUM('- 6 -'!B23:H23,B23)</f>
        <v>1297</v>
      </c>
      <c r="D23" s="395">
        <v>0</v>
      </c>
      <c r="E23" s="125"/>
      <c r="F23" s="395">
        <f t="shared" si="0"/>
        <v>1297</v>
      </c>
    </row>
    <row r="24" spans="1:6" ht="13.5" customHeight="1">
      <c r="A24" s="23" t="s">
        <v>259</v>
      </c>
      <c r="B24" s="69">
        <v>349</v>
      </c>
      <c r="C24" s="69">
        <f>SUM('- 6 -'!B24:H24,B24)</f>
        <v>4454.5</v>
      </c>
      <c r="D24" s="69">
        <v>25</v>
      </c>
      <c r="E24" s="125"/>
      <c r="F24" s="69">
        <f t="shared" si="0"/>
        <v>4479.5</v>
      </c>
    </row>
    <row r="25" spans="1:6" ht="13.5" customHeight="1">
      <c r="A25" s="368" t="s">
        <v>260</v>
      </c>
      <c r="B25" s="395">
        <v>182</v>
      </c>
      <c r="C25" s="395">
        <f>SUM('- 6 -'!B25:H25,B25)</f>
        <v>13969</v>
      </c>
      <c r="D25" s="395">
        <v>179</v>
      </c>
      <c r="E25" s="125"/>
      <c r="F25" s="395">
        <f t="shared" si="0"/>
        <v>14148</v>
      </c>
    </row>
    <row r="26" spans="1:6" ht="13.5" customHeight="1">
      <c r="A26" s="23" t="s">
        <v>261</v>
      </c>
      <c r="B26" s="69">
        <v>172.7</v>
      </c>
      <c r="C26" s="69">
        <f>SUM('- 6 -'!B26:H26,B26)</f>
        <v>3203.5</v>
      </c>
      <c r="D26" s="69">
        <v>19</v>
      </c>
      <c r="E26" s="125"/>
      <c r="F26" s="69">
        <f t="shared" si="0"/>
        <v>3222.5</v>
      </c>
    </row>
    <row r="27" spans="1:6" ht="13.5" customHeight="1">
      <c r="A27" s="368" t="s">
        <v>262</v>
      </c>
      <c r="B27" s="395">
        <v>172.14</v>
      </c>
      <c r="C27" s="395">
        <f>SUM('- 6 -'!B27:H27,B27)</f>
        <v>3198.04</v>
      </c>
      <c r="D27" s="395">
        <v>102.5</v>
      </c>
      <c r="E27" s="125"/>
      <c r="F27" s="395">
        <f t="shared" si="0"/>
        <v>3300.54</v>
      </c>
    </row>
    <row r="28" spans="1:6" ht="13.5" customHeight="1">
      <c r="A28" s="23" t="s">
        <v>263</v>
      </c>
      <c r="B28" s="69">
        <v>0</v>
      </c>
      <c r="C28" s="69">
        <f>SUM('- 6 -'!B28:H28,B28)</f>
        <v>1789.5</v>
      </c>
      <c r="D28" s="69">
        <v>0</v>
      </c>
      <c r="E28" s="125"/>
      <c r="F28" s="69">
        <f t="shared" si="0"/>
        <v>1789.5</v>
      </c>
    </row>
    <row r="29" spans="1:6" ht="13.5" customHeight="1">
      <c r="A29" s="368" t="s">
        <v>264</v>
      </c>
      <c r="B29" s="395">
        <v>0</v>
      </c>
      <c r="C29" s="395">
        <f>SUM('- 6 -'!B29:H29,B29)</f>
        <v>12219.5</v>
      </c>
      <c r="D29" s="395">
        <v>64</v>
      </c>
      <c r="E29" s="125"/>
      <c r="F29" s="395">
        <f t="shared" si="0"/>
        <v>12283.5</v>
      </c>
    </row>
    <row r="30" spans="1:6" ht="13.5" customHeight="1">
      <c r="A30" s="23" t="s">
        <v>265</v>
      </c>
      <c r="B30" s="69">
        <v>0</v>
      </c>
      <c r="C30" s="69">
        <f>SUM('- 6 -'!B30:H30,B30)</f>
        <v>1170.5</v>
      </c>
      <c r="D30" s="69">
        <v>0</v>
      </c>
      <c r="E30" s="125"/>
      <c r="F30" s="69">
        <f t="shared" si="0"/>
        <v>1170.5</v>
      </c>
    </row>
    <row r="31" spans="1:6" ht="13.5" customHeight="1">
      <c r="A31" s="368" t="s">
        <v>266</v>
      </c>
      <c r="B31" s="395">
        <v>75</v>
      </c>
      <c r="C31" s="395">
        <f>SUM('- 6 -'!B31:H31,B31)</f>
        <v>3147</v>
      </c>
      <c r="D31" s="395">
        <v>129</v>
      </c>
      <c r="E31" s="125"/>
      <c r="F31" s="395">
        <f t="shared" si="0"/>
        <v>3276</v>
      </c>
    </row>
    <row r="32" spans="1:6" ht="13.5" customHeight="1">
      <c r="A32" s="23" t="s">
        <v>267</v>
      </c>
      <c r="B32" s="69">
        <v>0</v>
      </c>
      <c r="C32" s="69">
        <f>SUM('- 6 -'!B32:H32,B32)</f>
        <v>2142</v>
      </c>
      <c r="D32" s="69">
        <v>0</v>
      </c>
      <c r="E32" s="125"/>
      <c r="F32" s="69">
        <f t="shared" si="0"/>
        <v>2142</v>
      </c>
    </row>
    <row r="33" spans="1:6" ht="13.5" customHeight="1">
      <c r="A33" s="368" t="s">
        <v>268</v>
      </c>
      <c r="B33" s="395">
        <v>9</v>
      </c>
      <c r="C33" s="395">
        <f>SUM('- 6 -'!B33:H33,B33)</f>
        <v>2238</v>
      </c>
      <c r="D33" s="395">
        <v>0</v>
      </c>
      <c r="E33" s="125"/>
      <c r="F33" s="395">
        <f t="shared" si="0"/>
        <v>2238</v>
      </c>
    </row>
    <row r="34" spans="1:6" ht="13.5" customHeight="1">
      <c r="A34" s="23" t="s">
        <v>269</v>
      </c>
      <c r="B34" s="69">
        <v>30</v>
      </c>
      <c r="C34" s="69">
        <f>SUM('- 6 -'!B34:H34,B34)</f>
        <v>2019</v>
      </c>
      <c r="D34" s="69">
        <v>9</v>
      </c>
      <c r="E34" s="125"/>
      <c r="F34" s="69">
        <f t="shared" si="0"/>
        <v>2028</v>
      </c>
    </row>
    <row r="35" spans="1:6" ht="13.5" customHeight="1">
      <c r="A35" s="368" t="s">
        <v>270</v>
      </c>
      <c r="B35" s="395">
        <v>1008</v>
      </c>
      <c r="C35" s="395">
        <f>SUM('- 6 -'!B35:H35,B35)</f>
        <v>16284.5</v>
      </c>
      <c r="D35" s="395">
        <v>173</v>
      </c>
      <c r="E35" s="125"/>
      <c r="F35" s="395">
        <f t="shared" si="0"/>
        <v>16457.5</v>
      </c>
    </row>
    <row r="36" spans="1:6" ht="13.5" customHeight="1">
      <c r="A36" s="23" t="s">
        <v>271</v>
      </c>
      <c r="B36" s="69">
        <v>17.1</v>
      </c>
      <c r="C36" s="69">
        <f>SUM('- 6 -'!B36:H36,B36)</f>
        <v>1893.1999999999998</v>
      </c>
      <c r="D36" s="69">
        <v>8.3</v>
      </c>
      <c r="E36" s="125"/>
      <c r="F36" s="69">
        <f t="shared" si="0"/>
        <v>1901.4999999999998</v>
      </c>
    </row>
    <row r="37" spans="1:6" ht="13.5" customHeight="1">
      <c r="A37" s="368" t="s">
        <v>272</v>
      </c>
      <c r="B37" s="395">
        <v>0</v>
      </c>
      <c r="C37" s="395">
        <f>SUM('- 6 -'!B37:H37,B37)</f>
        <v>3359.6</v>
      </c>
      <c r="D37" s="395">
        <v>0</v>
      </c>
      <c r="E37" s="125"/>
      <c r="F37" s="395">
        <f t="shared" si="0"/>
        <v>3359.6</v>
      </c>
    </row>
    <row r="38" spans="1:6" ht="13.5" customHeight="1">
      <c r="A38" s="23" t="s">
        <v>273</v>
      </c>
      <c r="B38" s="69">
        <v>124</v>
      </c>
      <c r="C38" s="69">
        <f>SUM('- 6 -'!B38:H38,B38)</f>
        <v>8831</v>
      </c>
      <c r="D38" s="69">
        <v>17</v>
      </c>
      <c r="E38" s="125"/>
      <c r="F38" s="69">
        <f t="shared" si="0"/>
        <v>8848</v>
      </c>
    </row>
    <row r="39" spans="1:6" ht="13.5" customHeight="1">
      <c r="A39" s="368" t="s">
        <v>274</v>
      </c>
      <c r="B39" s="395">
        <v>0</v>
      </c>
      <c r="C39" s="395">
        <f>SUM('- 6 -'!B39:H39,B39)</f>
        <v>1603.5</v>
      </c>
      <c r="D39" s="395">
        <v>0</v>
      </c>
      <c r="E39" s="125"/>
      <c r="F39" s="395">
        <f t="shared" si="0"/>
        <v>1603.5</v>
      </c>
    </row>
    <row r="40" spans="1:6" ht="13.5" customHeight="1">
      <c r="A40" s="23" t="s">
        <v>275</v>
      </c>
      <c r="B40" s="69">
        <v>616.4</v>
      </c>
      <c r="C40" s="69">
        <f>SUM('- 6 -'!B40:H40,B40)</f>
        <v>8378.9</v>
      </c>
      <c r="D40" s="69">
        <v>134</v>
      </c>
      <c r="E40" s="125"/>
      <c r="F40" s="69">
        <f t="shared" si="0"/>
        <v>8512.9</v>
      </c>
    </row>
    <row r="41" spans="1:6" ht="13.5" customHeight="1">
      <c r="A41" s="368" t="s">
        <v>276</v>
      </c>
      <c r="B41" s="395">
        <v>0</v>
      </c>
      <c r="C41" s="395">
        <f>SUM('- 6 -'!B41:H41,B41)</f>
        <v>4644.5</v>
      </c>
      <c r="D41" s="395">
        <v>28</v>
      </c>
      <c r="E41" s="125"/>
      <c r="F41" s="395">
        <f t="shared" si="0"/>
        <v>4672.5</v>
      </c>
    </row>
    <row r="42" spans="1:6" ht="13.5" customHeight="1">
      <c r="A42" s="23" t="s">
        <v>277</v>
      </c>
      <c r="B42" s="69">
        <v>144</v>
      </c>
      <c r="C42" s="69">
        <f>SUM('- 6 -'!B42:H42,B42)</f>
        <v>1671</v>
      </c>
      <c r="D42" s="69">
        <v>0</v>
      </c>
      <c r="E42" s="125"/>
      <c r="F42" s="69">
        <f t="shared" si="0"/>
        <v>1671</v>
      </c>
    </row>
    <row r="43" spans="1:6" ht="13.5" customHeight="1">
      <c r="A43" s="368" t="s">
        <v>278</v>
      </c>
      <c r="B43" s="395">
        <v>0</v>
      </c>
      <c r="C43" s="395">
        <f>SUM('- 6 -'!B43:H43,B43)</f>
        <v>1069.5</v>
      </c>
      <c r="D43" s="395">
        <v>0</v>
      </c>
      <c r="E43" s="125"/>
      <c r="F43" s="395">
        <f t="shared" si="0"/>
        <v>1069.5</v>
      </c>
    </row>
    <row r="44" spans="1:6" ht="13.5" customHeight="1">
      <c r="A44" s="23" t="s">
        <v>279</v>
      </c>
      <c r="B44" s="69">
        <v>0</v>
      </c>
      <c r="C44" s="69">
        <f>SUM('- 6 -'!B44:H44,B44)</f>
        <v>816</v>
      </c>
      <c r="D44" s="69">
        <v>0</v>
      </c>
      <c r="E44" s="125"/>
      <c r="F44" s="69">
        <f t="shared" si="0"/>
        <v>816</v>
      </c>
    </row>
    <row r="45" spans="1:6" ht="13.5" customHeight="1">
      <c r="A45" s="368" t="s">
        <v>280</v>
      </c>
      <c r="B45" s="395">
        <v>20</v>
      </c>
      <c r="C45" s="395">
        <f>SUM('- 6 -'!B45:H45,B45)</f>
        <v>1482.2</v>
      </c>
      <c r="D45" s="395">
        <v>6</v>
      </c>
      <c r="E45" s="125"/>
      <c r="F45" s="395">
        <f t="shared" si="0"/>
        <v>1488.2</v>
      </c>
    </row>
    <row r="46" spans="1:6" ht="13.5" customHeight="1">
      <c r="A46" s="23" t="s">
        <v>281</v>
      </c>
      <c r="B46" s="69">
        <v>623.5</v>
      </c>
      <c r="C46" s="69">
        <f>SUM('- 6 -'!B46:H46,B46)</f>
        <v>29213.5</v>
      </c>
      <c r="D46" s="69">
        <v>1242</v>
      </c>
      <c r="E46" s="125"/>
      <c r="F46" s="69">
        <f t="shared" si="0"/>
        <v>30455.5</v>
      </c>
    </row>
    <row r="47" spans="1:7" ht="4.5" customHeight="1">
      <c r="A47"/>
      <c r="B47"/>
      <c r="C47"/>
      <c r="D47"/>
      <c r="E47"/>
      <c r="F47"/>
      <c r="G47"/>
    </row>
    <row r="48" spans="1:6" ht="13.5" customHeight="1">
      <c r="A48" s="371" t="s">
        <v>282</v>
      </c>
      <c r="B48" s="396">
        <f>SUM(B11:B46)</f>
        <v>4566.24</v>
      </c>
      <c r="C48" s="396">
        <f>SUM(C11:C46)</f>
        <v>169962.54</v>
      </c>
      <c r="D48" s="396">
        <f>SUM(D11:D46)</f>
        <v>2768.8</v>
      </c>
      <c r="E48" s="126"/>
      <c r="F48" s="396">
        <f>SUM(F11:F46)</f>
        <v>172731.34000000003</v>
      </c>
    </row>
    <row r="49" spans="1:6" ht="4.5" customHeight="1">
      <c r="A49" s="25" t="s">
        <v>5</v>
      </c>
      <c r="B49" s="72"/>
      <c r="C49" s="72"/>
      <c r="D49" s="72"/>
      <c r="E49" s="124"/>
      <c r="F49" s="72"/>
    </row>
    <row r="50" spans="1:6" ht="13.5" customHeight="1">
      <c r="A50" s="23" t="s">
        <v>283</v>
      </c>
      <c r="B50" s="69">
        <v>0</v>
      </c>
      <c r="C50" s="69">
        <f>SUM('- 6 -'!B50:H50,B50)</f>
        <v>228.5</v>
      </c>
      <c r="D50" s="69">
        <v>0</v>
      </c>
      <c r="E50" s="125"/>
      <c r="F50" s="69">
        <f>C50+D50</f>
        <v>228.5</v>
      </c>
    </row>
    <row r="51" spans="1:6" ht="13.5" customHeight="1">
      <c r="A51" s="368" t="s">
        <v>284</v>
      </c>
      <c r="B51" s="395">
        <v>655.2</v>
      </c>
      <c r="C51" s="395">
        <f>SUM('- 6 -'!B51:H51,B51)</f>
        <v>692.5</v>
      </c>
      <c r="D51" s="395">
        <v>0</v>
      </c>
      <c r="E51" s="125"/>
      <c r="F51" s="395">
        <f>C51+D51</f>
        <v>692.5</v>
      </c>
    </row>
    <row r="52" spans="1:7" ht="49.5" customHeight="1">
      <c r="A52"/>
      <c r="B52"/>
      <c r="C52"/>
      <c r="D52"/>
      <c r="E52"/>
      <c r="F52"/>
      <c r="G52"/>
    </row>
    <row r="53" spans="1:7" ht="15" customHeight="1">
      <c r="A53"/>
      <c r="B53"/>
      <c r="C53"/>
      <c r="D53"/>
      <c r="E53"/>
      <c r="F53"/>
      <c r="G53"/>
    </row>
    <row r="54" spans="1:7" ht="12" customHeight="1">
      <c r="A54"/>
      <c r="B54"/>
      <c r="C54"/>
      <c r="D54"/>
      <c r="E54"/>
      <c r="F54"/>
      <c r="G54"/>
    </row>
    <row r="55" ht="14.25" customHeight="1"/>
    <row r="56" ht="14.25" customHeight="1"/>
    <row r="57" ht="14.25" customHeight="1"/>
    <row r="58" ht="14.25" customHeight="1"/>
    <row r="59" ht="14.25" customHeight="1"/>
  </sheetData>
  <mergeCells count="2">
    <mergeCell ref="F6:F7"/>
    <mergeCell ref="B6:C7"/>
  </mergeCells>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50.xml><?xml version="1.0" encoding="utf-8"?>
<worksheet xmlns="http://schemas.openxmlformats.org/spreadsheetml/2006/main" xmlns:r="http://schemas.openxmlformats.org/officeDocument/2006/relationships">
  <sheetPr codeName="Sheet48">
    <pageSetUpPr fitToPage="1"/>
  </sheetPr>
  <dimension ref="A1:F59"/>
  <sheetViews>
    <sheetView showGridLines="0" showZeros="0" workbookViewId="0" topLeftCell="A1">
      <selection activeCell="A1" sqref="A1"/>
    </sheetView>
  </sheetViews>
  <sheetFormatPr defaultColWidth="23.83203125" defaultRowHeight="12"/>
  <cols>
    <col min="1" max="1" width="31.83203125" style="1" customWidth="1"/>
    <col min="2" max="2" width="20.83203125" style="1" customWidth="1"/>
    <col min="3" max="3" width="19.83203125" style="1" customWidth="1"/>
    <col min="4" max="4" width="20.83203125" style="1" customWidth="1"/>
    <col min="5" max="5" width="18.83203125" style="1" customWidth="1"/>
    <col min="6" max="6" width="20.83203125" style="1" customWidth="1"/>
    <col min="7" max="16384" width="23.83203125" style="1" customWidth="1"/>
  </cols>
  <sheetData>
    <row r="1" spans="1:6" ht="6.75" customHeight="1">
      <c r="A1" s="3"/>
      <c r="B1" s="3"/>
      <c r="C1" s="3"/>
      <c r="D1" s="3"/>
      <c r="E1" s="3"/>
      <c r="F1" s="3"/>
    </row>
    <row r="2" spans="1:6" ht="15.75" customHeight="1">
      <c r="A2" s="309"/>
      <c r="B2" s="75" t="str">
        <f>REVYEAR</f>
        <v>ANALYSIS OF OPERATING FUND REVENUE: 2007/2008 BUDGET</v>
      </c>
      <c r="C2" s="75"/>
      <c r="D2" s="310"/>
      <c r="E2" s="310"/>
      <c r="F2" s="259" t="s">
        <v>220</v>
      </c>
    </row>
    <row r="3" spans="1:6" ht="15.75" customHeight="1">
      <c r="A3" s="254"/>
      <c r="B3" s="311"/>
      <c r="C3" s="311"/>
      <c r="D3" s="311"/>
      <c r="E3" s="311"/>
      <c r="F3" s="311"/>
    </row>
    <row r="4" ht="15.75" customHeight="1"/>
    <row r="5" spans="2:6" ht="15.75" customHeight="1">
      <c r="B5" s="448" t="s">
        <v>362</v>
      </c>
      <c r="C5" s="483"/>
      <c r="D5" s="483"/>
      <c r="E5" s="377"/>
      <c r="F5" s="376"/>
    </row>
    <row r="6" spans="2:6" ht="15.75" customHeight="1">
      <c r="B6" s="473" t="s">
        <v>238</v>
      </c>
      <c r="C6" s="484"/>
      <c r="D6" s="484"/>
      <c r="E6" s="443"/>
      <c r="F6" s="482"/>
    </row>
    <row r="7" spans="2:6" ht="15.75" customHeight="1">
      <c r="B7" s="261"/>
      <c r="C7" s="261" t="s">
        <v>466</v>
      </c>
      <c r="D7" s="261" t="s">
        <v>508</v>
      </c>
      <c r="E7" s="261" t="s">
        <v>51</v>
      </c>
      <c r="F7" s="260" t="s">
        <v>240</v>
      </c>
    </row>
    <row r="8" spans="1:6" ht="15.75" customHeight="1">
      <c r="A8" s="32"/>
      <c r="B8" s="263" t="s">
        <v>246</v>
      </c>
      <c r="C8" s="263" t="s">
        <v>246</v>
      </c>
      <c r="D8" s="263" t="s">
        <v>509</v>
      </c>
      <c r="E8" s="263" t="s">
        <v>132</v>
      </c>
      <c r="F8" s="262" t="s">
        <v>241</v>
      </c>
    </row>
    <row r="9" spans="1:6" ht="15.75" customHeight="1">
      <c r="A9" s="121" t="s">
        <v>88</v>
      </c>
      <c r="B9" s="122" t="s">
        <v>404</v>
      </c>
      <c r="C9" s="122" t="s">
        <v>407</v>
      </c>
      <c r="D9" s="122" t="s">
        <v>512</v>
      </c>
      <c r="E9" s="122" t="s">
        <v>513</v>
      </c>
      <c r="F9" s="117" t="s">
        <v>132</v>
      </c>
    </row>
    <row r="10" spans="1:6" ht="4.5" customHeight="1">
      <c r="A10" s="37"/>
      <c r="B10" s="3"/>
      <c r="C10" s="3"/>
      <c r="D10" s="3"/>
      <c r="E10" s="3"/>
      <c r="F10" s="3"/>
    </row>
    <row r="11" spans="1:6" ht="13.5" customHeight="1">
      <c r="A11" s="368" t="s">
        <v>247</v>
      </c>
      <c r="B11" s="369">
        <v>424929</v>
      </c>
      <c r="C11" s="369">
        <v>0</v>
      </c>
      <c r="D11" s="369">
        <v>0</v>
      </c>
      <c r="E11" s="369">
        <v>88740</v>
      </c>
      <c r="F11" s="369">
        <f>SUM('- 56 -'!F11,'- 58 -'!F11,B11:E11)</f>
        <v>6794327</v>
      </c>
    </row>
    <row r="12" spans="1:6" ht="13.5" customHeight="1">
      <c r="A12" s="23" t="s">
        <v>248</v>
      </c>
      <c r="B12" s="24">
        <v>1572003.9039999999</v>
      </c>
      <c r="C12" s="24">
        <v>28916</v>
      </c>
      <c r="D12" s="24">
        <v>18194</v>
      </c>
      <c r="E12" s="24">
        <v>139640</v>
      </c>
      <c r="F12" s="24">
        <f>SUM('- 56 -'!F12,'- 58 -'!F12,B12:E12)</f>
        <v>12478878.753999999</v>
      </c>
    </row>
    <row r="13" spans="1:6" ht="13.5" customHeight="1">
      <c r="A13" s="368" t="s">
        <v>249</v>
      </c>
      <c r="B13" s="369">
        <v>2232100</v>
      </c>
      <c r="C13" s="369">
        <v>0</v>
      </c>
      <c r="D13" s="369">
        <v>0</v>
      </c>
      <c r="E13" s="369">
        <v>277200</v>
      </c>
      <c r="F13" s="369">
        <f>SUM('- 56 -'!F13,'- 58 -'!F13,B13:E13)</f>
        <v>28772400</v>
      </c>
    </row>
    <row r="14" spans="1:6" ht="13.5" customHeight="1">
      <c r="A14" s="23" t="s">
        <v>285</v>
      </c>
      <c r="B14" s="24">
        <v>3945081</v>
      </c>
      <c r="C14" s="24">
        <v>0</v>
      </c>
      <c r="D14" s="24">
        <v>0</v>
      </c>
      <c r="E14" s="24">
        <v>199220</v>
      </c>
      <c r="F14" s="24">
        <f>SUM('- 56 -'!F14,'- 58 -'!F14,B14:E14)</f>
        <v>25428711</v>
      </c>
    </row>
    <row r="15" spans="1:6" ht="13.5" customHeight="1">
      <c r="A15" s="368" t="s">
        <v>250</v>
      </c>
      <c r="B15" s="369">
        <v>0</v>
      </c>
      <c r="C15" s="369">
        <v>0</v>
      </c>
      <c r="D15" s="369">
        <v>0</v>
      </c>
      <c r="E15" s="369">
        <v>83140</v>
      </c>
      <c r="F15" s="369">
        <f>SUM('- 56 -'!F15,'- 58 -'!F15,B15:E15)</f>
        <v>7096045</v>
      </c>
    </row>
    <row r="16" spans="1:6" ht="13.5" customHeight="1">
      <c r="A16" s="23" t="s">
        <v>251</v>
      </c>
      <c r="B16" s="24">
        <v>1376557</v>
      </c>
      <c r="C16" s="24">
        <v>0</v>
      </c>
      <c r="D16" s="24">
        <v>0</v>
      </c>
      <c r="E16" s="24">
        <v>61640</v>
      </c>
      <c r="F16" s="24">
        <f>SUM('- 56 -'!F16,'- 58 -'!F16,B16:E16)</f>
        <v>6396368</v>
      </c>
    </row>
    <row r="17" spans="1:6" ht="13.5" customHeight="1">
      <c r="A17" s="368" t="s">
        <v>252</v>
      </c>
      <c r="B17" s="369">
        <v>137124</v>
      </c>
      <c r="C17" s="369">
        <v>0</v>
      </c>
      <c r="D17" s="369">
        <v>0</v>
      </c>
      <c r="E17" s="369">
        <v>107260</v>
      </c>
      <c r="F17" s="369">
        <f>SUM('- 56 -'!F17,'- 58 -'!F17,B17:E17)</f>
        <v>6811809</v>
      </c>
    </row>
    <row r="18" spans="1:6" ht="13.5" customHeight="1">
      <c r="A18" s="23" t="s">
        <v>253</v>
      </c>
      <c r="B18" s="24">
        <v>6891106</v>
      </c>
      <c r="C18" s="24">
        <v>4222746</v>
      </c>
      <c r="D18" s="24">
        <v>31342</v>
      </c>
      <c r="E18" s="24">
        <v>403339</v>
      </c>
      <c r="F18" s="24">
        <f>SUM('- 56 -'!F18,'- 58 -'!F18,B18:E18)</f>
        <v>29894482</v>
      </c>
    </row>
    <row r="19" spans="1:6" ht="13.5" customHeight="1">
      <c r="A19" s="368" t="s">
        <v>254</v>
      </c>
      <c r="B19" s="369">
        <v>2324012</v>
      </c>
      <c r="C19" s="369">
        <v>0</v>
      </c>
      <c r="D19" s="369">
        <v>0</v>
      </c>
      <c r="E19" s="369">
        <v>95700</v>
      </c>
      <c r="F19" s="369">
        <f>SUM('- 56 -'!F19,'- 58 -'!F19,B19:E19)</f>
        <v>16188977</v>
      </c>
    </row>
    <row r="20" spans="1:6" ht="13.5" customHeight="1">
      <c r="A20" s="23" t="s">
        <v>255</v>
      </c>
      <c r="B20" s="24">
        <v>4949112</v>
      </c>
      <c r="C20" s="24">
        <v>0</v>
      </c>
      <c r="D20" s="24">
        <v>0</v>
      </c>
      <c r="E20" s="24">
        <v>231860</v>
      </c>
      <c r="F20" s="24">
        <f>SUM('- 56 -'!F20,'- 58 -'!F20,B20:E20)</f>
        <v>32290973</v>
      </c>
    </row>
    <row r="21" spans="1:6" ht="13.5" customHeight="1">
      <c r="A21" s="368" t="s">
        <v>256</v>
      </c>
      <c r="B21" s="369">
        <v>1940191</v>
      </c>
      <c r="C21" s="369">
        <v>0</v>
      </c>
      <c r="D21" s="369">
        <v>0</v>
      </c>
      <c r="E21" s="369">
        <v>159260</v>
      </c>
      <c r="F21" s="369">
        <f>SUM('- 56 -'!F21,'- 58 -'!F21,B21:E21)</f>
        <v>15812838</v>
      </c>
    </row>
    <row r="22" spans="1:6" ht="13.5" customHeight="1">
      <c r="A22" s="23" t="s">
        <v>257</v>
      </c>
      <c r="B22" s="24">
        <v>1563551</v>
      </c>
      <c r="C22" s="24">
        <v>160027</v>
      </c>
      <c r="D22" s="24">
        <v>0</v>
      </c>
      <c r="E22" s="24">
        <v>79240</v>
      </c>
      <c r="F22" s="24">
        <f>SUM('- 56 -'!F22,'- 58 -'!F22,B22:E22)</f>
        <v>9980073</v>
      </c>
    </row>
    <row r="23" spans="1:6" ht="13.5" customHeight="1">
      <c r="A23" s="368" t="s">
        <v>258</v>
      </c>
      <c r="B23" s="369">
        <v>1068180</v>
      </c>
      <c r="C23" s="369">
        <v>47061</v>
      </c>
      <c r="D23" s="369">
        <v>0</v>
      </c>
      <c r="E23" s="369">
        <v>96100</v>
      </c>
      <c r="F23" s="369">
        <f>SUM('- 56 -'!F23,'- 58 -'!F23,B23:E23)</f>
        <v>7851858</v>
      </c>
    </row>
    <row r="24" spans="1:6" ht="13.5" customHeight="1">
      <c r="A24" s="23" t="s">
        <v>259</v>
      </c>
      <c r="B24" s="24">
        <v>1772867</v>
      </c>
      <c r="C24" s="24">
        <v>0</v>
      </c>
      <c r="D24" s="24">
        <v>0</v>
      </c>
      <c r="E24" s="24">
        <v>221520</v>
      </c>
      <c r="F24" s="24">
        <f>SUM('- 56 -'!F24,'- 58 -'!F24,B24:E24)</f>
        <v>21422244</v>
      </c>
    </row>
    <row r="25" spans="1:6" ht="13.5" customHeight="1">
      <c r="A25" s="368" t="s">
        <v>260</v>
      </c>
      <c r="B25" s="369">
        <v>9090010</v>
      </c>
      <c r="C25" s="369">
        <v>16322</v>
      </c>
      <c r="D25" s="369">
        <v>287924</v>
      </c>
      <c r="E25" s="369">
        <v>553720</v>
      </c>
      <c r="F25" s="369">
        <f>SUM('- 56 -'!F25,'- 58 -'!F25,B25:E25)</f>
        <v>64578482</v>
      </c>
    </row>
    <row r="26" spans="1:6" ht="13.5" customHeight="1">
      <c r="A26" s="23" t="s">
        <v>261</v>
      </c>
      <c r="B26" s="24">
        <v>2361217</v>
      </c>
      <c r="C26" s="24">
        <v>0</v>
      </c>
      <c r="D26" s="24">
        <v>183282</v>
      </c>
      <c r="E26" s="24">
        <v>290860</v>
      </c>
      <c r="F26" s="24">
        <f>SUM('- 56 -'!F26,'- 58 -'!F26,B26:E26)</f>
        <v>17887951</v>
      </c>
    </row>
    <row r="27" spans="1:6" ht="13.5" customHeight="1">
      <c r="A27" s="368" t="s">
        <v>262</v>
      </c>
      <c r="B27" s="369">
        <v>5523133</v>
      </c>
      <c r="C27" s="369">
        <v>3375934</v>
      </c>
      <c r="D27" s="369">
        <v>0</v>
      </c>
      <c r="E27" s="369">
        <v>116180</v>
      </c>
      <c r="F27" s="369">
        <f>SUM('- 56 -'!F27,'- 58 -'!F27,B27:E27)</f>
        <v>23134015</v>
      </c>
    </row>
    <row r="28" spans="1:6" ht="13.5" customHeight="1">
      <c r="A28" s="23" t="s">
        <v>263</v>
      </c>
      <c r="B28" s="24">
        <v>766023</v>
      </c>
      <c r="C28" s="24">
        <v>0</v>
      </c>
      <c r="D28" s="24">
        <v>0</v>
      </c>
      <c r="E28" s="24">
        <v>146460</v>
      </c>
      <c r="F28" s="24">
        <f>SUM('- 56 -'!F28,'- 58 -'!F28,B28:E28)</f>
        <v>9858513</v>
      </c>
    </row>
    <row r="29" spans="1:6" ht="13.5" customHeight="1">
      <c r="A29" s="368" t="s">
        <v>264</v>
      </c>
      <c r="B29" s="369">
        <v>2411048</v>
      </c>
      <c r="C29" s="369">
        <v>0</v>
      </c>
      <c r="D29" s="369">
        <v>0</v>
      </c>
      <c r="E29" s="369">
        <v>411280</v>
      </c>
      <c r="F29" s="369">
        <f>SUM('- 56 -'!F29,'- 58 -'!F29,B29:E29)</f>
        <v>49046908</v>
      </c>
    </row>
    <row r="30" spans="1:6" ht="13.5" customHeight="1">
      <c r="A30" s="23" t="s">
        <v>265</v>
      </c>
      <c r="B30" s="24">
        <v>723540</v>
      </c>
      <c r="C30" s="24">
        <v>0</v>
      </c>
      <c r="D30" s="24">
        <v>0</v>
      </c>
      <c r="E30" s="24">
        <v>93600</v>
      </c>
      <c r="F30" s="24">
        <f>SUM('- 56 -'!F30,'- 58 -'!F30,B30:E30)</f>
        <v>6855506</v>
      </c>
    </row>
    <row r="31" spans="1:6" ht="13.5" customHeight="1">
      <c r="A31" s="368" t="s">
        <v>266</v>
      </c>
      <c r="B31" s="369">
        <v>1564507</v>
      </c>
      <c r="C31" s="369">
        <v>0</v>
      </c>
      <c r="D31" s="369">
        <v>0</v>
      </c>
      <c r="E31" s="369">
        <v>179400</v>
      </c>
      <c r="F31" s="369">
        <f>SUM('- 56 -'!F31,'- 58 -'!F31,B31:E31)</f>
        <v>15592086</v>
      </c>
    </row>
    <row r="32" spans="1:6" ht="13.5" customHeight="1">
      <c r="A32" s="23" t="s">
        <v>267</v>
      </c>
      <c r="B32" s="24">
        <v>485178</v>
      </c>
      <c r="C32" s="24">
        <v>0</v>
      </c>
      <c r="D32" s="24">
        <v>0</v>
      </c>
      <c r="E32" s="24">
        <v>162300</v>
      </c>
      <c r="F32" s="24">
        <f>SUM('- 56 -'!F32,'- 58 -'!F32,B32:E32)</f>
        <v>10888317</v>
      </c>
    </row>
    <row r="33" spans="1:6" ht="13.5" customHeight="1">
      <c r="A33" s="368" t="s">
        <v>268</v>
      </c>
      <c r="B33" s="369">
        <v>1151383</v>
      </c>
      <c r="C33" s="369">
        <v>0</v>
      </c>
      <c r="D33" s="369">
        <v>73605</v>
      </c>
      <c r="E33" s="369">
        <v>196880</v>
      </c>
      <c r="F33" s="369">
        <f>SUM('- 56 -'!F33,'- 58 -'!F33,B33:E33)</f>
        <v>12984758</v>
      </c>
    </row>
    <row r="34" spans="1:6" ht="13.5" customHeight="1">
      <c r="A34" s="23" t="s">
        <v>269</v>
      </c>
      <c r="B34" s="24">
        <v>737540</v>
      </c>
      <c r="C34" s="24">
        <v>0</v>
      </c>
      <c r="D34" s="24">
        <v>38434</v>
      </c>
      <c r="E34" s="24">
        <v>127320</v>
      </c>
      <c r="F34" s="24">
        <f>SUM('- 56 -'!F34,'- 58 -'!F34,B34:E34)</f>
        <v>10654026</v>
      </c>
    </row>
    <row r="35" spans="1:6" ht="13.5" customHeight="1">
      <c r="A35" s="368" t="s">
        <v>270</v>
      </c>
      <c r="B35" s="369">
        <v>13671779</v>
      </c>
      <c r="C35" s="369">
        <v>2852764</v>
      </c>
      <c r="D35" s="369">
        <v>0</v>
      </c>
      <c r="E35" s="369">
        <v>666860</v>
      </c>
      <c r="F35" s="369">
        <f>SUM('- 56 -'!F35,'- 58 -'!F35,B35:E35)</f>
        <v>80178807</v>
      </c>
    </row>
    <row r="36" spans="1:6" ht="13.5" customHeight="1">
      <c r="A36" s="23" t="s">
        <v>271</v>
      </c>
      <c r="B36" s="24">
        <v>790715</v>
      </c>
      <c r="C36" s="24">
        <v>0</v>
      </c>
      <c r="D36" s="24">
        <v>0</v>
      </c>
      <c r="E36" s="24">
        <v>127560</v>
      </c>
      <c r="F36" s="24">
        <f>SUM('- 56 -'!F36,'- 58 -'!F36,B36:E36)</f>
        <v>9355575</v>
      </c>
    </row>
    <row r="37" spans="1:6" ht="13.5" customHeight="1">
      <c r="A37" s="368" t="s">
        <v>272</v>
      </c>
      <c r="B37" s="369">
        <v>3196230</v>
      </c>
      <c r="C37" s="369">
        <v>0</v>
      </c>
      <c r="D37" s="369">
        <v>0</v>
      </c>
      <c r="E37" s="369">
        <v>144840</v>
      </c>
      <c r="F37" s="369">
        <f>SUM('- 56 -'!F37,'- 58 -'!F37,B37:E37)</f>
        <v>18880114</v>
      </c>
    </row>
    <row r="38" spans="1:6" ht="13.5" customHeight="1">
      <c r="A38" s="23" t="s">
        <v>273</v>
      </c>
      <c r="B38" s="24">
        <v>8487882</v>
      </c>
      <c r="C38" s="24">
        <v>3029031</v>
      </c>
      <c r="D38" s="24">
        <v>0</v>
      </c>
      <c r="E38" s="24">
        <v>275020</v>
      </c>
      <c r="F38" s="24">
        <f>SUM('- 56 -'!F38,'- 58 -'!F38,B38:E38)</f>
        <v>44016116</v>
      </c>
    </row>
    <row r="39" spans="1:6" ht="13.5" customHeight="1">
      <c r="A39" s="368" t="s">
        <v>274</v>
      </c>
      <c r="B39" s="369">
        <v>201156</v>
      </c>
      <c r="C39" s="369">
        <v>0</v>
      </c>
      <c r="D39" s="369">
        <v>32171</v>
      </c>
      <c r="E39" s="369">
        <v>109360</v>
      </c>
      <c r="F39" s="369">
        <f>SUM('- 56 -'!F39,'- 58 -'!F39,B39:E39)</f>
        <v>8424782</v>
      </c>
    </row>
    <row r="40" spans="1:6" ht="13.5" customHeight="1">
      <c r="A40" s="23" t="s">
        <v>275</v>
      </c>
      <c r="B40" s="24">
        <v>1479533</v>
      </c>
      <c r="C40" s="24">
        <v>0</v>
      </c>
      <c r="D40" s="24">
        <v>0</v>
      </c>
      <c r="E40" s="24">
        <v>473880</v>
      </c>
      <c r="F40" s="24">
        <f>SUM('- 56 -'!F40,'- 58 -'!F40,B40:E40)</f>
        <v>35300664</v>
      </c>
    </row>
    <row r="41" spans="1:6" ht="13.5" customHeight="1">
      <c r="A41" s="368" t="s">
        <v>276</v>
      </c>
      <c r="B41" s="369">
        <v>1834625</v>
      </c>
      <c r="C41" s="369">
        <v>0</v>
      </c>
      <c r="D41" s="369">
        <v>0</v>
      </c>
      <c r="E41" s="369">
        <v>192200</v>
      </c>
      <c r="F41" s="369">
        <f>SUM('- 56 -'!F41,'- 58 -'!F41,B41:E41)</f>
        <v>22891415</v>
      </c>
    </row>
    <row r="42" spans="1:6" ht="13.5" customHeight="1">
      <c r="A42" s="23" t="s">
        <v>277</v>
      </c>
      <c r="B42" s="24">
        <v>1357668</v>
      </c>
      <c r="C42" s="24">
        <v>277212</v>
      </c>
      <c r="D42" s="24">
        <v>0</v>
      </c>
      <c r="E42" s="24">
        <v>135640</v>
      </c>
      <c r="F42" s="24">
        <f>SUM('- 56 -'!F42,'- 58 -'!F42,B42:E42)</f>
        <v>10054181</v>
      </c>
    </row>
    <row r="43" spans="1:6" ht="13.5" customHeight="1">
      <c r="A43" s="368" t="s">
        <v>278</v>
      </c>
      <c r="B43" s="369">
        <v>354720</v>
      </c>
      <c r="C43" s="369">
        <v>0</v>
      </c>
      <c r="D43" s="369">
        <v>0</v>
      </c>
      <c r="E43" s="369">
        <v>71820</v>
      </c>
      <c r="F43" s="369">
        <f>SUM('- 56 -'!F43,'- 58 -'!F43,B43:E43)</f>
        <v>5519067</v>
      </c>
    </row>
    <row r="44" spans="1:6" ht="13.5" customHeight="1">
      <c r="A44" s="23" t="s">
        <v>279</v>
      </c>
      <c r="B44" s="24">
        <v>759219</v>
      </c>
      <c r="C44" s="24">
        <v>17143</v>
      </c>
      <c r="D44" s="24">
        <v>0</v>
      </c>
      <c r="E44" s="24">
        <v>70280</v>
      </c>
      <c r="F44" s="24">
        <f>SUM('- 56 -'!F44,'- 58 -'!F44,B44:E44)</f>
        <v>5368815</v>
      </c>
    </row>
    <row r="45" spans="1:6" ht="13.5" customHeight="1">
      <c r="A45" s="368" t="s">
        <v>280</v>
      </c>
      <c r="B45" s="369">
        <v>973690</v>
      </c>
      <c r="C45" s="369">
        <v>0</v>
      </c>
      <c r="D45" s="369">
        <v>0</v>
      </c>
      <c r="E45" s="369">
        <v>45820</v>
      </c>
      <c r="F45" s="369">
        <f>SUM('- 56 -'!F45,'- 58 -'!F45,B45:E45)</f>
        <v>6689616</v>
      </c>
    </row>
    <row r="46" spans="1:6" ht="13.5" customHeight="1">
      <c r="A46" s="23" t="s">
        <v>281</v>
      </c>
      <c r="B46" s="24">
        <v>23257233</v>
      </c>
      <c r="C46" s="24">
        <v>2192059</v>
      </c>
      <c r="D46" s="24">
        <v>0</v>
      </c>
      <c r="E46" s="24">
        <v>1334840</v>
      </c>
      <c r="F46" s="24">
        <f>SUM('- 56 -'!F46,'- 58 -'!F46,B46:E46)</f>
        <v>147647900</v>
      </c>
    </row>
    <row r="47" spans="1:6" ht="4.5" customHeight="1">
      <c r="A47"/>
      <c r="B47"/>
      <c r="C47"/>
      <c r="D47"/>
      <c r="E47"/>
      <c r="F47"/>
    </row>
    <row r="48" spans="1:6" ht="13.5" customHeight="1">
      <c r="A48" s="371" t="s">
        <v>282</v>
      </c>
      <c r="B48" s="372">
        <f>SUM(B11:B46)</f>
        <v>111374842.904</v>
      </c>
      <c r="C48" s="372">
        <f>SUM(C11:C46)</f>
        <v>16219215</v>
      </c>
      <c r="D48" s="372">
        <f>SUM(D11:D46)</f>
        <v>664952</v>
      </c>
      <c r="E48" s="372">
        <f>SUM(E11:E46)</f>
        <v>8169979</v>
      </c>
      <c r="F48" s="372">
        <f>SUM(F11:F46)</f>
        <v>843027597.754</v>
      </c>
    </row>
    <row r="49" spans="1:6" ht="4.5" customHeight="1">
      <c r="A49" s="25" t="s">
        <v>5</v>
      </c>
      <c r="B49" s="26"/>
      <c r="C49" s="26"/>
      <c r="D49" s="26"/>
      <c r="E49" s="26"/>
      <c r="F49" s="26"/>
    </row>
    <row r="50" spans="1:6" ht="14.25" customHeight="1">
      <c r="A50" s="23" t="s">
        <v>283</v>
      </c>
      <c r="B50" s="24">
        <v>0</v>
      </c>
      <c r="C50" s="24">
        <v>0</v>
      </c>
      <c r="D50" s="24">
        <v>0</v>
      </c>
      <c r="E50" s="24">
        <v>0</v>
      </c>
      <c r="F50" s="24">
        <f>SUM('- 56 -'!F50,'- 58 -'!F50,B50:E50)</f>
        <v>799271</v>
      </c>
    </row>
    <row r="51" spans="1:6" ht="13.5" customHeight="1">
      <c r="A51" s="368" t="s">
        <v>284</v>
      </c>
      <c r="B51" s="369">
        <v>0</v>
      </c>
      <c r="C51" s="369">
        <v>0</v>
      </c>
      <c r="D51" s="369">
        <v>0</v>
      </c>
      <c r="E51" s="369">
        <v>0</v>
      </c>
      <c r="F51" s="369">
        <f>SUM('- 56 -'!F51,'- 58 -'!F51,B51:E51)</f>
        <v>0</v>
      </c>
    </row>
    <row r="52" spans="1:6" ht="49.5" customHeight="1">
      <c r="A52" s="27"/>
      <c r="B52" s="27"/>
      <c r="C52" s="27"/>
      <c r="D52" s="27"/>
      <c r="E52" s="27"/>
      <c r="F52" s="27"/>
    </row>
    <row r="53" spans="1:6" ht="15" customHeight="1">
      <c r="A53" s="337" t="s">
        <v>418</v>
      </c>
      <c r="B53" s="39"/>
      <c r="C53" s="39"/>
      <c r="D53" s="39"/>
      <c r="E53" s="39"/>
      <c r="F53" s="39"/>
    </row>
    <row r="54" spans="1:6" ht="12" customHeight="1">
      <c r="A54" s="162" t="s">
        <v>419</v>
      </c>
      <c r="B54" s="39"/>
      <c r="C54" s="39"/>
      <c r="D54" s="39"/>
      <c r="E54" s="39"/>
      <c r="F54" s="39"/>
    </row>
    <row r="55" spans="1:6" ht="12" customHeight="1">
      <c r="A55" s="337" t="s">
        <v>516</v>
      </c>
      <c r="B55" s="39"/>
      <c r="C55" s="39"/>
      <c r="D55" s="39"/>
      <c r="E55" s="39"/>
      <c r="F55" s="39"/>
    </row>
    <row r="56" spans="1:6" ht="12" customHeight="1">
      <c r="A56" s="510" t="s">
        <v>551</v>
      </c>
      <c r="B56" s="39"/>
      <c r="C56" s="39"/>
      <c r="D56" s="39"/>
      <c r="E56" s="39"/>
      <c r="F56" s="39"/>
    </row>
    <row r="57" spans="1:6" ht="12" customHeight="1">
      <c r="A57" s="253" t="s">
        <v>514</v>
      </c>
      <c r="B57" s="39"/>
      <c r="C57" s="39"/>
      <c r="D57" s="39"/>
      <c r="E57" s="39"/>
      <c r="F57" s="39"/>
    </row>
    <row r="58" spans="1:6" ht="12" customHeight="1">
      <c r="A58" s="40" t="s">
        <v>515</v>
      </c>
      <c r="B58" s="39"/>
      <c r="C58" s="39"/>
      <c r="D58" s="39"/>
      <c r="E58" s="39"/>
      <c r="F58" s="39"/>
    </row>
    <row r="59" ht="14.25" customHeight="1">
      <c r="A59" s="162"/>
    </row>
    <row r="60" ht="14.2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&amp;C&amp;"Arial,Bold"&amp;10&amp;A</oddHeader>
  </headerFooter>
</worksheet>
</file>

<file path=xl/worksheets/sheet51.xml><?xml version="1.0" encoding="utf-8"?>
<worksheet xmlns="http://schemas.openxmlformats.org/spreadsheetml/2006/main" xmlns:r="http://schemas.openxmlformats.org/officeDocument/2006/relationships">
  <sheetPr codeName="Sheet611">
    <pageSetUpPr fitToPage="1"/>
  </sheetPr>
  <dimension ref="A1:G64"/>
  <sheetViews>
    <sheetView showGridLines="0" showZeros="0" workbookViewId="0" topLeftCell="A1">
      <selection activeCell="A1" sqref="A1"/>
    </sheetView>
  </sheetViews>
  <sheetFormatPr defaultColWidth="14.83203125" defaultRowHeight="12"/>
  <cols>
    <col min="1" max="1" width="26.83203125" style="1" customWidth="1"/>
    <col min="2" max="2" width="15.83203125" style="1" customWidth="1"/>
    <col min="3" max="3" width="17.83203125" style="1" customWidth="1"/>
    <col min="4" max="4" width="19.83203125" style="1" customWidth="1"/>
    <col min="5" max="6" width="18.83203125" style="1" customWidth="1"/>
    <col min="7" max="7" width="16.83203125" style="1" customWidth="1"/>
    <col min="8" max="16384" width="14.83203125" style="1" customWidth="1"/>
  </cols>
  <sheetData>
    <row r="1" spans="1:4" ht="6.75" customHeight="1">
      <c r="A1" s="3"/>
      <c r="B1" s="4"/>
      <c r="C1" s="4"/>
      <c r="D1" s="4"/>
    </row>
    <row r="2" spans="1:7" ht="18" customHeight="1">
      <c r="A2" s="288"/>
      <c r="B2" s="201" t="s">
        <v>532</v>
      </c>
      <c r="C2" s="202"/>
      <c r="D2" s="202"/>
      <c r="E2" s="202"/>
      <c r="F2" s="202"/>
      <c r="G2" s="304" t="s">
        <v>348</v>
      </c>
    </row>
    <row r="3" spans="1:7" ht="3.75" customHeight="1">
      <c r="A3" s="290"/>
      <c r="B3" s="291"/>
      <c r="C3" s="291"/>
      <c r="D3" s="291"/>
      <c r="E3" s="291"/>
      <c r="F3" s="291"/>
      <c r="G3" s="305"/>
    </row>
    <row r="4" spans="1:7" ht="15" customHeight="1">
      <c r="A4" s="306"/>
      <c r="B4" s="485" t="s">
        <v>353</v>
      </c>
      <c r="C4" s="486"/>
      <c r="D4" s="486"/>
      <c r="E4" s="486"/>
      <c r="F4" s="486"/>
      <c r="G4" s="487"/>
    </row>
    <row r="5" spans="1:7" ht="13.5" customHeight="1">
      <c r="A5" s="297"/>
      <c r="B5" s="299"/>
      <c r="C5" s="299"/>
      <c r="D5" s="299"/>
      <c r="E5" s="299"/>
      <c r="F5" s="299" t="s">
        <v>502</v>
      </c>
      <c r="G5" s="299"/>
    </row>
    <row r="6" spans="1:7" ht="13.5" customHeight="1">
      <c r="A6" s="297"/>
      <c r="B6" s="299"/>
      <c r="C6" s="299" t="s">
        <v>294</v>
      </c>
      <c r="D6" s="299"/>
      <c r="E6" s="299"/>
      <c r="F6" s="299" t="s">
        <v>196</v>
      </c>
      <c r="G6" s="299"/>
    </row>
    <row r="7" spans="1:7" ht="13.5" customHeight="1">
      <c r="A7" s="297"/>
      <c r="B7" s="299"/>
      <c r="C7" s="299" t="s">
        <v>299</v>
      </c>
      <c r="D7" s="299"/>
      <c r="E7" s="299" t="s">
        <v>293</v>
      </c>
      <c r="F7" s="299" t="s">
        <v>303</v>
      </c>
      <c r="G7" s="299"/>
    </row>
    <row r="8" spans="1:7" ht="13.5" customHeight="1">
      <c r="A8" s="297"/>
      <c r="B8" s="299" t="s">
        <v>198</v>
      </c>
      <c r="C8" s="299" t="s">
        <v>157</v>
      </c>
      <c r="D8" s="299" t="s">
        <v>30</v>
      </c>
      <c r="E8" s="299" t="s">
        <v>59</v>
      </c>
      <c r="F8" s="299" t="s">
        <v>300</v>
      </c>
      <c r="G8" s="299" t="s">
        <v>61</v>
      </c>
    </row>
    <row r="9" spans="1:7" ht="13.5" customHeight="1">
      <c r="A9" s="17"/>
      <c r="B9" s="299" t="s">
        <v>295</v>
      </c>
      <c r="C9" s="299" t="s">
        <v>296</v>
      </c>
      <c r="D9" s="299" t="s">
        <v>297</v>
      </c>
      <c r="E9" s="299" t="s">
        <v>298</v>
      </c>
      <c r="F9" s="299" t="s">
        <v>301</v>
      </c>
      <c r="G9" s="299" t="s">
        <v>302</v>
      </c>
    </row>
    <row r="10" spans="1:7" ht="13.5" customHeight="1">
      <c r="A10" s="19" t="s">
        <v>88</v>
      </c>
      <c r="B10" s="488" t="s">
        <v>358</v>
      </c>
      <c r="C10" s="488" t="s">
        <v>363</v>
      </c>
      <c r="D10" s="488" t="s">
        <v>364</v>
      </c>
      <c r="E10" s="307" t="s">
        <v>455</v>
      </c>
      <c r="F10" s="307" t="s">
        <v>66</v>
      </c>
      <c r="G10" s="307" t="s">
        <v>66</v>
      </c>
    </row>
    <row r="11" spans="1:5" ht="4.5" customHeight="1">
      <c r="A11" s="22"/>
      <c r="C11" s="278"/>
      <c r="D11" s="256"/>
      <c r="E11" s="3"/>
    </row>
    <row r="12" spans="1:7" ht="13.5" customHeight="1">
      <c r="A12" s="368" t="s">
        <v>247</v>
      </c>
      <c r="B12" s="369">
        <v>492618</v>
      </c>
      <c r="C12" s="369">
        <v>0</v>
      </c>
      <c r="D12" s="369">
        <v>48422</v>
      </c>
      <c r="E12" s="369">
        <v>51221</v>
      </c>
      <c r="F12" s="369">
        <v>-19900</v>
      </c>
      <c r="G12" s="369">
        <f>SUM(B12:F12)</f>
        <v>572361</v>
      </c>
    </row>
    <row r="13" spans="1:7" ht="13.5" customHeight="1">
      <c r="A13" s="23" t="s">
        <v>248</v>
      </c>
      <c r="B13" s="24">
        <v>781404</v>
      </c>
      <c r="C13" s="24">
        <v>0</v>
      </c>
      <c r="D13" s="24">
        <v>70737</v>
      </c>
      <c r="E13" s="24">
        <v>63351</v>
      </c>
      <c r="F13" s="24">
        <v>-30050</v>
      </c>
      <c r="G13" s="24">
        <f aca="true" t="shared" si="0" ref="G13:G47">SUM(B13:F13)</f>
        <v>885442</v>
      </c>
    </row>
    <row r="14" spans="1:7" ht="13.5" customHeight="1">
      <c r="A14" s="368" t="s">
        <v>249</v>
      </c>
      <c r="B14" s="369">
        <v>1883800</v>
      </c>
      <c r="C14" s="369">
        <v>0</v>
      </c>
      <c r="D14" s="369">
        <v>106000</v>
      </c>
      <c r="E14" s="369">
        <v>181200</v>
      </c>
      <c r="F14" s="369">
        <v>-57400</v>
      </c>
      <c r="G14" s="369">
        <f t="shared" si="0"/>
        <v>2113600</v>
      </c>
    </row>
    <row r="15" spans="1:7" ht="13.5" customHeight="1">
      <c r="A15" s="23" t="s">
        <v>285</v>
      </c>
      <c r="B15" s="24"/>
      <c r="C15" s="24"/>
      <c r="D15" s="24"/>
      <c r="E15" s="24"/>
      <c r="F15" s="24"/>
      <c r="G15" s="24"/>
    </row>
    <row r="16" spans="1:7" ht="13.5" customHeight="1">
      <c r="A16" s="368" t="s">
        <v>250</v>
      </c>
      <c r="B16" s="369">
        <v>585250</v>
      </c>
      <c r="C16" s="369">
        <v>0</v>
      </c>
      <c r="D16" s="369">
        <v>56820</v>
      </c>
      <c r="E16" s="369">
        <v>57020</v>
      </c>
      <c r="F16" s="369">
        <v>-21000</v>
      </c>
      <c r="G16" s="369">
        <f t="shared" si="0"/>
        <v>678090</v>
      </c>
    </row>
    <row r="17" spans="1:7" ht="13.5" customHeight="1">
      <c r="A17" s="23" t="s">
        <v>251</v>
      </c>
      <c r="B17" s="24">
        <v>538470</v>
      </c>
      <c r="C17" s="24">
        <v>0</v>
      </c>
      <c r="D17" s="24">
        <v>0</v>
      </c>
      <c r="E17" s="24">
        <v>56171</v>
      </c>
      <c r="F17" s="24">
        <v>-17500</v>
      </c>
      <c r="G17" s="24">
        <f t="shared" si="0"/>
        <v>577141</v>
      </c>
    </row>
    <row r="18" spans="1:7" ht="13.5" customHeight="1">
      <c r="A18" s="368" t="s">
        <v>252</v>
      </c>
      <c r="B18" s="369">
        <v>552840</v>
      </c>
      <c r="C18" s="369">
        <v>0</v>
      </c>
      <c r="D18" s="369">
        <v>45610</v>
      </c>
      <c r="E18" s="369">
        <v>60770</v>
      </c>
      <c r="F18" s="369">
        <v>-23900</v>
      </c>
      <c r="G18" s="369">
        <f t="shared" si="0"/>
        <v>635320</v>
      </c>
    </row>
    <row r="19" spans="1:7" ht="13.5" customHeight="1">
      <c r="A19" s="23" t="s">
        <v>253</v>
      </c>
      <c r="B19" s="24"/>
      <c r="C19" s="24"/>
      <c r="D19" s="24"/>
      <c r="E19" s="24"/>
      <c r="F19" s="24"/>
      <c r="G19" s="24"/>
    </row>
    <row r="20" spans="1:7" ht="13.5" customHeight="1">
      <c r="A20" s="368" t="s">
        <v>254</v>
      </c>
      <c r="B20" s="369">
        <v>805910</v>
      </c>
      <c r="C20" s="369">
        <v>0</v>
      </c>
      <c r="D20" s="369">
        <v>32000</v>
      </c>
      <c r="E20" s="369">
        <v>73525</v>
      </c>
      <c r="F20" s="369">
        <v>-32000</v>
      </c>
      <c r="G20" s="369">
        <f t="shared" si="0"/>
        <v>879435</v>
      </c>
    </row>
    <row r="21" spans="1:7" ht="13.5" customHeight="1">
      <c r="A21" s="23" t="s">
        <v>255</v>
      </c>
      <c r="B21" s="24">
        <v>1479000</v>
      </c>
      <c r="C21" s="24">
        <v>13693</v>
      </c>
      <c r="D21" s="24">
        <v>175143</v>
      </c>
      <c r="E21" s="24">
        <v>107138</v>
      </c>
      <c r="F21" s="24">
        <v>-52658</v>
      </c>
      <c r="G21" s="24">
        <f t="shared" si="0"/>
        <v>1722316</v>
      </c>
    </row>
    <row r="22" spans="1:7" ht="13.5" customHeight="1">
      <c r="A22" s="368" t="s">
        <v>256</v>
      </c>
      <c r="B22" s="369">
        <v>1024000</v>
      </c>
      <c r="C22" s="369">
        <v>0</v>
      </c>
      <c r="D22" s="369">
        <v>125000</v>
      </c>
      <c r="E22" s="369">
        <v>153000</v>
      </c>
      <c r="F22" s="369">
        <v>-35000</v>
      </c>
      <c r="G22" s="369">
        <f t="shared" si="0"/>
        <v>1267000</v>
      </c>
    </row>
    <row r="23" spans="1:7" ht="13.5" customHeight="1">
      <c r="A23" s="23" t="s">
        <v>257</v>
      </c>
      <c r="B23" s="24">
        <v>613792</v>
      </c>
      <c r="C23" s="24">
        <v>10000</v>
      </c>
      <c r="D23" s="24">
        <v>66910</v>
      </c>
      <c r="E23" s="24">
        <v>66910</v>
      </c>
      <c r="F23" s="24">
        <v>-30000</v>
      </c>
      <c r="G23" s="24">
        <f t="shared" si="0"/>
        <v>727612</v>
      </c>
    </row>
    <row r="24" spans="1:7" ht="13.5" customHeight="1">
      <c r="A24" s="368" t="s">
        <v>258</v>
      </c>
      <c r="B24" s="369">
        <v>426425</v>
      </c>
      <c r="C24" s="369">
        <v>0</v>
      </c>
      <c r="D24" s="369">
        <v>46536</v>
      </c>
      <c r="E24" s="369">
        <v>42736</v>
      </c>
      <c r="F24" s="369">
        <v>-20000</v>
      </c>
      <c r="G24" s="369">
        <f t="shared" si="0"/>
        <v>495697</v>
      </c>
    </row>
    <row r="25" spans="1:7" ht="13.5" customHeight="1">
      <c r="A25" s="23" t="s">
        <v>259</v>
      </c>
      <c r="B25" s="24">
        <v>1287095</v>
      </c>
      <c r="C25" s="24">
        <v>0</v>
      </c>
      <c r="D25" s="24">
        <v>136800</v>
      </c>
      <c r="E25" s="24">
        <v>173230</v>
      </c>
      <c r="F25" s="24">
        <v>-48330</v>
      </c>
      <c r="G25" s="24">
        <f t="shared" si="0"/>
        <v>1548795</v>
      </c>
    </row>
    <row r="26" spans="1:7" ht="13.5" customHeight="1">
      <c r="A26" s="368" t="s">
        <v>260</v>
      </c>
      <c r="B26" s="369">
        <v>4290890</v>
      </c>
      <c r="C26" s="369">
        <v>105908</v>
      </c>
      <c r="D26" s="369">
        <v>252224</v>
      </c>
      <c r="E26" s="369">
        <v>602242</v>
      </c>
      <c r="F26" s="369">
        <v>-50000</v>
      </c>
      <c r="G26" s="369">
        <f t="shared" si="0"/>
        <v>5201264</v>
      </c>
    </row>
    <row r="27" spans="1:7" ht="13.5" customHeight="1">
      <c r="A27" s="23" t="s">
        <v>261</v>
      </c>
      <c r="B27" s="24">
        <v>961807</v>
      </c>
      <c r="C27" s="24">
        <v>12119</v>
      </c>
      <c r="D27" s="24">
        <v>136193</v>
      </c>
      <c r="E27" s="24">
        <v>135616</v>
      </c>
      <c r="F27" s="24">
        <v>-38000</v>
      </c>
      <c r="G27" s="24">
        <f t="shared" si="0"/>
        <v>1207735</v>
      </c>
    </row>
    <row r="28" spans="1:7" ht="13.5" customHeight="1">
      <c r="A28" s="368" t="s">
        <v>262</v>
      </c>
      <c r="B28" s="369">
        <v>1288511</v>
      </c>
      <c r="C28" s="369">
        <v>38886</v>
      </c>
      <c r="D28" s="369">
        <v>0</v>
      </c>
      <c r="E28" s="369">
        <v>162613</v>
      </c>
      <c r="F28" s="369">
        <v>-64500</v>
      </c>
      <c r="G28" s="369">
        <f t="shared" si="0"/>
        <v>1425510</v>
      </c>
    </row>
    <row r="29" spans="1:7" ht="13.5" customHeight="1">
      <c r="A29" s="23" t="s">
        <v>263</v>
      </c>
      <c r="B29" s="24">
        <v>691045</v>
      </c>
      <c r="C29" s="24">
        <v>0</v>
      </c>
      <c r="D29" s="24">
        <v>49372</v>
      </c>
      <c r="E29" s="24">
        <v>50847</v>
      </c>
      <c r="F29" s="24">
        <v>-25000</v>
      </c>
      <c r="G29" s="24">
        <f t="shared" si="0"/>
        <v>766264</v>
      </c>
    </row>
    <row r="30" spans="1:7" ht="13.5" customHeight="1">
      <c r="A30" s="368" t="s">
        <v>264</v>
      </c>
      <c r="B30" s="369">
        <v>3759440</v>
      </c>
      <c r="C30" s="369">
        <v>288918</v>
      </c>
      <c r="D30" s="369">
        <v>163289</v>
      </c>
      <c r="E30" s="369">
        <v>635539</v>
      </c>
      <c r="F30" s="369">
        <v>-613990</v>
      </c>
      <c r="G30" s="369">
        <f t="shared" si="0"/>
        <v>4233196</v>
      </c>
    </row>
    <row r="31" spans="1:7" ht="13.5" customHeight="1">
      <c r="A31" s="23" t="s">
        <v>265</v>
      </c>
      <c r="B31" s="24">
        <v>431775</v>
      </c>
      <c r="C31" s="24">
        <v>0</v>
      </c>
      <c r="D31" s="24">
        <v>46850</v>
      </c>
      <c r="E31" s="24">
        <v>46850</v>
      </c>
      <c r="F31" s="24">
        <v>-17250</v>
      </c>
      <c r="G31" s="24">
        <f t="shared" si="0"/>
        <v>508225</v>
      </c>
    </row>
    <row r="32" spans="1:7" ht="13.5" customHeight="1">
      <c r="A32" s="368" t="s">
        <v>266</v>
      </c>
      <c r="B32" s="369">
        <v>872329</v>
      </c>
      <c r="C32" s="369">
        <v>0</v>
      </c>
      <c r="D32" s="369">
        <v>63434</v>
      </c>
      <c r="E32" s="369">
        <v>191577</v>
      </c>
      <c r="F32" s="369">
        <v>-20000</v>
      </c>
      <c r="G32" s="369">
        <f t="shared" si="0"/>
        <v>1107340</v>
      </c>
    </row>
    <row r="33" spans="1:7" ht="13.5" customHeight="1">
      <c r="A33" s="23" t="s">
        <v>267</v>
      </c>
      <c r="B33" s="24">
        <v>898625</v>
      </c>
      <c r="C33" s="24">
        <v>0</v>
      </c>
      <c r="D33" s="24">
        <v>50750</v>
      </c>
      <c r="E33" s="24">
        <v>50900</v>
      </c>
      <c r="F33" s="24">
        <v>-35600</v>
      </c>
      <c r="G33" s="24">
        <f t="shared" si="0"/>
        <v>964675</v>
      </c>
    </row>
    <row r="34" spans="1:7" ht="13.5" customHeight="1">
      <c r="A34" s="368" t="s">
        <v>268</v>
      </c>
      <c r="B34" s="369">
        <v>838700</v>
      </c>
      <c r="C34" s="369">
        <v>31600</v>
      </c>
      <c r="D34" s="369">
        <v>43300</v>
      </c>
      <c r="E34" s="369">
        <v>59800</v>
      </c>
      <c r="F34" s="369">
        <v>-82500</v>
      </c>
      <c r="G34" s="369">
        <f t="shared" si="0"/>
        <v>890900</v>
      </c>
    </row>
    <row r="35" spans="1:7" ht="13.5" customHeight="1">
      <c r="A35" s="23" t="s">
        <v>269</v>
      </c>
      <c r="B35" s="24">
        <v>880460</v>
      </c>
      <c r="C35" s="24">
        <v>5583</v>
      </c>
      <c r="D35" s="24">
        <v>47646</v>
      </c>
      <c r="E35" s="24">
        <v>57230</v>
      </c>
      <c r="F35" s="24">
        <v>-36900</v>
      </c>
      <c r="G35" s="24">
        <f t="shared" si="0"/>
        <v>954019</v>
      </c>
    </row>
    <row r="36" spans="1:7" ht="13.5" customHeight="1">
      <c r="A36" s="368" t="s">
        <v>270</v>
      </c>
      <c r="B36" s="369">
        <v>4483945</v>
      </c>
      <c r="C36" s="369">
        <v>241800</v>
      </c>
      <c r="D36" s="369">
        <v>297400</v>
      </c>
      <c r="E36" s="369">
        <v>639550</v>
      </c>
      <c r="F36" s="369">
        <v>-60000</v>
      </c>
      <c r="G36" s="369">
        <f t="shared" si="0"/>
        <v>5602695</v>
      </c>
    </row>
    <row r="37" spans="1:7" ht="13.5" customHeight="1">
      <c r="A37" s="23" t="s">
        <v>271</v>
      </c>
      <c r="B37" s="24">
        <v>728120</v>
      </c>
      <c r="C37" s="24">
        <v>35370</v>
      </c>
      <c r="D37" s="24">
        <v>48310</v>
      </c>
      <c r="E37" s="24">
        <v>49000</v>
      </c>
      <c r="F37" s="24">
        <v>-28000</v>
      </c>
      <c r="G37" s="24">
        <f t="shared" si="0"/>
        <v>832800</v>
      </c>
    </row>
    <row r="38" spans="1:7" ht="13.5" customHeight="1">
      <c r="A38" s="368" t="s">
        <v>272</v>
      </c>
      <c r="B38" s="369">
        <v>1176458</v>
      </c>
      <c r="C38" s="369">
        <v>0</v>
      </c>
      <c r="D38" s="369">
        <v>131354</v>
      </c>
      <c r="E38" s="369">
        <v>98388</v>
      </c>
      <c r="F38" s="369">
        <v>-32000</v>
      </c>
      <c r="G38" s="369">
        <f t="shared" si="0"/>
        <v>1374200</v>
      </c>
    </row>
    <row r="39" spans="1:7" ht="13.5" customHeight="1">
      <c r="A39" s="23" t="s">
        <v>273</v>
      </c>
      <c r="B39" s="24">
        <v>2374909</v>
      </c>
      <c r="C39" s="24">
        <v>62608</v>
      </c>
      <c r="D39" s="24">
        <v>217483</v>
      </c>
      <c r="E39" s="24">
        <v>355765</v>
      </c>
      <c r="F39" s="24">
        <v>-22563</v>
      </c>
      <c r="G39" s="24">
        <f t="shared" si="0"/>
        <v>2988202</v>
      </c>
    </row>
    <row r="40" spans="1:7" ht="13.5" customHeight="1">
      <c r="A40" s="368" t="s">
        <v>274</v>
      </c>
      <c r="B40" s="369">
        <v>664075</v>
      </c>
      <c r="C40" s="369">
        <v>0</v>
      </c>
      <c r="D40" s="369">
        <v>59590</v>
      </c>
      <c r="E40" s="369">
        <v>57500</v>
      </c>
      <c r="F40" s="369">
        <v>0</v>
      </c>
      <c r="G40" s="369">
        <f t="shared" si="0"/>
        <v>781165</v>
      </c>
    </row>
    <row r="41" spans="1:7" ht="13.5" customHeight="1">
      <c r="A41" s="23" t="s">
        <v>275</v>
      </c>
      <c r="B41" s="24">
        <v>2830741</v>
      </c>
      <c r="C41" s="24">
        <v>0</v>
      </c>
      <c r="D41" s="24">
        <v>91104</v>
      </c>
      <c r="E41" s="24">
        <v>262315</v>
      </c>
      <c r="F41" s="24">
        <v>-220859</v>
      </c>
      <c r="G41" s="24">
        <f t="shared" si="0"/>
        <v>2963301</v>
      </c>
    </row>
    <row r="42" spans="1:7" ht="13.5" customHeight="1">
      <c r="A42" s="368" t="s">
        <v>276</v>
      </c>
      <c r="B42" s="369">
        <v>1831528</v>
      </c>
      <c r="C42" s="369">
        <v>33036</v>
      </c>
      <c r="D42" s="369">
        <v>310915</v>
      </c>
      <c r="E42" s="369">
        <v>212643</v>
      </c>
      <c r="F42" s="369">
        <v>-271000</v>
      </c>
      <c r="G42" s="369">
        <f t="shared" si="0"/>
        <v>2117122</v>
      </c>
    </row>
    <row r="43" spans="1:7" ht="13.5" customHeight="1">
      <c r="A43" s="23" t="s">
        <v>277</v>
      </c>
      <c r="B43" s="24">
        <v>680220</v>
      </c>
      <c r="C43" s="24">
        <v>11464</v>
      </c>
      <c r="D43" s="24">
        <v>69155</v>
      </c>
      <c r="E43" s="24">
        <v>53981</v>
      </c>
      <c r="F43" s="24">
        <v>-27601</v>
      </c>
      <c r="G43" s="24">
        <f t="shared" si="0"/>
        <v>787219</v>
      </c>
    </row>
    <row r="44" spans="1:7" ht="13.5" customHeight="1">
      <c r="A44" s="368" t="s">
        <v>278</v>
      </c>
      <c r="B44" s="369">
        <v>491928</v>
      </c>
      <c r="C44" s="369">
        <v>0</v>
      </c>
      <c r="D44" s="369">
        <v>12482</v>
      </c>
      <c r="E44" s="369">
        <v>42112</v>
      </c>
      <c r="F44" s="369">
        <v>-16000</v>
      </c>
      <c r="G44" s="369">
        <f t="shared" si="0"/>
        <v>530522</v>
      </c>
    </row>
    <row r="45" spans="1:7" ht="13.5" customHeight="1">
      <c r="A45" s="23" t="s">
        <v>279</v>
      </c>
      <c r="B45" s="24">
        <v>350320</v>
      </c>
      <c r="C45" s="24">
        <v>0</v>
      </c>
      <c r="D45" s="24">
        <v>22892</v>
      </c>
      <c r="E45" s="24">
        <v>21092</v>
      </c>
      <c r="F45" s="24">
        <v>-14000</v>
      </c>
      <c r="G45" s="24">
        <f t="shared" si="0"/>
        <v>380304</v>
      </c>
    </row>
    <row r="46" spans="1:7" ht="13.5" customHeight="1">
      <c r="A46" s="368" t="s">
        <v>280</v>
      </c>
      <c r="B46" s="369">
        <v>447571</v>
      </c>
      <c r="C46" s="369">
        <v>0</v>
      </c>
      <c r="D46" s="369">
        <v>16942</v>
      </c>
      <c r="E46" s="369">
        <v>49818</v>
      </c>
      <c r="F46" s="369">
        <v>-19000</v>
      </c>
      <c r="G46" s="369">
        <f t="shared" si="0"/>
        <v>495331</v>
      </c>
    </row>
    <row r="47" spans="1:7" ht="13.5" customHeight="1">
      <c r="A47" s="23" t="s">
        <v>281</v>
      </c>
      <c r="B47" s="24">
        <v>8618300</v>
      </c>
      <c r="C47" s="24">
        <v>164300</v>
      </c>
      <c r="D47" s="24">
        <v>216500</v>
      </c>
      <c r="E47" s="24">
        <v>1011700</v>
      </c>
      <c r="F47" s="24">
        <v>-155000</v>
      </c>
      <c r="G47" s="24">
        <f t="shared" si="0"/>
        <v>9855800</v>
      </c>
    </row>
    <row r="48" spans="1:7" ht="4.5" customHeight="1">
      <c r="A48"/>
      <c r="B48"/>
      <c r="C48"/>
      <c r="D48"/>
      <c r="E48"/>
      <c r="F48"/>
      <c r="G48"/>
    </row>
    <row r="49" spans="1:7" ht="13.5" customHeight="1">
      <c r="A49" s="371" t="s">
        <v>282</v>
      </c>
      <c r="B49" s="372">
        <f aca="true" t="shared" si="1" ref="B49:G49">SUM(B12:B47)</f>
        <v>50062301</v>
      </c>
      <c r="C49" s="372">
        <f t="shared" si="1"/>
        <v>1055285</v>
      </c>
      <c r="D49" s="372">
        <f t="shared" si="1"/>
        <v>3257163</v>
      </c>
      <c r="E49" s="372">
        <f t="shared" si="1"/>
        <v>5933350</v>
      </c>
      <c r="F49" s="372">
        <f t="shared" si="1"/>
        <v>-2237501</v>
      </c>
      <c r="G49" s="372">
        <f t="shared" si="1"/>
        <v>58070598</v>
      </c>
    </row>
    <row r="50" spans="1:7" ht="4.5" customHeight="1">
      <c r="A50" s="25" t="s">
        <v>5</v>
      </c>
      <c r="B50" s="26"/>
      <c r="C50" s="26"/>
      <c r="D50" s="26"/>
      <c r="E50" s="26"/>
      <c r="F50" s="26"/>
      <c r="G50" s="26"/>
    </row>
    <row r="51" spans="1:7" ht="13.5" customHeight="1">
      <c r="A51" s="23" t="s">
        <v>283</v>
      </c>
      <c r="B51" s="24">
        <v>110148</v>
      </c>
      <c r="C51" s="24">
        <v>0</v>
      </c>
      <c r="D51" s="24">
        <v>0</v>
      </c>
      <c r="E51" s="24">
        <v>4781</v>
      </c>
      <c r="F51" s="24">
        <v>0</v>
      </c>
      <c r="G51" s="24">
        <f>SUM(B51:F51)</f>
        <v>114929</v>
      </c>
    </row>
    <row r="52" spans="1:7" ht="13.5" customHeight="1">
      <c r="A52" s="368" t="s">
        <v>354</v>
      </c>
      <c r="B52" s="369"/>
      <c r="C52" s="369"/>
      <c r="D52" s="369"/>
      <c r="E52" s="369"/>
      <c r="F52" s="369"/>
      <c r="G52" s="369"/>
    </row>
    <row r="53" spans="1:7" ht="12" customHeight="1">
      <c r="A53" s="27"/>
      <c r="B53" s="27"/>
      <c r="C53" s="27"/>
      <c r="D53" s="27"/>
      <c r="E53" s="27"/>
      <c r="F53" s="27"/>
      <c r="G53" s="27"/>
    </row>
    <row r="54" spans="1:7" ht="14.25" customHeight="1">
      <c r="A54" s="338" t="s">
        <v>420</v>
      </c>
      <c r="B54" s="308"/>
      <c r="C54" s="308"/>
      <c r="D54" s="308"/>
      <c r="E54" s="308"/>
      <c r="F54" s="308"/>
      <c r="G54" s="308"/>
    </row>
    <row r="55" spans="1:7" ht="12" customHeight="1">
      <c r="A55" s="302" t="s">
        <v>453</v>
      </c>
      <c r="B55" s="308"/>
      <c r="C55" s="308"/>
      <c r="D55" s="308"/>
      <c r="E55" s="308"/>
      <c r="F55" s="308"/>
      <c r="G55" s="308"/>
    </row>
    <row r="56" spans="1:4" ht="12" customHeight="1">
      <c r="A56" s="28" t="s">
        <v>457</v>
      </c>
      <c r="B56" s="39"/>
      <c r="C56" s="39"/>
      <c r="D56" s="39"/>
    </row>
    <row r="57" spans="1:4" ht="12" customHeight="1">
      <c r="A57" s="28" t="s">
        <v>425</v>
      </c>
      <c r="B57" s="39"/>
      <c r="C57" s="39"/>
      <c r="D57" s="39"/>
    </row>
    <row r="58" spans="1:4" ht="12" customHeight="1">
      <c r="A58" s="28" t="s">
        <v>426</v>
      </c>
      <c r="B58" s="39"/>
      <c r="C58" s="39"/>
      <c r="D58" s="39"/>
    </row>
    <row r="59" spans="1:4" ht="12" customHeight="1">
      <c r="A59" s="1" t="s">
        <v>427</v>
      </c>
      <c r="B59" s="39"/>
      <c r="C59" s="39"/>
      <c r="D59" s="39"/>
    </row>
    <row r="60" spans="1:4" ht="12" customHeight="1">
      <c r="A60" s="1" t="s">
        <v>428</v>
      </c>
      <c r="B60" s="39"/>
      <c r="C60" s="39"/>
      <c r="D60" s="39"/>
    </row>
    <row r="61" spans="1:4" ht="12" customHeight="1">
      <c r="A61" s="338" t="s">
        <v>421</v>
      </c>
      <c r="B61" s="39"/>
      <c r="C61" s="39"/>
      <c r="D61" s="39"/>
    </row>
    <row r="62" ht="12" customHeight="1">
      <c r="A62" s="338" t="s">
        <v>422</v>
      </c>
    </row>
    <row r="63" ht="12" customHeight="1">
      <c r="A63" s="338" t="s">
        <v>423</v>
      </c>
    </row>
    <row r="64" ht="12" customHeight="1">
      <c r="A64" s="338" t="s">
        <v>424</v>
      </c>
    </row>
  </sheetData>
  <printOptions horizontalCentered="1"/>
  <pageMargins left="0.5118110236220472" right="0.5118110236220472" top="0.5905511811023623" bottom="0" header="0.31496062992125984" footer="0"/>
  <pageSetup fitToHeight="1" fitToWidth="1" horizontalDpi="600" verticalDpi="600" orientation="portrait" scale="87" r:id="rId1"/>
  <headerFooter alignWithMargins="0">
    <oddHeader>&amp;C&amp;"Arial,Bold"&amp;10&amp;A</oddHeader>
  </headerFooter>
</worksheet>
</file>

<file path=xl/worksheets/sheet52.xml><?xml version="1.0" encoding="utf-8"?>
<worksheet xmlns="http://schemas.openxmlformats.org/spreadsheetml/2006/main" xmlns:r="http://schemas.openxmlformats.org/officeDocument/2006/relationships">
  <sheetPr codeName="Sheet6111">
    <pageSetUpPr fitToPage="1"/>
  </sheetPr>
  <dimension ref="A1:G60"/>
  <sheetViews>
    <sheetView showGridLines="0" showZeros="0" workbookViewId="0" topLeftCell="A1">
      <selection activeCell="A1" sqref="A1"/>
    </sheetView>
  </sheetViews>
  <sheetFormatPr defaultColWidth="14.83203125" defaultRowHeight="12"/>
  <cols>
    <col min="1" max="1" width="26.83203125" style="1" customWidth="1"/>
    <col min="2" max="2" width="16.83203125" style="1" customWidth="1"/>
    <col min="3" max="3" width="17.83203125" style="1" customWidth="1"/>
    <col min="4" max="4" width="18.83203125" style="1" customWidth="1"/>
    <col min="5" max="5" width="16.83203125" style="1" customWidth="1"/>
    <col min="6" max="7" width="18.83203125" style="1" customWidth="1"/>
    <col min="8" max="16384" width="14.83203125" style="1" customWidth="1"/>
  </cols>
  <sheetData>
    <row r="1" spans="1:4" ht="6.75" customHeight="1">
      <c r="A1" s="3"/>
      <c r="B1" s="4"/>
      <c r="C1" s="4"/>
      <c r="D1" s="4"/>
    </row>
    <row r="2" spans="1:7" ht="19.5" customHeight="1">
      <c r="A2" s="288"/>
      <c r="B2" s="201" t="s">
        <v>558</v>
      </c>
      <c r="C2" s="202"/>
      <c r="D2" s="202"/>
      <c r="E2" s="202"/>
      <c r="F2" s="202"/>
      <c r="G2" s="289" t="s">
        <v>349</v>
      </c>
    </row>
    <row r="3" spans="1:7" ht="19.5" customHeight="1">
      <c r="A3" s="5"/>
      <c r="B3" s="290"/>
      <c r="C3" s="291"/>
      <c r="D3" s="291"/>
      <c r="E3" s="291"/>
      <c r="F3" s="291"/>
      <c r="G3" s="292"/>
    </row>
    <row r="4" spans="1:7" ht="15.75" customHeight="1">
      <c r="A4" s="293"/>
      <c r="B4" s="294" t="s">
        <v>352</v>
      </c>
      <c r="C4" s="295"/>
      <c r="D4" s="295"/>
      <c r="E4" s="295"/>
      <c r="F4" s="295"/>
      <c r="G4" s="296"/>
    </row>
    <row r="5" spans="1:7" ht="13.5" customHeight="1">
      <c r="A5" s="297"/>
      <c r="B5" s="298"/>
      <c r="C5" s="298"/>
      <c r="D5" s="298"/>
      <c r="E5" s="298"/>
      <c r="F5" s="298"/>
      <c r="G5" s="298"/>
    </row>
    <row r="6" spans="1:7" ht="13.5" customHeight="1">
      <c r="A6" s="297"/>
      <c r="B6" s="279"/>
      <c r="C6" s="279"/>
      <c r="D6" s="279"/>
      <c r="E6" s="279"/>
      <c r="F6" s="279"/>
      <c r="G6" s="279" t="s">
        <v>61</v>
      </c>
    </row>
    <row r="7" spans="1:7" ht="13.5" customHeight="1">
      <c r="A7" s="297"/>
      <c r="B7" s="299"/>
      <c r="C7" s="299" t="s">
        <v>305</v>
      </c>
      <c r="D7" s="299"/>
      <c r="E7" s="299"/>
      <c r="F7" s="299"/>
      <c r="G7" s="299" t="s">
        <v>302</v>
      </c>
    </row>
    <row r="8" spans="1:7" ht="13.5" customHeight="1">
      <c r="A8" s="297"/>
      <c r="B8" s="299" t="s">
        <v>61</v>
      </c>
      <c r="C8" s="299" t="s">
        <v>101</v>
      </c>
      <c r="D8" s="299" t="s">
        <v>308</v>
      </c>
      <c r="E8" s="299"/>
      <c r="F8" s="299" t="s">
        <v>61</v>
      </c>
      <c r="G8" s="300" t="s">
        <v>66</v>
      </c>
    </row>
    <row r="9" spans="1:7" ht="13.5" customHeight="1">
      <c r="A9" s="297"/>
      <c r="B9" s="299" t="s">
        <v>118</v>
      </c>
      <c r="C9" s="299" t="s">
        <v>306</v>
      </c>
      <c r="D9" s="299" t="s">
        <v>309</v>
      </c>
      <c r="E9" s="299" t="s">
        <v>350</v>
      </c>
      <c r="F9" s="299" t="s">
        <v>302</v>
      </c>
      <c r="G9" s="299" t="s">
        <v>307</v>
      </c>
    </row>
    <row r="10" spans="1:7" ht="13.5" customHeight="1">
      <c r="A10" s="17"/>
      <c r="B10" s="300" t="s">
        <v>292</v>
      </c>
      <c r="C10" s="300" t="s">
        <v>148</v>
      </c>
      <c r="D10" s="300" t="s">
        <v>304</v>
      </c>
      <c r="E10" s="300" t="s">
        <v>206</v>
      </c>
      <c r="F10" s="300" t="s">
        <v>66</v>
      </c>
      <c r="G10" s="300" t="s">
        <v>206</v>
      </c>
    </row>
    <row r="11" spans="1:7" ht="13.5" customHeight="1">
      <c r="A11" s="19" t="s">
        <v>88</v>
      </c>
      <c r="B11" s="301" t="s">
        <v>351</v>
      </c>
      <c r="C11" s="301" t="s">
        <v>540</v>
      </c>
      <c r="D11" s="301" t="s">
        <v>403</v>
      </c>
      <c r="E11" s="301" t="s">
        <v>130</v>
      </c>
      <c r="F11" s="301" t="s">
        <v>429</v>
      </c>
      <c r="G11" s="301" t="s">
        <v>130</v>
      </c>
    </row>
    <row r="12" spans="1:5" ht="4.5" customHeight="1">
      <c r="A12" s="22"/>
      <c r="C12" s="278"/>
      <c r="D12" s="256"/>
      <c r="E12" s="3"/>
    </row>
    <row r="13" spans="1:7" ht="13.5" customHeight="1">
      <c r="A13" s="368" t="s">
        <v>247</v>
      </c>
      <c r="B13" s="369">
        <f>'- 3 -'!B11</f>
        <v>12629233</v>
      </c>
      <c r="C13" s="369">
        <f>'- 47 -'!C11</f>
        <v>354500</v>
      </c>
      <c r="D13" s="369">
        <v>0</v>
      </c>
      <c r="E13" s="369">
        <f>SUM(B13:D13)</f>
        <v>12983733</v>
      </c>
      <c r="F13" s="369">
        <f>'- 60 -'!G12</f>
        <v>572361</v>
      </c>
      <c r="G13" s="370">
        <f>F13/E13*100</f>
        <v>4.408293054085447</v>
      </c>
    </row>
    <row r="14" spans="1:7" ht="13.5" customHeight="1">
      <c r="A14" s="23" t="s">
        <v>248</v>
      </c>
      <c r="B14" s="24">
        <f>'- 3 -'!B12</f>
        <v>23809068</v>
      </c>
      <c r="C14" s="24">
        <f>'- 47 -'!C12</f>
        <v>363650</v>
      </c>
      <c r="D14" s="24">
        <v>-454615</v>
      </c>
      <c r="E14" s="24">
        <f aca="true" t="shared" si="0" ref="E14:E48">SUM(B14:D14)</f>
        <v>23718103</v>
      </c>
      <c r="F14" s="24">
        <f>'- 60 -'!G13</f>
        <v>885442</v>
      </c>
      <c r="G14" s="361">
        <f>F14/E14*100</f>
        <v>3.7331906350183233</v>
      </c>
    </row>
    <row r="15" spans="1:7" ht="13.5" customHeight="1">
      <c r="A15" s="368" t="s">
        <v>249</v>
      </c>
      <c r="B15" s="369">
        <f>'- 3 -'!B13</f>
        <v>55685400</v>
      </c>
      <c r="C15" s="369">
        <f>'- 47 -'!C13</f>
        <v>354500</v>
      </c>
      <c r="D15" s="369">
        <v>0</v>
      </c>
      <c r="E15" s="369">
        <f t="shared" si="0"/>
        <v>56039900</v>
      </c>
      <c r="F15" s="369">
        <f>'- 60 -'!G14</f>
        <v>2113600</v>
      </c>
      <c r="G15" s="370">
        <f>F15/E15*100</f>
        <v>3.7715984503898117</v>
      </c>
    </row>
    <row r="16" spans="1:7" ht="13.5" customHeight="1">
      <c r="A16" s="23" t="s">
        <v>285</v>
      </c>
      <c r="B16" s="24"/>
      <c r="C16" s="24"/>
      <c r="D16" s="24"/>
      <c r="E16" s="24"/>
      <c r="F16" s="24"/>
      <c r="G16" s="489" t="s">
        <v>202</v>
      </c>
    </row>
    <row r="17" spans="1:7" ht="13.5" customHeight="1">
      <c r="A17" s="368" t="s">
        <v>250</v>
      </c>
      <c r="B17" s="369">
        <f>'- 3 -'!B15</f>
        <v>15323653</v>
      </c>
      <c r="C17" s="369">
        <f>'- 47 -'!C15</f>
        <v>217065</v>
      </c>
      <c r="D17" s="369">
        <v>0</v>
      </c>
      <c r="E17" s="369">
        <f t="shared" si="0"/>
        <v>15540718</v>
      </c>
      <c r="F17" s="369">
        <f>'- 60 -'!G16</f>
        <v>678090</v>
      </c>
      <c r="G17" s="370">
        <f>F17/E17*100</f>
        <v>4.363311913902562</v>
      </c>
    </row>
    <row r="18" spans="1:7" ht="13.5" customHeight="1">
      <c r="A18" s="23" t="s">
        <v>251</v>
      </c>
      <c r="B18" s="24">
        <f>'- 3 -'!B16</f>
        <v>10881839</v>
      </c>
      <c r="C18" s="24">
        <f>'- 47 -'!C16</f>
        <v>0</v>
      </c>
      <c r="D18" s="24">
        <v>-85000</v>
      </c>
      <c r="E18" s="24">
        <f t="shared" si="0"/>
        <v>10796839</v>
      </c>
      <c r="F18" s="24">
        <f>'- 60 -'!G17</f>
        <v>577141</v>
      </c>
      <c r="G18" s="361">
        <f>F18/E18*100</f>
        <v>5.345462685884267</v>
      </c>
    </row>
    <row r="19" spans="1:7" ht="13.5" customHeight="1">
      <c r="A19" s="368" t="s">
        <v>252</v>
      </c>
      <c r="B19" s="369">
        <f>'- 3 -'!B17</f>
        <v>14064782</v>
      </c>
      <c r="C19" s="369">
        <f>'- 47 -'!C17</f>
        <v>285000</v>
      </c>
      <c r="D19" s="369">
        <v>0</v>
      </c>
      <c r="E19" s="369">
        <f t="shared" si="0"/>
        <v>14349782</v>
      </c>
      <c r="F19" s="369">
        <f>'- 60 -'!G18</f>
        <v>635320</v>
      </c>
      <c r="G19" s="370">
        <f>F19/E19*100</f>
        <v>4.427384332389161</v>
      </c>
    </row>
    <row r="20" spans="1:7" ht="13.5" customHeight="1">
      <c r="A20" s="23" t="s">
        <v>253</v>
      </c>
      <c r="B20" s="24"/>
      <c r="C20" s="24"/>
      <c r="D20" s="24"/>
      <c r="E20" s="24"/>
      <c r="F20" s="24"/>
      <c r="G20" s="489" t="s">
        <v>202</v>
      </c>
    </row>
    <row r="21" spans="1:7" ht="13.5" customHeight="1">
      <c r="A21" s="368" t="s">
        <v>254</v>
      </c>
      <c r="B21" s="369">
        <f>'- 3 -'!B19</f>
        <v>25777985</v>
      </c>
      <c r="C21" s="369">
        <f>'- 47 -'!C19</f>
        <v>335000</v>
      </c>
      <c r="D21" s="369">
        <v>0</v>
      </c>
      <c r="E21" s="369">
        <f t="shared" si="0"/>
        <v>26112985</v>
      </c>
      <c r="F21" s="369">
        <f>'- 60 -'!G20</f>
        <v>879435</v>
      </c>
      <c r="G21" s="370">
        <f aca="true" t="shared" si="1" ref="G21:G48">F21/E21*100</f>
        <v>3.367807242258976</v>
      </c>
    </row>
    <row r="22" spans="1:7" ht="13.5" customHeight="1">
      <c r="A22" s="23" t="s">
        <v>255</v>
      </c>
      <c r="B22" s="24">
        <f>'- 3 -'!B20</f>
        <v>50268938</v>
      </c>
      <c r="C22" s="24">
        <f>'- 47 -'!C20</f>
        <v>1205000</v>
      </c>
      <c r="D22" s="24">
        <v>0</v>
      </c>
      <c r="E22" s="24">
        <f t="shared" si="0"/>
        <v>51473938</v>
      </c>
      <c r="F22" s="24">
        <f>'- 60 -'!G21</f>
        <v>1722316</v>
      </c>
      <c r="G22" s="361">
        <f t="shared" si="1"/>
        <v>3.345996181601649</v>
      </c>
    </row>
    <row r="23" spans="1:7" ht="13.5" customHeight="1">
      <c r="A23" s="368" t="s">
        <v>256</v>
      </c>
      <c r="B23" s="369">
        <f>'- 3 -'!B21</f>
        <v>28041000</v>
      </c>
      <c r="C23" s="369">
        <f>'- 47 -'!C21</f>
        <v>300000</v>
      </c>
      <c r="D23" s="369">
        <v>0</v>
      </c>
      <c r="E23" s="369">
        <f t="shared" si="0"/>
        <v>28341000</v>
      </c>
      <c r="F23" s="369">
        <f>'- 60 -'!G22</f>
        <v>1267000</v>
      </c>
      <c r="G23" s="370">
        <f t="shared" si="1"/>
        <v>4.470555026287005</v>
      </c>
    </row>
    <row r="24" spans="1:7" ht="13.5" customHeight="1">
      <c r="A24" s="23" t="s">
        <v>257</v>
      </c>
      <c r="B24" s="24">
        <f>'- 3 -'!B22</f>
        <v>15343918</v>
      </c>
      <c r="C24" s="24">
        <f>'- 47 -'!C22</f>
        <v>0</v>
      </c>
      <c r="D24" s="24">
        <v>-422500</v>
      </c>
      <c r="E24" s="24">
        <f t="shared" si="0"/>
        <v>14921418</v>
      </c>
      <c r="F24" s="24">
        <f>'- 60 -'!G23</f>
        <v>727612</v>
      </c>
      <c r="G24" s="361">
        <f t="shared" si="1"/>
        <v>4.8762925882781385</v>
      </c>
    </row>
    <row r="25" spans="1:7" ht="13.5" customHeight="1">
      <c r="A25" s="368" t="s">
        <v>258</v>
      </c>
      <c r="B25" s="369">
        <f>'- 3 -'!B23</f>
        <v>12819675</v>
      </c>
      <c r="C25" s="369">
        <f>'- 47 -'!C23</f>
        <v>0</v>
      </c>
      <c r="D25" s="369">
        <v>-205000</v>
      </c>
      <c r="E25" s="369">
        <f t="shared" si="0"/>
        <v>12614675</v>
      </c>
      <c r="F25" s="369">
        <f>'- 60 -'!G24</f>
        <v>495697</v>
      </c>
      <c r="G25" s="370">
        <f t="shared" si="1"/>
        <v>3.929526523671835</v>
      </c>
    </row>
    <row r="26" spans="1:7" ht="13.5" customHeight="1">
      <c r="A26" s="23" t="s">
        <v>259</v>
      </c>
      <c r="B26" s="24">
        <f>'- 3 -'!B24</f>
        <v>42528305</v>
      </c>
      <c r="C26" s="24">
        <f>'- 47 -'!C24</f>
        <v>479000</v>
      </c>
      <c r="D26" s="24">
        <v>-309915</v>
      </c>
      <c r="E26" s="24">
        <f t="shared" si="0"/>
        <v>42697390</v>
      </c>
      <c r="F26" s="24">
        <f>'- 60 -'!G25</f>
        <v>1548795</v>
      </c>
      <c r="G26" s="361">
        <f t="shared" si="1"/>
        <v>3.6273762869346347</v>
      </c>
    </row>
    <row r="27" spans="1:7" ht="13.5" customHeight="1">
      <c r="A27" s="368" t="s">
        <v>260</v>
      </c>
      <c r="B27" s="369">
        <f>'- 3 -'!B25</f>
        <v>129985216</v>
      </c>
      <c r="C27" s="369">
        <f>'- 47 -'!C25</f>
        <v>404969</v>
      </c>
      <c r="D27" s="369">
        <v>0</v>
      </c>
      <c r="E27" s="369">
        <f t="shared" si="0"/>
        <v>130390185</v>
      </c>
      <c r="F27" s="369">
        <f>'- 60 -'!G26</f>
        <v>5201264</v>
      </c>
      <c r="G27" s="370">
        <f t="shared" si="1"/>
        <v>3.988999632142557</v>
      </c>
    </row>
    <row r="28" spans="1:7" ht="13.5" customHeight="1">
      <c r="A28" s="23" t="s">
        <v>261</v>
      </c>
      <c r="B28" s="24">
        <f>'- 3 -'!B26</f>
        <v>31005854</v>
      </c>
      <c r="C28" s="24">
        <f>'- 47 -'!C26</f>
        <v>467658</v>
      </c>
      <c r="D28" s="24">
        <v>-150572</v>
      </c>
      <c r="E28" s="24">
        <f t="shared" si="0"/>
        <v>31322940</v>
      </c>
      <c r="F28" s="24">
        <f>'- 60 -'!G27</f>
        <v>1207735</v>
      </c>
      <c r="G28" s="361">
        <f t="shared" si="1"/>
        <v>3.8557523655186903</v>
      </c>
    </row>
    <row r="29" spans="1:7" ht="13.5" customHeight="1">
      <c r="A29" s="368" t="s">
        <v>262</v>
      </c>
      <c r="B29" s="369">
        <f>'- 3 -'!B27</f>
        <v>33135462</v>
      </c>
      <c r="C29" s="369">
        <f>'- 47 -'!C27</f>
        <v>0</v>
      </c>
      <c r="D29" s="369">
        <v>0</v>
      </c>
      <c r="E29" s="369">
        <f t="shared" si="0"/>
        <v>33135462</v>
      </c>
      <c r="F29" s="369">
        <f>'- 60 -'!G28</f>
        <v>1425510</v>
      </c>
      <c r="G29" s="370">
        <f t="shared" si="1"/>
        <v>4.302067676014295</v>
      </c>
    </row>
    <row r="30" spans="1:7" ht="13.5" customHeight="1">
      <c r="A30" s="23" t="s">
        <v>263</v>
      </c>
      <c r="B30" s="24">
        <f>'- 3 -'!B28</f>
        <v>17895308</v>
      </c>
      <c r="C30" s="24">
        <f>'- 47 -'!C28</f>
        <v>221000</v>
      </c>
      <c r="D30" s="24">
        <v>0</v>
      </c>
      <c r="E30" s="24">
        <f t="shared" si="0"/>
        <v>18116308</v>
      </c>
      <c r="F30" s="24">
        <f>'- 60 -'!G29</f>
        <v>766264</v>
      </c>
      <c r="G30" s="361">
        <f t="shared" si="1"/>
        <v>4.229691833457458</v>
      </c>
    </row>
    <row r="31" spans="1:7" ht="13.5" customHeight="1">
      <c r="A31" s="368" t="s">
        <v>264</v>
      </c>
      <c r="B31" s="369">
        <f>'- 3 -'!B29</f>
        <v>120468759</v>
      </c>
      <c r="C31" s="369">
        <f>'- 47 -'!C29</f>
        <v>285800</v>
      </c>
      <c r="D31" s="369">
        <v>0</v>
      </c>
      <c r="E31" s="369">
        <f t="shared" si="0"/>
        <v>120754559</v>
      </c>
      <c r="F31" s="369">
        <f>'- 60 -'!G30</f>
        <v>4233196</v>
      </c>
      <c r="G31" s="370">
        <f t="shared" si="1"/>
        <v>3.5056200238369466</v>
      </c>
    </row>
    <row r="32" spans="1:7" ht="13.5" customHeight="1">
      <c r="A32" s="23" t="s">
        <v>265</v>
      </c>
      <c r="B32" s="24">
        <f>'- 3 -'!B30</f>
        <v>10995601</v>
      </c>
      <c r="C32" s="24">
        <f>'- 47 -'!C30</f>
        <v>160000</v>
      </c>
      <c r="D32" s="24">
        <v>0</v>
      </c>
      <c r="E32" s="24">
        <f t="shared" si="0"/>
        <v>11155601</v>
      </c>
      <c r="F32" s="24">
        <f>'- 60 -'!G31</f>
        <v>508225</v>
      </c>
      <c r="G32" s="361">
        <f t="shared" si="1"/>
        <v>4.55578323391093</v>
      </c>
    </row>
    <row r="33" spans="1:7" ht="13.5" customHeight="1">
      <c r="A33" s="368" t="s">
        <v>266</v>
      </c>
      <c r="B33" s="369">
        <f>'- 3 -'!B31</f>
        <v>28642500</v>
      </c>
      <c r="C33" s="369">
        <f>'- 47 -'!C31</f>
        <v>225000</v>
      </c>
      <c r="D33" s="369">
        <v>-369752</v>
      </c>
      <c r="E33" s="369">
        <f t="shared" si="0"/>
        <v>28497748</v>
      </c>
      <c r="F33" s="369">
        <f>'- 60 -'!G32</f>
        <v>1107340</v>
      </c>
      <c r="G33" s="370">
        <f t="shared" si="1"/>
        <v>3.885710548075588</v>
      </c>
    </row>
    <row r="34" spans="1:7" ht="13.5" customHeight="1">
      <c r="A34" s="23" t="s">
        <v>267</v>
      </c>
      <c r="B34" s="24">
        <f>'- 3 -'!B32</f>
        <v>21226433</v>
      </c>
      <c r="C34" s="24">
        <f>'- 47 -'!C32</f>
        <v>774000</v>
      </c>
      <c r="D34" s="24">
        <v>-228875</v>
      </c>
      <c r="E34" s="24">
        <f t="shared" si="0"/>
        <v>21771558</v>
      </c>
      <c r="F34" s="24">
        <f>'- 60 -'!G33</f>
        <v>964675</v>
      </c>
      <c r="G34" s="361">
        <f t="shared" si="1"/>
        <v>4.43089557485964</v>
      </c>
    </row>
    <row r="35" spans="1:7" ht="13.5" customHeight="1">
      <c r="A35" s="368" t="s">
        <v>268</v>
      </c>
      <c r="B35" s="369">
        <f>'- 3 -'!B33</f>
        <v>22699500</v>
      </c>
      <c r="C35" s="369">
        <f>'- 47 -'!C33</f>
        <v>388330</v>
      </c>
      <c r="D35" s="369">
        <v>0</v>
      </c>
      <c r="E35" s="369">
        <f t="shared" si="0"/>
        <v>23087830</v>
      </c>
      <c r="F35" s="369">
        <f>'- 60 -'!G34</f>
        <v>890900</v>
      </c>
      <c r="G35" s="370">
        <f t="shared" si="1"/>
        <v>3.858742896149183</v>
      </c>
    </row>
    <row r="36" spans="1:7" ht="13.5" customHeight="1">
      <c r="A36" s="23" t="s">
        <v>269</v>
      </c>
      <c r="B36" s="24">
        <f>'- 3 -'!B34</f>
        <v>20107014</v>
      </c>
      <c r="C36" s="24">
        <f>'- 47 -'!C34</f>
        <v>409528</v>
      </c>
      <c r="D36" s="24">
        <v>0</v>
      </c>
      <c r="E36" s="24">
        <f t="shared" si="0"/>
        <v>20516542</v>
      </c>
      <c r="F36" s="24">
        <f>'- 60 -'!G35</f>
        <v>954019</v>
      </c>
      <c r="G36" s="361">
        <f t="shared" si="1"/>
        <v>4.649999010554508</v>
      </c>
    </row>
    <row r="37" spans="1:7" ht="13.5" customHeight="1">
      <c r="A37" s="368" t="s">
        <v>270</v>
      </c>
      <c r="B37" s="369">
        <f>'- 3 -'!B35</f>
        <v>145437300</v>
      </c>
      <c r="C37" s="369">
        <f>'- 47 -'!C35</f>
        <v>1712700</v>
      </c>
      <c r="D37" s="369">
        <v>0</v>
      </c>
      <c r="E37" s="369">
        <f t="shared" si="0"/>
        <v>147150000</v>
      </c>
      <c r="F37" s="369">
        <f>'- 60 -'!G36</f>
        <v>5602695</v>
      </c>
      <c r="G37" s="370">
        <f t="shared" si="1"/>
        <v>3.8074719673802244</v>
      </c>
    </row>
    <row r="38" spans="1:7" ht="13.5" customHeight="1">
      <c r="A38" s="23" t="s">
        <v>271</v>
      </c>
      <c r="B38" s="24">
        <f>'- 3 -'!B36</f>
        <v>18747320</v>
      </c>
      <c r="C38" s="24">
        <f>'- 47 -'!C36</f>
        <v>485000</v>
      </c>
      <c r="D38" s="24">
        <v>0</v>
      </c>
      <c r="E38" s="24">
        <f t="shared" si="0"/>
        <v>19232320</v>
      </c>
      <c r="F38" s="24">
        <f>'- 60 -'!G37</f>
        <v>832800</v>
      </c>
      <c r="G38" s="361">
        <f t="shared" si="1"/>
        <v>4.330210811800137</v>
      </c>
    </row>
    <row r="39" spans="1:7" ht="13.5" customHeight="1">
      <c r="A39" s="368" t="s">
        <v>272</v>
      </c>
      <c r="B39" s="369">
        <f>'- 3 -'!B37</f>
        <v>31341216</v>
      </c>
      <c r="C39" s="369">
        <f>'- 47 -'!C37</f>
        <v>525372</v>
      </c>
      <c r="D39" s="369">
        <v>0</v>
      </c>
      <c r="E39" s="369">
        <f t="shared" si="0"/>
        <v>31866588</v>
      </c>
      <c r="F39" s="369">
        <f>'- 60 -'!G38</f>
        <v>1374200</v>
      </c>
      <c r="G39" s="370">
        <f t="shared" si="1"/>
        <v>4.312353741793755</v>
      </c>
    </row>
    <row r="40" spans="1:7" ht="13.5" customHeight="1">
      <c r="A40" s="23" t="s">
        <v>273</v>
      </c>
      <c r="B40" s="24">
        <f>'- 3 -'!B38</f>
        <v>78667876</v>
      </c>
      <c r="C40" s="24">
        <f>'- 47 -'!C38</f>
        <v>1199005</v>
      </c>
      <c r="D40" s="24">
        <v>-306000</v>
      </c>
      <c r="E40" s="24">
        <f t="shared" si="0"/>
        <v>79560881</v>
      </c>
      <c r="F40" s="24">
        <f>'- 60 -'!G39</f>
        <v>2988202</v>
      </c>
      <c r="G40" s="361">
        <f t="shared" si="1"/>
        <v>3.7558684147803745</v>
      </c>
    </row>
    <row r="41" spans="1:7" ht="13.5" customHeight="1">
      <c r="A41" s="368" t="s">
        <v>274</v>
      </c>
      <c r="B41" s="369">
        <f>'- 3 -'!B39</f>
        <v>16920890</v>
      </c>
      <c r="C41" s="369">
        <f>'- 47 -'!C39</f>
        <v>187000</v>
      </c>
      <c r="D41" s="369">
        <v>0</v>
      </c>
      <c r="E41" s="369">
        <f t="shared" si="0"/>
        <v>17107890</v>
      </c>
      <c r="F41" s="369">
        <f>'- 60 -'!G40</f>
        <v>781165</v>
      </c>
      <c r="G41" s="370">
        <f t="shared" si="1"/>
        <v>4.566109555298754</v>
      </c>
    </row>
    <row r="42" spans="1:7" ht="13.5" customHeight="1">
      <c r="A42" s="23" t="s">
        <v>275</v>
      </c>
      <c r="B42" s="24">
        <f>'- 3 -'!B40</f>
        <v>79767012</v>
      </c>
      <c r="C42" s="24">
        <f>'- 47 -'!C40</f>
        <v>595353</v>
      </c>
      <c r="D42" s="24">
        <v>0</v>
      </c>
      <c r="E42" s="24">
        <f t="shared" si="0"/>
        <v>80362365</v>
      </c>
      <c r="F42" s="24">
        <f>'- 60 -'!G41</f>
        <v>2963301</v>
      </c>
      <c r="G42" s="361">
        <f t="shared" si="1"/>
        <v>3.6874238332831544</v>
      </c>
    </row>
    <row r="43" spans="1:7" ht="13.5" customHeight="1">
      <c r="A43" s="368" t="s">
        <v>276</v>
      </c>
      <c r="B43" s="369">
        <f>'- 3 -'!B41</f>
        <v>49445802</v>
      </c>
      <c r="C43" s="369">
        <f>'- 47 -'!C41</f>
        <v>757054</v>
      </c>
      <c r="D43" s="369">
        <v>-975450</v>
      </c>
      <c r="E43" s="369">
        <f t="shared" si="0"/>
        <v>49227406</v>
      </c>
      <c r="F43" s="369">
        <f>'- 60 -'!G42</f>
        <v>2117122</v>
      </c>
      <c r="G43" s="370">
        <f t="shared" si="1"/>
        <v>4.300697867362746</v>
      </c>
    </row>
    <row r="44" spans="1:7" ht="13.5" customHeight="1">
      <c r="A44" s="23" t="s">
        <v>277</v>
      </c>
      <c r="B44" s="24">
        <f>'- 3 -'!B42</f>
        <v>17170616</v>
      </c>
      <c r="C44" s="24">
        <f>'- 47 -'!C42</f>
        <v>173440</v>
      </c>
      <c r="D44" s="24">
        <v>0</v>
      </c>
      <c r="E44" s="24">
        <f t="shared" si="0"/>
        <v>17344056</v>
      </c>
      <c r="F44" s="24">
        <f>'- 60 -'!G43</f>
        <v>787219</v>
      </c>
      <c r="G44" s="361">
        <f t="shared" si="1"/>
        <v>4.538840280497249</v>
      </c>
    </row>
    <row r="45" spans="1:7" ht="13.5" customHeight="1">
      <c r="A45" s="368" t="s">
        <v>278</v>
      </c>
      <c r="B45" s="369">
        <f>'- 3 -'!B43</f>
        <v>10211321</v>
      </c>
      <c r="C45" s="369">
        <f>'- 47 -'!C43</f>
        <v>160000</v>
      </c>
      <c r="D45" s="369">
        <v>-140000</v>
      </c>
      <c r="E45" s="369">
        <f t="shared" si="0"/>
        <v>10231321</v>
      </c>
      <c r="F45" s="369">
        <f>'- 60 -'!G44</f>
        <v>530522</v>
      </c>
      <c r="G45" s="370">
        <f t="shared" si="1"/>
        <v>5.185273729560435</v>
      </c>
    </row>
    <row r="46" spans="1:7" ht="13.5" customHeight="1">
      <c r="A46" s="23" t="s">
        <v>279</v>
      </c>
      <c r="B46" s="24">
        <f>'- 3 -'!B44</f>
        <v>8120919</v>
      </c>
      <c r="C46" s="24">
        <f>'- 47 -'!C44</f>
        <v>0</v>
      </c>
      <c r="D46" s="24">
        <v>0</v>
      </c>
      <c r="E46" s="24">
        <f t="shared" si="0"/>
        <v>8120919</v>
      </c>
      <c r="F46" s="24">
        <f>'- 60 -'!G45</f>
        <v>380304</v>
      </c>
      <c r="G46" s="361">
        <f t="shared" si="1"/>
        <v>4.68301678664693</v>
      </c>
    </row>
    <row r="47" spans="1:7" ht="13.5" customHeight="1">
      <c r="A47" s="368" t="s">
        <v>280</v>
      </c>
      <c r="B47" s="369">
        <f>'- 3 -'!B45</f>
        <v>12374343</v>
      </c>
      <c r="C47" s="369">
        <f>'- 47 -'!C45</f>
        <v>134721</v>
      </c>
      <c r="D47" s="369">
        <v>-385935</v>
      </c>
      <c r="E47" s="369">
        <f>SUM(B47:D47)</f>
        <v>12123129</v>
      </c>
      <c r="F47" s="369">
        <f>'- 60 -'!G46</f>
        <v>495331</v>
      </c>
      <c r="G47" s="370">
        <f>F47/E47*100</f>
        <v>4.085834605900836</v>
      </c>
    </row>
    <row r="48" spans="1:7" ht="13.5" customHeight="1">
      <c r="A48" s="23" t="s">
        <v>281</v>
      </c>
      <c r="B48" s="24">
        <f>'- 3 -'!B46</f>
        <v>297510700</v>
      </c>
      <c r="C48" s="24">
        <f>'- 47 -'!C46</f>
        <v>429600</v>
      </c>
      <c r="D48" s="24">
        <v>-275000</v>
      </c>
      <c r="E48" s="24">
        <f t="shared" si="0"/>
        <v>297665300</v>
      </c>
      <c r="F48" s="24">
        <f>'- 60 -'!G47</f>
        <v>9855800</v>
      </c>
      <c r="G48" s="361">
        <f t="shared" si="1"/>
        <v>3.311034238791018</v>
      </c>
    </row>
    <row r="49" spans="1:7" ht="4.5" customHeight="1">
      <c r="A49"/>
      <c r="B49"/>
      <c r="C49"/>
      <c r="D49"/>
      <c r="E49"/>
      <c r="F49"/>
      <c r="G49"/>
    </row>
    <row r="50" spans="1:7" ht="14.25" customHeight="1">
      <c r="A50" s="371" t="s">
        <v>282</v>
      </c>
      <c r="B50" s="372">
        <f>SUM(B13:B48)</f>
        <v>1509050758</v>
      </c>
      <c r="C50" s="372">
        <f>SUM(C13:C48)</f>
        <v>13589245</v>
      </c>
      <c r="D50" s="372">
        <f>SUM(D13:D48)</f>
        <v>-4308614</v>
      </c>
      <c r="E50" s="372">
        <f>SUM(E13:E48)</f>
        <v>1518331389</v>
      </c>
      <c r="F50" s="372">
        <f>SUM(F13:F48)</f>
        <v>58070598</v>
      </c>
      <c r="G50" s="373">
        <f>F50/E50*100</f>
        <v>3.82463264743847</v>
      </c>
    </row>
    <row r="51" spans="1:7" ht="4.5" customHeight="1">
      <c r="A51" s="25" t="s">
        <v>5</v>
      </c>
      <c r="B51" s="26"/>
      <c r="C51" s="26"/>
      <c r="D51" s="26"/>
      <c r="E51" s="26"/>
      <c r="F51" s="26"/>
      <c r="G51" s="360"/>
    </row>
    <row r="52" spans="1:7" ht="14.25" customHeight="1">
      <c r="A52" s="23" t="s">
        <v>283</v>
      </c>
      <c r="B52" s="24">
        <f>'- 3 -'!B50</f>
        <v>2745591</v>
      </c>
      <c r="C52" s="24">
        <f>'- 47 -'!C50</f>
        <v>104000</v>
      </c>
      <c r="D52" s="24">
        <v>0</v>
      </c>
      <c r="E52" s="24">
        <f>SUM(B52:D52)</f>
        <v>2849591</v>
      </c>
      <c r="F52" s="24">
        <f>'- 60 -'!G51</f>
        <v>114929</v>
      </c>
      <c r="G52" s="361">
        <f>F52/E52*100</f>
        <v>4.033175287260523</v>
      </c>
    </row>
    <row r="53" spans="1:7" ht="14.25" customHeight="1">
      <c r="A53" s="368" t="s">
        <v>354</v>
      </c>
      <c r="B53" s="369"/>
      <c r="C53" s="369"/>
      <c r="D53" s="369"/>
      <c r="E53" s="369"/>
      <c r="F53" s="369"/>
      <c r="G53" s="490" t="s">
        <v>202</v>
      </c>
    </row>
    <row r="54" spans="1:7" ht="14.25" customHeight="1">
      <c r="A54" s="27"/>
      <c r="B54" s="27"/>
      <c r="C54" s="27"/>
      <c r="D54" s="27"/>
      <c r="E54" s="27"/>
      <c r="F54" s="27"/>
      <c r="G54" s="27"/>
    </row>
    <row r="55" spans="1:7" ht="14.25" customHeight="1">
      <c r="A55" s="338" t="s">
        <v>458</v>
      </c>
      <c r="B55" s="303"/>
      <c r="C55" s="303"/>
      <c r="D55" s="303"/>
      <c r="E55" s="214"/>
      <c r="F55" s="214"/>
      <c r="G55" s="214"/>
    </row>
    <row r="56" spans="1:4" ht="12" customHeight="1">
      <c r="A56" s="39" t="s">
        <v>459</v>
      </c>
      <c r="B56" s="39"/>
      <c r="C56" s="39"/>
      <c r="D56" s="39"/>
    </row>
    <row r="57" spans="1:4" ht="14.25" customHeight="1">
      <c r="A57" s="39"/>
      <c r="B57" s="39"/>
      <c r="C57" s="39"/>
      <c r="D57" s="39"/>
    </row>
    <row r="58" spans="1:4" ht="14.25" customHeight="1">
      <c r="A58" s="39"/>
      <c r="B58" s="39"/>
      <c r="C58" s="39"/>
      <c r="D58" s="39"/>
    </row>
    <row r="59" spans="1:4" ht="14.25" customHeight="1">
      <c r="A59" s="39"/>
      <c r="B59" s="39"/>
      <c r="C59" s="39"/>
      <c r="D59" s="39"/>
    </row>
    <row r="60" ht="12">
      <c r="A60" s="39"/>
    </row>
  </sheetData>
  <printOptions horizontalCentered="1"/>
  <pageMargins left="0.5118110236220472" right="0.5118110236220472" top="0.5905511811023623" bottom="0" header="0.31496062992125984" footer="0"/>
  <pageSetup fitToHeight="1" fitToWidth="1" horizontalDpi="600" verticalDpi="600" orientation="portrait" scale="87" r:id="rId1"/>
  <headerFooter alignWithMargins="0">
    <oddHeader>&amp;C&amp;"Arial,Bold"&amp;10&amp;A</oddHeader>
  </headerFooter>
</worksheet>
</file>

<file path=xl/worksheets/sheet53.xml><?xml version="1.0" encoding="utf-8"?>
<worksheet xmlns="http://schemas.openxmlformats.org/spreadsheetml/2006/main" xmlns:r="http://schemas.openxmlformats.org/officeDocument/2006/relationships">
  <sheetPr codeName="Sheet61">
    <pageSetUpPr fitToPage="1"/>
  </sheetPr>
  <dimension ref="A1:I56"/>
  <sheetViews>
    <sheetView showGridLines="0" showZeros="0" workbookViewId="0" topLeftCell="A1">
      <selection activeCell="A1" sqref="A1"/>
    </sheetView>
  </sheetViews>
  <sheetFormatPr defaultColWidth="19.83203125" defaultRowHeight="12"/>
  <cols>
    <col min="1" max="1" width="30.83203125" style="1" customWidth="1"/>
    <col min="2" max="9" width="12.83203125" style="1" customWidth="1"/>
    <col min="10" max="16384" width="19.83203125" style="1" customWidth="1"/>
  </cols>
  <sheetData>
    <row r="1" spans="1:6" ht="6.75" customHeight="1">
      <c r="A1" s="3"/>
      <c r="B1" s="4"/>
      <c r="C1" s="4"/>
      <c r="D1" s="4"/>
      <c r="E1" s="4"/>
      <c r="F1" s="4"/>
    </row>
    <row r="2" spans="1:9" ht="15.75" customHeight="1">
      <c r="A2" s="5" t="s">
        <v>210</v>
      </c>
      <c r="B2" s="6"/>
      <c r="C2" s="6"/>
      <c r="D2" s="6"/>
      <c r="E2" s="6"/>
      <c r="F2" s="6"/>
      <c r="G2" s="6"/>
      <c r="H2" s="6"/>
      <c r="I2" s="6"/>
    </row>
    <row r="3" spans="1:9" ht="15.75" customHeight="1">
      <c r="A3" s="48" t="str">
        <f>B9&amp;" AND "&amp;C9&amp;" BUDGET"</f>
        <v>2006/07 AND 2007/08 BUDGET</v>
      </c>
      <c r="B3" s="50"/>
      <c r="C3" s="50"/>
      <c r="D3" s="8"/>
      <c r="E3" s="8"/>
      <c r="F3" s="8"/>
      <c r="G3" s="8"/>
      <c r="H3" s="8"/>
      <c r="I3" s="8"/>
    </row>
    <row r="4" spans="2:6" ht="15.75" customHeight="1">
      <c r="B4" s="30"/>
      <c r="C4" s="30"/>
      <c r="D4" s="4"/>
      <c r="E4" s="4"/>
      <c r="F4" s="4"/>
    </row>
    <row r="5" spans="2:6" ht="15.75" customHeight="1">
      <c r="B5" s="286"/>
      <c r="C5" s="286"/>
      <c r="D5" s="4"/>
      <c r="E5" s="4"/>
      <c r="F5" s="4"/>
    </row>
    <row r="6" spans="2:9" ht="15.75" customHeight="1">
      <c r="B6" s="474" t="s">
        <v>118</v>
      </c>
      <c r="C6" s="475"/>
      <c r="D6" s="476"/>
      <c r="E6" s="477"/>
      <c r="F6" s="474" t="s">
        <v>126</v>
      </c>
      <c r="G6" s="475"/>
      <c r="H6" s="476"/>
      <c r="I6" s="477"/>
    </row>
    <row r="7" spans="2:9" ht="15.75" customHeight="1">
      <c r="B7" s="478" t="s">
        <v>206</v>
      </c>
      <c r="C7" s="479"/>
      <c r="D7" s="478" t="s">
        <v>0</v>
      </c>
      <c r="E7" s="479"/>
      <c r="F7" s="478" t="s">
        <v>209</v>
      </c>
      <c r="G7" s="479"/>
      <c r="H7" s="478" t="s">
        <v>166</v>
      </c>
      <c r="I7" s="479"/>
    </row>
    <row r="8" spans="1:9" ht="15.75" customHeight="1">
      <c r="A8" s="105"/>
      <c r="B8" s="480" t="s">
        <v>402</v>
      </c>
      <c r="C8" s="481"/>
      <c r="D8" s="480" t="s">
        <v>1</v>
      </c>
      <c r="E8" s="481"/>
      <c r="F8" s="480" t="s">
        <v>91</v>
      </c>
      <c r="G8" s="481"/>
      <c r="H8" s="480" t="s">
        <v>312</v>
      </c>
      <c r="I8" s="481"/>
    </row>
    <row r="9" spans="1:9" ht="18" customHeight="1">
      <c r="A9" s="35" t="s">
        <v>88</v>
      </c>
      <c r="B9" s="287" t="s">
        <v>468</v>
      </c>
      <c r="C9" s="287" t="s">
        <v>537</v>
      </c>
      <c r="D9" s="287" t="s">
        <v>468</v>
      </c>
      <c r="E9" s="287" t="s">
        <v>536</v>
      </c>
      <c r="F9" s="287" t="s">
        <v>534</v>
      </c>
      <c r="G9" s="287" t="s">
        <v>535</v>
      </c>
      <c r="H9" s="287" t="s">
        <v>534</v>
      </c>
      <c r="I9" s="287" t="s">
        <v>533</v>
      </c>
    </row>
    <row r="10" spans="1:8" ht="4.5" customHeight="1">
      <c r="A10" s="37"/>
      <c r="D10" s="278"/>
      <c r="E10" s="278"/>
      <c r="F10" s="256"/>
      <c r="G10" s="3"/>
      <c r="H10" s="3"/>
    </row>
    <row r="11" spans="1:9" ht="13.5" customHeight="1">
      <c r="A11" s="368" t="s">
        <v>247</v>
      </c>
      <c r="B11" s="369">
        <f>'- 4 -'!C11</f>
        <v>8358</v>
      </c>
      <c r="C11" s="369">
        <f>'- 4 -'!E11</f>
        <v>8788</v>
      </c>
      <c r="D11" s="395">
        <v>14.564874975388854</v>
      </c>
      <c r="E11" s="395">
        <f>'- 9 -'!C11</f>
        <v>14.371798734558602</v>
      </c>
      <c r="F11" s="369">
        <v>190884</v>
      </c>
      <c r="G11" s="369">
        <f>'- 54 -'!F11</f>
        <v>198375</v>
      </c>
      <c r="H11" s="395">
        <v>18.15100067975197</v>
      </c>
      <c r="I11" s="395">
        <f>'- 52 -'!G11</f>
        <v>19.054193129216788</v>
      </c>
    </row>
    <row r="12" spans="1:9" ht="13.5" customHeight="1">
      <c r="A12" s="23" t="s">
        <v>248</v>
      </c>
      <c r="B12" s="24">
        <f>'- 4 -'!C12</f>
        <v>9315</v>
      </c>
      <c r="C12" s="24">
        <f>'- 4 -'!E12</f>
        <v>9689</v>
      </c>
      <c r="D12" s="69">
        <v>14.152771925600435</v>
      </c>
      <c r="E12" s="69">
        <f>'- 9 -'!C12</f>
        <v>14.012552055839054</v>
      </c>
      <c r="F12" s="24">
        <v>163064</v>
      </c>
      <c r="G12" s="24">
        <f>'- 54 -'!F12</f>
        <v>163199</v>
      </c>
      <c r="H12" s="69">
        <v>24.18000164475423</v>
      </c>
      <c r="I12" s="69">
        <f>'- 52 -'!G12</f>
        <v>25.500003569456236</v>
      </c>
    </row>
    <row r="13" spans="1:9" ht="13.5" customHeight="1">
      <c r="A13" s="368" t="s">
        <v>249</v>
      </c>
      <c r="B13" s="369">
        <f>'- 4 -'!C13</f>
        <v>7764</v>
      </c>
      <c r="C13" s="369">
        <f>'- 4 -'!E13</f>
        <v>8222</v>
      </c>
      <c r="D13" s="395">
        <v>14.764632681084791</v>
      </c>
      <c r="E13" s="395">
        <f>'- 9 -'!C13</f>
        <v>14.68656963461618</v>
      </c>
      <c r="F13" s="369">
        <v>180206</v>
      </c>
      <c r="G13" s="369">
        <f>'- 54 -'!F13</f>
        <v>190551</v>
      </c>
      <c r="H13" s="395">
        <v>17.68555554172136</v>
      </c>
      <c r="I13" s="395">
        <f>'- 52 -'!G13</f>
        <v>18.228514685922857</v>
      </c>
    </row>
    <row r="14" spans="1:9" ht="13.5" customHeight="1">
      <c r="A14" s="23" t="s">
        <v>285</v>
      </c>
      <c r="B14" s="24">
        <f>'- 4 -'!C14</f>
        <v>11037</v>
      </c>
      <c r="C14" s="24">
        <f>'- 4 -'!E14</f>
        <v>11122</v>
      </c>
      <c r="D14" s="69">
        <v>12.663485584523844</v>
      </c>
      <c r="E14" s="69">
        <f>'- 9 -'!C14</f>
        <v>13.144551273170595</v>
      </c>
      <c r="F14" s="24">
        <v>157989</v>
      </c>
      <c r="G14" s="24">
        <f>'- 54 -'!F14</f>
        <v>164548</v>
      </c>
      <c r="H14" s="69">
        <v>0</v>
      </c>
      <c r="I14" s="69">
        <f>'- 52 -'!G14</f>
        <v>0</v>
      </c>
    </row>
    <row r="15" spans="1:9" ht="13.5" customHeight="1">
      <c r="A15" s="368" t="s">
        <v>250</v>
      </c>
      <c r="B15" s="369">
        <f>'- 4 -'!C15</f>
        <v>8993</v>
      </c>
      <c r="C15" s="369">
        <f>'- 4 -'!E15</f>
        <v>9437</v>
      </c>
      <c r="D15" s="395">
        <v>15.031026252983294</v>
      </c>
      <c r="E15" s="395">
        <f>'- 9 -'!C15</f>
        <v>14.507157837147806</v>
      </c>
      <c r="F15" s="369">
        <v>268699</v>
      </c>
      <c r="G15" s="369">
        <f>'- 54 -'!F15</f>
        <v>276051</v>
      </c>
      <c r="H15" s="395">
        <v>15.288932213309366</v>
      </c>
      <c r="I15" s="395">
        <f>'- 52 -'!G15</f>
        <v>16.300311689954906</v>
      </c>
    </row>
    <row r="16" spans="1:9" ht="13.5" customHeight="1">
      <c r="A16" s="23" t="s">
        <v>251</v>
      </c>
      <c r="B16" s="24">
        <f>'- 4 -'!C16</f>
        <v>9031</v>
      </c>
      <c r="C16" s="24">
        <f>'- 4 -'!E16</f>
        <v>9407</v>
      </c>
      <c r="D16" s="69">
        <v>14.648318042813456</v>
      </c>
      <c r="E16" s="69">
        <f>'- 9 -'!C16</f>
        <v>15.068313189700472</v>
      </c>
      <c r="F16" s="24">
        <v>95656</v>
      </c>
      <c r="G16" s="24">
        <f>'- 54 -'!F16</f>
        <v>101797</v>
      </c>
      <c r="H16" s="69">
        <v>22.2</v>
      </c>
      <c r="I16" s="69">
        <f>'- 52 -'!G16</f>
        <v>22.911982852152875</v>
      </c>
    </row>
    <row r="17" spans="1:9" ht="13.5" customHeight="1">
      <c r="A17" s="368" t="s">
        <v>252</v>
      </c>
      <c r="B17" s="369">
        <f>'- 4 -'!C17</f>
        <v>9240</v>
      </c>
      <c r="C17" s="369">
        <f>'- 4 -'!E17</f>
        <v>9895</v>
      </c>
      <c r="D17" s="395">
        <v>14.052415411695677</v>
      </c>
      <c r="E17" s="395">
        <f>'- 9 -'!C17</f>
        <v>14.068479355488419</v>
      </c>
      <c r="F17" s="369">
        <v>209848</v>
      </c>
      <c r="G17" s="369">
        <f>'- 54 -'!F17</f>
        <v>220735</v>
      </c>
      <c r="H17" s="395">
        <v>18.73365826488822</v>
      </c>
      <c r="I17" s="395">
        <f>'- 52 -'!G17</f>
        <v>18.730923540746854</v>
      </c>
    </row>
    <row r="18" spans="1:9" ht="13.5" customHeight="1">
      <c r="A18" s="23" t="s">
        <v>253</v>
      </c>
      <c r="B18" s="24">
        <f>'- 4 -'!C18</f>
        <v>13959</v>
      </c>
      <c r="C18" s="24">
        <f>'- 4 -'!E18</f>
        <v>15200</v>
      </c>
      <c r="D18" s="69">
        <v>12.941263845860036</v>
      </c>
      <c r="E18" s="69">
        <f>'- 9 -'!C18</f>
        <v>12.592371617302367</v>
      </c>
      <c r="F18" s="24">
        <v>43627</v>
      </c>
      <c r="G18" s="24">
        <f>'- 54 -'!F18</f>
        <v>44355</v>
      </c>
      <c r="H18" s="69">
        <v>25.500000882847857</v>
      </c>
      <c r="I18" s="69">
        <f>'- 52 -'!G18</f>
        <v>26.000002874776186</v>
      </c>
    </row>
    <row r="19" spans="1:9" ht="13.5" customHeight="1">
      <c r="A19" s="368" t="s">
        <v>254</v>
      </c>
      <c r="B19" s="369">
        <f>'- 4 -'!C19</f>
        <v>7269</v>
      </c>
      <c r="C19" s="369">
        <f>'- 4 -'!E19</f>
        <v>7241</v>
      </c>
      <c r="D19" s="395">
        <v>14.613874345549739</v>
      </c>
      <c r="E19" s="395">
        <f>'- 9 -'!C19</f>
        <v>14.74353628023353</v>
      </c>
      <c r="F19" s="369">
        <v>133231</v>
      </c>
      <c r="G19" s="369">
        <f>'- 54 -'!F19</f>
        <v>129732</v>
      </c>
      <c r="H19" s="395">
        <v>19.61018264220182</v>
      </c>
      <c r="I19" s="395">
        <f>'- 52 -'!G19</f>
        <v>20.87789389087793</v>
      </c>
    </row>
    <row r="20" spans="1:9" ht="13.5" customHeight="1">
      <c r="A20" s="23" t="s">
        <v>255</v>
      </c>
      <c r="B20" s="24">
        <f>'- 4 -'!C20</f>
        <v>6962</v>
      </c>
      <c r="C20" s="24">
        <f>'- 4 -'!E20</f>
        <v>7201</v>
      </c>
      <c r="D20" s="69">
        <v>16.951552901843854</v>
      </c>
      <c r="E20" s="69">
        <f>'- 9 -'!C20</f>
        <v>16.864483356534056</v>
      </c>
      <c r="F20" s="24">
        <v>113156</v>
      </c>
      <c r="G20" s="24">
        <f>'- 54 -'!F20</f>
        <v>116370</v>
      </c>
      <c r="H20" s="69">
        <v>19.600760356597984</v>
      </c>
      <c r="I20" s="69">
        <f>'- 52 -'!G20</f>
        <v>21.55727936621946</v>
      </c>
    </row>
    <row r="21" spans="1:9" ht="13.5" customHeight="1">
      <c r="A21" s="368" t="s">
        <v>256</v>
      </c>
      <c r="B21" s="369">
        <f>'- 4 -'!C21</f>
        <v>8550</v>
      </c>
      <c r="C21" s="369">
        <f>'- 4 -'!E21</f>
        <v>9134</v>
      </c>
      <c r="D21" s="395">
        <v>14.660697455230915</v>
      </c>
      <c r="E21" s="395">
        <f>'- 9 -'!C21</f>
        <v>14.098019257543319</v>
      </c>
      <c r="F21" s="369">
        <v>156258</v>
      </c>
      <c r="G21" s="369">
        <f>'- 54 -'!F21</f>
        <v>162072</v>
      </c>
      <c r="H21" s="395">
        <v>20.720684984005203</v>
      </c>
      <c r="I21" s="395">
        <f>'- 52 -'!G21</f>
        <v>21.6703512857332</v>
      </c>
    </row>
    <row r="22" spans="1:9" ht="13.5" customHeight="1">
      <c r="A22" s="23" t="s">
        <v>257</v>
      </c>
      <c r="B22" s="24">
        <f>'- 4 -'!C22</f>
        <v>8369</v>
      </c>
      <c r="C22" s="24">
        <f>'- 4 -'!E22</f>
        <v>8750</v>
      </c>
      <c r="D22" s="69">
        <v>14.69185943846018</v>
      </c>
      <c r="E22" s="69">
        <f>'- 9 -'!C22</f>
        <v>14.69440832249675</v>
      </c>
      <c r="F22" s="24">
        <v>91046</v>
      </c>
      <c r="G22" s="24">
        <f>'- 54 -'!F22</f>
        <v>93316</v>
      </c>
      <c r="H22" s="69">
        <v>25.386888979037234</v>
      </c>
      <c r="I22" s="69">
        <f>'- 52 -'!G22</f>
        <v>26.97283093598144</v>
      </c>
    </row>
    <row r="23" spans="1:9" ht="13.5" customHeight="1">
      <c r="A23" s="368" t="s">
        <v>258</v>
      </c>
      <c r="B23" s="369">
        <f>'- 4 -'!C23</f>
        <v>9065</v>
      </c>
      <c r="C23" s="369">
        <f>'- 4 -'!E23</f>
        <v>9545</v>
      </c>
      <c r="D23" s="395">
        <v>14.127155172413794</v>
      </c>
      <c r="E23" s="395">
        <f>'- 9 -'!C23</f>
        <v>13.790536948431686</v>
      </c>
      <c r="F23" s="369">
        <v>123387</v>
      </c>
      <c r="G23" s="369">
        <f>'- 54 -'!F23</f>
        <v>127184</v>
      </c>
      <c r="H23" s="395">
        <v>23.437472936707454</v>
      </c>
      <c r="I23" s="395">
        <f>'- 52 -'!G23</f>
        <v>24.73509257249443</v>
      </c>
    </row>
    <row r="24" spans="1:9" ht="13.5" customHeight="1">
      <c r="A24" s="23" t="s">
        <v>259</v>
      </c>
      <c r="B24" s="24">
        <f>'- 4 -'!C24</f>
        <v>8595</v>
      </c>
      <c r="C24" s="24">
        <f>'- 4 -'!E24</f>
        <v>9302</v>
      </c>
      <c r="D24" s="69">
        <v>14.508287292817679</v>
      </c>
      <c r="E24" s="69">
        <f>'- 9 -'!C24</f>
        <v>14.186856690419635</v>
      </c>
      <c r="F24" s="24">
        <v>182372</v>
      </c>
      <c r="G24" s="24">
        <f>'- 54 -'!F24</f>
        <v>188520</v>
      </c>
      <c r="H24" s="69">
        <v>20.872470531866462</v>
      </c>
      <c r="I24" s="69">
        <f>'- 52 -'!G24</f>
        <v>21.927898203298742</v>
      </c>
    </row>
    <row r="25" spans="1:9" ht="13.5" customHeight="1">
      <c r="A25" s="368" t="s">
        <v>260</v>
      </c>
      <c r="B25" s="369">
        <f>'- 4 -'!C25</f>
        <v>8480</v>
      </c>
      <c r="C25" s="369">
        <f>'- 4 -'!E25</f>
        <v>9028</v>
      </c>
      <c r="D25" s="395">
        <v>14.431847928958339</v>
      </c>
      <c r="E25" s="395">
        <f>'- 9 -'!C25</f>
        <v>14.554207943708915</v>
      </c>
      <c r="F25" s="369">
        <v>159703</v>
      </c>
      <c r="G25" s="369">
        <f>'- 54 -'!F25</f>
        <v>167383</v>
      </c>
      <c r="H25" s="395">
        <v>22.90362394258607</v>
      </c>
      <c r="I25" s="395">
        <f>'- 52 -'!G25</f>
        <v>23.476720622524432</v>
      </c>
    </row>
    <row r="26" spans="1:9" ht="13.5" customHeight="1">
      <c r="A26" s="23" t="s">
        <v>261</v>
      </c>
      <c r="B26" s="24">
        <f>'- 4 -'!C26</f>
        <v>9016</v>
      </c>
      <c r="C26" s="24">
        <f>'- 4 -'!E26</f>
        <v>9547</v>
      </c>
      <c r="D26" s="69">
        <v>13.894892985802077</v>
      </c>
      <c r="E26" s="69">
        <f>'- 9 -'!C26</f>
        <v>13.240611389596516</v>
      </c>
      <c r="F26" s="24">
        <v>145276</v>
      </c>
      <c r="G26" s="24">
        <f>'- 54 -'!F26</f>
        <v>148115</v>
      </c>
      <c r="H26" s="69">
        <v>23.461828023304975</v>
      </c>
      <c r="I26" s="69">
        <f>'- 52 -'!G26</f>
        <v>24.7428258957841</v>
      </c>
    </row>
    <row r="27" spans="1:9" ht="13.5" customHeight="1">
      <c r="A27" s="368" t="s">
        <v>262</v>
      </c>
      <c r="B27" s="369">
        <f>'- 4 -'!C27</f>
        <v>9308</v>
      </c>
      <c r="C27" s="369">
        <f>'- 4 -'!E27</f>
        <v>9936</v>
      </c>
      <c r="D27" s="395">
        <v>13.313183355620232</v>
      </c>
      <c r="E27" s="395">
        <f>'- 9 -'!C27</f>
        <v>11.65897771026882</v>
      </c>
      <c r="F27" s="369">
        <v>72108</v>
      </c>
      <c r="G27" s="369">
        <f>'- 54 -'!F27</f>
        <v>76234</v>
      </c>
      <c r="H27" s="395">
        <v>33.78163976960861</v>
      </c>
      <c r="I27" s="395">
        <f>'- 52 -'!G27</f>
        <v>33.384219348659</v>
      </c>
    </row>
    <row r="28" spans="1:9" ht="13.5" customHeight="1">
      <c r="A28" s="23" t="s">
        <v>263</v>
      </c>
      <c r="B28" s="24">
        <f>'- 4 -'!C28</f>
        <v>9243</v>
      </c>
      <c r="C28" s="24">
        <f>'- 4 -'!E28</f>
        <v>9942</v>
      </c>
      <c r="D28" s="69">
        <v>13.8798289483221</v>
      </c>
      <c r="E28" s="69">
        <f>'- 9 -'!C28</f>
        <v>13.74635120602243</v>
      </c>
      <c r="F28" s="24">
        <v>179336</v>
      </c>
      <c r="G28" s="24">
        <f>'- 54 -'!F28</f>
        <v>184965</v>
      </c>
      <c r="H28" s="69">
        <v>19.101134932594114</v>
      </c>
      <c r="I28" s="69">
        <f>'- 52 -'!G28</f>
        <v>20.173620605250722</v>
      </c>
    </row>
    <row r="29" spans="1:9" ht="13.5" customHeight="1">
      <c r="A29" s="368" t="s">
        <v>264</v>
      </c>
      <c r="B29" s="369">
        <f>'- 4 -'!C29</f>
        <v>8995</v>
      </c>
      <c r="C29" s="369">
        <f>'- 4 -'!E29</f>
        <v>9655</v>
      </c>
      <c r="D29" s="395">
        <v>14.051626034052608</v>
      </c>
      <c r="E29" s="395">
        <f>'- 9 -'!C29</f>
        <v>13.65607177400527</v>
      </c>
      <c r="F29" s="369">
        <v>208243</v>
      </c>
      <c r="G29" s="369">
        <f>'- 54 -'!F29</f>
        <v>215011</v>
      </c>
      <c r="H29" s="395">
        <v>23.14586349182359</v>
      </c>
      <c r="I29" s="395">
        <f>'- 52 -'!G29</f>
        <v>23.709348500723312</v>
      </c>
    </row>
    <row r="30" spans="1:9" ht="13.5" customHeight="1">
      <c r="A30" s="23" t="s">
        <v>265</v>
      </c>
      <c r="B30" s="24">
        <f>'- 4 -'!C30</f>
        <v>8822</v>
      </c>
      <c r="C30" s="24">
        <f>'- 4 -'!E30</f>
        <v>9359</v>
      </c>
      <c r="D30" s="69">
        <v>13.278760575760908</v>
      </c>
      <c r="E30" s="69">
        <f>'- 9 -'!C30</f>
        <v>14.318042813455657</v>
      </c>
      <c r="F30" s="24">
        <v>153812</v>
      </c>
      <c r="G30" s="24">
        <f>'- 54 -'!F30</f>
        <v>158962</v>
      </c>
      <c r="H30" s="69">
        <v>19.003981279983893</v>
      </c>
      <c r="I30" s="69">
        <f>'- 52 -'!G30</f>
        <v>19.51571641626015</v>
      </c>
    </row>
    <row r="31" spans="1:9" ht="13.5" customHeight="1">
      <c r="A31" s="368" t="s">
        <v>266</v>
      </c>
      <c r="B31" s="369">
        <f>'- 4 -'!C31</f>
        <v>8092</v>
      </c>
      <c r="C31" s="369">
        <f>'- 4 -'!E31</f>
        <v>8609</v>
      </c>
      <c r="D31" s="395">
        <v>14.188850889773335</v>
      </c>
      <c r="E31" s="395">
        <f>'- 9 -'!C31</f>
        <v>14.218441440072915</v>
      </c>
      <c r="F31" s="369">
        <v>168044</v>
      </c>
      <c r="G31" s="369">
        <f>'- 54 -'!F31</f>
        <v>172632</v>
      </c>
      <c r="H31" s="395">
        <v>19.728176421178144</v>
      </c>
      <c r="I31" s="395">
        <f>'- 52 -'!G31</f>
        <v>20.26333531730763</v>
      </c>
    </row>
    <row r="32" spans="1:9" ht="13.5" customHeight="1">
      <c r="A32" s="23" t="s">
        <v>267</v>
      </c>
      <c r="B32" s="24">
        <f>'- 4 -'!C32</f>
        <v>9405</v>
      </c>
      <c r="C32" s="24">
        <f>'- 4 -'!E32</f>
        <v>9696</v>
      </c>
      <c r="D32" s="69">
        <v>13.979735795818906</v>
      </c>
      <c r="E32" s="69">
        <f>'- 9 -'!C32</f>
        <v>13.825598657458206</v>
      </c>
      <c r="F32" s="24">
        <v>202953</v>
      </c>
      <c r="G32" s="24">
        <f>'- 54 -'!F32</f>
        <v>209740</v>
      </c>
      <c r="H32" s="69">
        <v>19.108276209383487</v>
      </c>
      <c r="I32" s="69">
        <f>'- 52 -'!G32</f>
        <v>19.109777056566976</v>
      </c>
    </row>
    <row r="33" spans="1:9" ht="13.5" customHeight="1">
      <c r="A33" s="368" t="s">
        <v>268</v>
      </c>
      <c r="B33" s="369">
        <f>'- 4 -'!C33</f>
        <v>9841</v>
      </c>
      <c r="C33" s="369">
        <f>'- 4 -'!E33</f>
        <v>10070</v>
      </c>
      <c r="D33" s="395">
        <v>13.460743191351098</v>
      </c>
      <c r="E33" s="395">
        <f>'- 9 -'!C33</f>
        <v>13.548035595375024</v>
      </c>
      <c r="F33" s="369">
        <v>171802</v>
      </c>
      <c r="G33" s="369">
        <f>'- 54 -'!F33</f>
        <v>181436</v>
      </c>
      <c r="H33" s="395">
        <v>21.34774745704497</v>
      </c>
      <c r="I33" s="395">
        <f>'- 52 -'!G33</f>
        <v>21.458267327147436</v>
      </c>
    </row>
    <row r="34" spans="1:9" ht="13.5" customHeight="1">
      <c r="A34" s="23" t="s">
        <v>269</v>
      </c>
      <c r="B34" s="24">
        <f>'- 4 -'!C34</f>
        <v>9287</v>
      </c>
      <c r="C34" s="24">
        <f>'- 4 -'!E34</f>
        <v>9757</v>
      </c>
      <c r="D34" s="69">
        <v>14.471965160587915</v>
      </c>
      <c r="E34" s="69">
        <f>'- 9 -'!C34</f>
        <v>14.2716396903589</v>
      </c>
      <c r="F34" s="24">
        <v>187316</v>
      </c>
      <c r="G34" s="24">
        <f>'- 54 -'!F34</f>
        <v>194117</v>
      </c>
      <c r="H34" s="69">
        <v>20.71638282112586</v>
      </c>
      <c r="I34" s="69">
        <f>'- 52 -'!G34</f>
        <v>21.667810311924978</v>
      </c>
    </row>
    <row r="35" spans="1:9" ht="13.5" customHeight="1">
      <c r="A35" s="368" t="s">
        <v>270</v>
      </c>
      <c r="B35" s="369">
        <f>'- 4 -'!C35</f>
        <v>8122</v>
      </c>
      <c r="C35" s="369">
        <f>'- 4 -'!E35</f>
        <v>8790</v>
      </c>
      <c r="D35" s="395">
        <v>14.618078932342488</v>
      </c>
      <c r="E35" s="395">
        <f>'- 9 -'!C35</f>
        <v>13.970713073005093</v>
      </c>
      <c r="F35" s="369">
        <v>142997</v>
      </c>
      <c r="G35" s="369">
        <f>'- 54 -'!F35</f>
        <v>146829</v>
      </c>
      <c r="H35" s="395">
        <v>23.945663198038275</v>
      </c>
      <c r="I35" s="395">
        <f>'- 52 -'!G35</f>
        <v>24.876024121767006</v>
      </c>
    </row>
    <row r="36" spans="1:9" ht="13.5" customHeight="1">
      <c r="A36" s="23" t="s">
        <v>271</v>
      </c>
      <c r="B36" s="24">
        <f>'- 4 -'!C36</f>
        <v>9193</v>
      </c>
      <c r="C36" s="24">
        <f>'- 4 -'!E36</f>
        <v>9762</v>
      </c>
      <c r="D36" s="69">
        <v>14.282547657750847</v>
      </c>
      <c r="E36" s="69">
        <f>'- 9 -'!C36</f>
        <v>13.808503685414472</v>
      </c>
      <c r="F36" s="24">
        <v>181218</v>
      </c>
      <c r="G36" s="24">
        <f>'- 54 -'!F36</f>
        <v>187393</v>
      </c>
      <c r="H36" s="69">
        <v>20.940191862269952</v>
      </c>
      <c r="I36" s="69">
        <f>'- 52 -'!G36</f>
        <v>21.541720179689598</v>
      </c>
    </row>
    <row r="37" spans="1:9" ht="13.5" customHeight="1">
      <c r="A37" s="368" t="s">
        <v>272</v>
      </c>
      <c r="B37" s="369">
        <f>'- 4 -'!C37</f>
        <v>8548</v>
      </c>
      <c r="C37" s="369">
        <f>'- 4 -'!E37</f>
        <v>9139</v>
      </c>
      <c r="D37" s="395">
        <v>14.968883788674582</v>
      </c>
      <c r="E37" s="395">
        <f>'- 9 -'!C37</f>
        <v>14.417027850491353</v>
      </c>
      <c r="F37" s="369">
        <v>121598</v>
      </c>
      <c r="G37" s="369">
        <f>'- 54 -'!F37</f>
        <v>124624</v>
      </c>
      <c r="H37" s="395">
        <v>23.06525175305754</v>
      </c>
      <c r="I37" s="395">
        <f>'- 52 -'!G37</f>
        <v>24.372448935352747</v>
      </c>
    </row>
    <row r="38" spans="1:9" ht="13.5" customHeight="1">
      <c r="A38" s="23" t="s">
        <v>273</v>
      </c>
      <c r="B38" s="24">
        <f>'- 4 -'!C38</f>
        <v>8386</v>
      </c>
      <c r="C38" s="24">
        <f>'- 4 -'!E38</f>
        <v>8648</v>
      </c>
      <c r="D38" s="69">
        <v>15.414025111695835</v>
      </c>
      <c r="E38" s="69">
        <f>'- 9 -'!C38</f>
        <v>15.16704664278245</v>
      </c>
      <c r="F38" s="24">
        <v>132903</v>
      </c>
      <c r="G38" s="24">
        <f>'- 54 -'!F38</f>
        <v>135099</v>
      </c>
      <c r="H38" s="69">
        <v>26.31301073336925</v>
      </c>
      <c r="I38" s="69">
        <f>'- 52 -'!G38</f>
        <v>26.77788586668771</v>
      </c>
    </row>
    <row r="39" spans="1:9" ht="13.5" customHeight="1">
      <c r="A39" s="368" t="s">
        <v>274</v>
      </c>
      <c r="B39" s="369">
        <f>'- 4 -'!C39</f>
        <v>9587</v>
      </c>
      <c r="C39" s="369">
        <f>'- 4 -'!E39</f>
        <v>10442</v>
      </c>
      <c r="D39" s="395">
        <v>13.451919974185222</v>
      </c>
      <c r="E39" s="395">
        <f>'- 9 -'!C39</f>
        <v>13.547651233524839</v>
      </c>
      <c r="F39" s="369">
        <v>210302</v>
      </c>
      <c r="G39" s="369">
        <f>'- 54 -'!F39</f>
        <v>219477</v>
      </c>
      <c r="H39" s="395">
        <v>20.030075404320602</v>
      </c>
      <c r="I39" s="395">
        <f>'- 52 -'!G39</f>
        <v>20.515686414780436</v>
      </c>
    </row>
    <row r="40" spans="1:9" ht="13.5" customHeight="1">
      <c r="A40" s="23" t="s">
        <v>275</v>
      </c>
      <c r="B40" s="24">
        <f>'- 4 -'!C40</f>
        <v>8572</v>
      </c>
      <c r="C40" s="24">
        <f>'- 4 -'!E40</f>
        <v>9210</v>
      </c>
      <c r="D40" s="69">
        <v>14.393701302952923</v>
      </c>
      <c r="E40" s="69">
        <f>'- 9 -'!C40</f>
        <v>13.81583004690264</v>
      </c>
      <c r="F40" s="24">
        <v>210789</v>
      </c>
      <c r="G40" s="24">
        <f>'- 54 -'!F40</f>
        <v>217084</v>
      </c>
      <c r="H40" s="69">
        <v>20.980322490957775</v>
      </c>
      <c r="I40" s="69">
        <f>'- 52 -'!G40</f>
        <v>21.91959604700237</v>
      </c>
    </row>
    <row r="41" spans="1:9" ht="13.5" customHeight="1">
      <c r="A41" s="368" t="s">
        <v>276</v>
      </c>
      <c r="B41" s="369">
        <f>'- 4 -'!C41</f>
        <v>9739</v>
      </c>
      <c r="C41" s="369">
        <f>'- 4 -'!E41</f>
        <v>10226</v>
      </c>
      <c r="D41" s="395">
        <v>13.578683896504556</v>
      </c>
      <c r="E41" s="395">
        <f>'- 9 -'!C41</f>
        <v>13.601432189328444</v>
      </c>
      <c r="F41" s="369">
        <v>189563</v>
      </c>
      <c r="G41" s="369">
        <f>'- 54 -'!F41</f>
        <v>196348</v>
      </c>
      <c r="H41" s="395">
        <v>22.69143466570642</v>
      </c>
      <c r="I41" s="395">
        <f>'- 52 -'!G41</f>
        <v>24.17638937205379</v>
      </c>
    </row>
    <row r="42" spans="1:9" ht="13.5" customHeight="1">
      <c r="A42" s="23" t="s">
        <v>277</v>
      </c>
      <c r="B42" s="24">
        <f>'- 4 -'!C42</f>
        <v>9856</v>
      </c>
      <c r="C42" s="24">
        <f>'- 4 -'!E42</f>
        <v>10239</v>
      </c>
      <c r="D42" s="69">
        <v>14.080267558528428</v>
      </c>
      <c r="E42" s="69">
        <f>'- 9 -'!C42</f>
        <v>13.844241922120961</v>
      </c>
      <c r="F42" s="24">
        <v>140939</v>
      </c>
      <c r="G42" s="24">
        <f>'- 54 -'!F42</f>
        <v>143609</v>
      </c>
      <c r="H42" s="69">
        <v>23.05438591238173</v>
      </c>
      <c r="I42" s="69">
        <f>'- 52 -'!G42</f>
        <v>22.96813418856676</v>
      </c>
    </row>
    <row r="43" spans="1:9" ht="13.5" customHeight="1">
      <c r="A43" s="368" t="s">
        <v>278</v>
      </c>
      <c r="B43" s="369">
        <f>'- 4 -'!C43</f>
        <v>8858</v>
      </c>
      <c r="C43" s="369">
        <f>'- 4 -'!E43</f>
        <v>9387</v>
      </c>
      <c r="D43" s="395">
        <v>13.296836982968369</v>
      </c>
      <c r="E43" s="395">
        <f>'- 9 -'!C43</f>
        <v>12.893309222423145</v>
      </c>
      <c r="F43" s="369">
        <v>187334</v>
      </c>
      <c r="G43" s="369">
        <f>'- 54 -'!F43</f>
        <v>195707</v>
      </c>
      <c r="H43" s="395">
        <v>18.820081313771805</v>
      </c>
      <c r="I43" s="395">
        <f>'- 52 -'!G43</f>
        <v>19.760807219362032</v>
      </c>
    </row>
    <row r="44" spans="1:9" ht="13.5" customHeight="1">
      <c r="A44" s="23" t="s">
        <v>279</v>
      </c>
      <c r="B44" s="24">
        <f>'- 4 -'!C44</f>
        <v>9581</v>
      </c>
      <c r="C44" s="24">
        <f>'- 4 -'!E44</f>
        <v>9724</v>
      </c>
      <c r="D44" s="69">
        <v>14.17696578900233</v>
      </c>
      <c r="E44" s="69">
        <f>'- 9 -'!C44</f>
        <v>14.866095828019677</v>
      </c>
      <c r="F44" s="24">
        <v>122335</v>
      </c>
      <c r="G44" s="24">
        <f>'- 54 -'!F44</f>
        <v>122966</v>
      </c>
      <c r="H44" s="69">
        <v>22.631006307672337</v>
      </c>
      <c r="I44" s="69">
        <f>'- 52 -'!G44</f>
        <v>23.676745805794955</v>
      </c>
    </row>
    <row r="45" spans="1:9" ht="13.5" customHeight="1">
      <c r="A45" s="368" t="s">
        <v>280</v>
      </c>
      <c r="B45" s="369">
        <f>'- 4 -'!C45</f>
        <v>7721</v>
      </c>
      <c r="C45" s="369">
        <f>'- 4 -'!E45</f>
        <v>7922</v>
      </c>
      <c r="D45" s="395">
        <v>15.840611353711791</v>
      </c>
      <c r="E45" s="395">
        <f>'- 9 -'!C45</f>
        <v>15.972952667167544</v>
      </c>
      <c r="F45" s="369">
        <v>142199</v>
      </c>
      <c r="G45" s="369">
        <f>'- 54 -'!F45</f>
        <v>146619</v>
      </c>
      <c r="H45" s="395">
        <v>20.446082631930217</v>
      </c>
      <c r="I45" s="395">
        <f>'- 52 -'!G45</f>
        <v>22.13630428910577</v>
      </c>
    </row>
    <row r="46" spans="1:9" ht="13.5" customHeight="1">
      <c r="A46" s="23" t="s">
        <v>281</v>
      </c>
      <c r="B46" s="24">
        <f>'- 4 -'!C46</f>
        <v>9057</v>
      </c>
      <c r="C46" s="24">
        <f>'- 4 -'!E46</f>
        <v>9474</v>
      </c>
      <c r="D46" s="69">
        <v>13.969075435273217</v>
      </c>
      <c r="E46" s="69">
        <f>'- 9 -'!C46</f>
        <v>13.798813833474545</v>
      </c>
      <c r="F46" s="24">
        <v>156375</v>
      </c>
      <c r="G46" s="24">
        <f>'- 54 -'!F46</f>
        <v>157945</v>
      </c>
      <c r="H46" s="69">
        <v>27.07738473655733</v>
      </c>
      <c r="I46" s="69">
        <f>'- 52 -'!G46</f>
        <v>27.870519428542448</v>
      </c>
    </row>
    <row r="47" spans="2:9" ht="4.5" customHeight="1">
      <c r="B47" s="179"/>
      <c r="C47" s="179"/>
      <c r="D47" s="277"/>
      <c r="E47" s="277"/>
      <c r="F47" s="179"/>
      <c r="G47" s="179"/>
      <c r="H47" s="277"/>
      <c r="I47" s="277"/>
    </row>
    <row r="48" spans="1:9" ht="13.5" customHeight="1">
      <c r="A48" s="371" t="s">
        <v>282</v>
      </c>
      <c r="B48" s="428">
        <f>'- 4 -'!C48</f>
        <v>8898</v>
      </c>
      <c r="C48" s="428">
        <f>'- 4 -'!E48</f>
        <v>9401</v>
      </c>
      <c r="D48" s="491">
        <v>14.279368180648058</v>
      </c>
      <c r="E48" s="491">
        <f>'- 9 -'!C48</f>
        <v>14.03838936962529</v>
      </c>
      <c r="F48" s="428">
        <v>159706</v>
      </c>
      <c r="G48" s="428">
        <f>'- 54 -'!F48</f>
        <v>164266.29138268522</v>
      </c>
      <c r="H48" s="491">
        <v>22.835469434638554</v>
      </c>
      <c r="I48" s="491">
        <f>'- 52 -'!G48</f>
        <v>23.62434676957477</v>
      </c>
    </row>
    <row r="49" spans="2:9" ht="4.5" customHeight="1">
      <c r="B49" s="179"/>
      <c r="C49" s="179"/>
      <c r="D49" s="277"/>
      <c r="E49" s="277"/>
      <c r="F49" s="179"/>
      <c r="G49" s="179"/>
      <c r="H49" s="277"/>
      <c r="I49" s="277"/>
    </row>
    <row r="50" spans="1:9" ht="14.25" customHeight="1">
      <c r="A50" s="23" t="s">
        <v>283</v>
      </c>
      <c r="B50" s="24">
        <f>'- 4 -'!C50</f>
        <v>11179</v>
      </c>
      <c r="C50" s="24">
        <f>'- 4 -'!E50</f>
        <v>11980</v>
      </c>
      <c r="D50" s="275">
        <v>10.219337511190687</v>
      </c>
      <c r="E50" s="275">
        <f>'- 9 -'!C50</f>
        <v>10.074955908289242</v>
      </c>
      <c r="F50" s="178"/>
      <c r="G50" s="178"/>
      <c r="H50" s="275"/>
      <c r="I50" s="275"/>
    </row>
    <row r="51" spans="1:9" ht="49.5" customHeight="1">
      <c r="A51" s="27"/>
      <c r="B51" s="27"/>
      <c r="C51" s="27"/>
      <c r="D51" s="27"/>
      <c r="E51" s="27"/>
      <c r="F51" s="27"/>
      <c r="G51" s="27"/>
      <c r="H51" s="27"/>
      <c r="I51" s="27"/>
    </row>
    <row r="52" spans="1:6" ht="15" customHeight="1">
      <c r="A52" s="129" t="s">
        <v>430</v>
      </c>
      <c r="B52" s="39"/>
      <c r="C52" s="39"/>
      <c r="D52" s="39"/>
      <c r="E52" s="39"/>
      <c r="F52" s="39"/>
    </row>
    <row r="53" spans="1:6" ht="12" customHeight="1">
      <c r="A53" s="129" t="s">
        <v>431</v>
      </c>
      <c r="B53" s="39"/>
      <c r="C53" s="39"/>
      <c r="D53" s="39"/>
      <c r="E53" s="39"/>
      <c r="F53" s="39"/>
    </row>
    <row r="54" spans="1:6" ht="12" customHeight="1">
      <c r="A54" s="129" t="s">
        <v>432</v>
      </c>
      <c r="B54" s="39"/>
      <c r="C54" s="39"/>
      <c r="D54" s="39"/>
      <c r="E54" s="39"/>
      <c r="F54" s="39"/>
    </row>
    <row r="55" spans="1:6" ht="12" customHeight="1">
      <c r="A55" s="129" t="s">
        <v>496</v>
      </c>
      <c r="B55" s="39"/>
      <c r="C55" s="39"/>
      <c r="D55" s="39"/>
      <c r="E55" s="39"/>
      <c r="F55" s="39"/>
    </row>
    <row r="56" ht="14.25" customHeight="1">
      <c r="A56" s="39"/>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&amp;C&amp;"Arial,Bold"&amp;10&amp;A</oddHead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G63"/>
  <sheetViews>
    <sheetView showGridLines="0" showZeros="0" workbookViewId="0" topLeftCell="A1">
      <selection activeCell="A1" sqref="A1"/>
    </sheetView>
  </sheetViews>
  <sheetFormatPr defaultColWidth="16.83203125" defaultRowHeight="12"/>
  <cols>
    <col min="1" max="1" width="32.83203125" style="1" customWidth="1"/>
    <col min="2" max="7" width="16.83203125" style="1" customWidth="1"/>
    <col min="8" max="16384" width="16.83203125" style="1" customWidth="1"/>
  </cols>
  <sheetData>
    <row r="1" spans="1:6" ht="6.75" customHeight="1">
      <c r="A1" s="3"/>
      <c r="B1" s="4"/>
      <c r="C1" s="4"/>
      <c r="D1" s="4"/>
      <c r="E1" s="4"/>
      <c r="F1" s="4"/>
    </row>
    <row r="2" spans="1:7" ht="15.75" customHeight="1">
      <c r="A2" s="43"/>
      <c r="B2" s="133" t="s">
        <v>189</v>
      </c>
      <c r="C2" s="6"/>
      <c r="D2" s="6"/>
      <c r="E2" s="6"/>
      <c r="F2" s="109"/>
      <c r="G2" s="109"/>
    </row>
    <row r="3" spans="1:7" ht="15.75" customHeight="1">
      <c r="A3" s="47"/>
      <c r="B3" s="110" t="s">
        <v>356</v>
      </c>
      <c r="C3" s="8"/>
      <c r="D3" s="8"/>
      <c r="E3" s="8"/>
      <c r="F3" s="111"/>
      <c r="G3" s="111"/>
    </row>
    <row r="4" spans="2:6" ht="15.75" customHeight="1">
      <c r="B4" s="4"/>
      <c r="C4" s="4"/>
      <c r="D4" s="4"/>
      <c r="E4" s="4"/>
      <c r="F4" s="4"/>
    </row>
    <row r="5" spans="2:7" ht="15.75" customHeight="1">
      <c r="B5" s="389" t="s">
        <v>379</v>
      </c>
      <c r="C5" s="390"/>
      <c r="D5" s="391"/>
      <c r="E5" s="392" t="s">
        <v>380</v>
      </c>
      <c r="F5" s="393" t="s">
        <v>381</v>
      </c>
      <c r="G5" s="394" t="s">
        <v>381</v>
      </c>
    </row>
    <row r="6" spans="2:7" ht="15.75" customHeight="1">
      <c r="B6" s="528" t="s">
        <v>203</v>
      </c>
      <c r="C6" s="529"/>
      <c r="D6" s="530"/>
      <c r="E6" s="112" t="s">
        <v>204</v>
      </c>
      <c r="F6" s="113" t="s">
        <v>203</v>
      </c>
      <c r="G6" s="113" t="s">
        <v>203</v>
      </c>
    </row>
    <row r="7" spans="2:7" ht="15.75" customHeight="1">
      <c r="B7" s="531" t="s">
        <v>471</v>
      </c>
      <c r="C7" s="532"/>
      <c r="D7" s="533"/>
      <c r="E7" s="130" t="s">
        <v>525</v>
      </c>
      <c r="F7" s="130" t="s">
        <v>471</v>
      </c>
      <c r="G7" s="130" t="s">
        <v>470</v>
      </c>
    </row>
    <row r="8" spans="1:7" ht="15.75" customHeight="1">
      <c r="A8" s="105"/>
      <c r="B8" s="13" t="s">
        <v>521</v>
      </c>
      <c r="C8" s="11" t="s">
        <v>78</v>
      </c>
      <c r="D8" s="13" t="s">
        <v>522</v>
      </c>
      <c r="E8" s="11" t="s">
        <v>520</v>
      </c>
      <c r="F8" s="11" t="s">
        <v>522</v>
      </c>
      <c r="G8" s="11" t="s">
        <v>522</v>
      </c>
    </row>
    <row r="9" spans="1:7" ht="15.75" customHeight="1">
      <c r="A9" s="35" t="s">
        <v>88</v>
      </c>
      <c r="B9" s="131" t="s">
        <v>190</v>
      </c>
      <c r="C9" s="131" t="s">
        <v>190</v>
      </c>
      <c r="D9" s="131" t="s">
        <v>190</v>
      </c>
      <c r="E9" s="132" t="s">
        <v>190</v>
      </c>
      <c r="F9" s="132" t="s">
        <v>190</v>
      </c>
      <c r="G9" s="132" t="s">
        <v>190</v>
      </c>
    </row>
    <row r="10" ht="4.5" customHeight="1">
      <c r="A10" s="37"/>
    </row>
    <row r="11" spans="1:7" ht="13.5" customHeight="1">
      <c r="A11" s="368" t="s">
        <v>247</v>
      </c>
      <c r="B11" s="369">
        <v>1507</v>
      </c>
      <c r="C11" s="369">
        <v>0</v>
      </c>
      <c r="D11" s="369">
        <f aca="true" t="shared" si="0" ref="D11:D46">B11-C11</f>
        <v>1507</v>
      </c>
      <c r="E11" s="395">
        <f>'- 7 -'!F11</f>
        <v>1431</v>
      </c>
      <c r="F11" s="395">
        <v>1453.6</v>
      </c>
      <c r="G11" s="395">
        <v>1498.3</v>
      </c>
    </row>
    <row r="12" spans="1:7" ht="13.5" customHeight="1">
      <c r="A12" s="23" t="s">
        <v>248</v>
      </c>
      <c r="B12" s="24">
        <v>2472</v>
      </c>
      <c r="C12" s="24">
        <v>0</v>
      </c>
      <c r="D12" s="24">
        <f t="shared" si="0"/>
        <v>2472</v>
      </c>
      <c r="E12" s="69">
        <f>'- 7 -'!F12</f>
        <v>2389</v>
      </c>
      <c r="F12" s="69">
        <v>2279.4</v>
      </c>
      <c r="G12" s="69">
        <v>2247.4</v>
      </c>
    </row>
    <row r="13" spans="1:7" ht="13.5" customHeight="1">
      <c r="A13" s="368" t="s">
        <v>249</v>
      </c>
      <c r="B13" s="369">
        <v>6972</v>
      </c>
      <c r="C13" s="369">
        <v>0</v>
      </c>
      <c r="D13" s="369">
        <f t="shared" si="0"/>
        <v>6972</v>
      </c>
      <c r="E13" s="395">
        <f>'- 7 -'!F13</f>
        <v>6743.5</v>
      </c>
      <c r="F13" s="395">
        <v>6672.6</v>
      </c>
      <c r="G13" s="395">
        <v>6856.6</v>
      </c>
    </row>
    <row r="14" spans="1:7" ht="13.5" customHeight="1">
      <c r="A14" s="23" t="s">
        <v>285</v>
      </c>
      <c r="B14" s="24">
        <v>4681</v>
      </c>
      <c r="C14" s="24">
        <v>0</v>
      </c>
      <c r="D14" s="24">
        <f t="shared" si="0"/>
        <v>4681</v>
      </c>
      <c r="E14" s="69">
        <f>'- 7 -'!F14</f>
        <v>4744</v>
      </c>
      <c r="F14" s="69">
        <v>4460.7</v>
      </c>
      <c r="G14" s="69">
        <v>4367.6</v>
      </c>
    </row>
    <row r="15" spans="1:7" ht="13.5" customHeight="1">
      <c r="A15" s="368" t="s">
        <v>250</v>
      </c>
      <c r="B15" s="369">
        <v>1678</v>
      </c>
      <c r="C15" s="369">
        <v>0</v>
      </c>
      <c r="D15" s="369">
        <f t="shared" si="0"/>
        <v>1678</v>
      </c>
      <c r="E15" s="395">
        <f>'- 7 -'!F15</f>
        <v>1591</v>
      </c>
      <c r="F15" s="395">
        <v>1588.7</v>
      </c>
      <c r="G15" s="395">
        <v>1583.3</v>
      </c>
    </row>
    <row r="16" spans="1:7" ht="13.5" customHeight="1">
      <c r="A16" s="23" t="s">
        <v>251</v>
      </c>
      <c r="B16" s="24">
        <v>1148</v>
      </c>
      <c r="C16" s="24">
        <v>0</v>
      </c>
      <c r="D16" s="24">
        <f t="shared" si="0"/>
        <v>1148</v>
      </c>
      <c r="E16" s="69">
        <f>'- 7 -'!F16</f>
        <v>1147</v>
      </c>
      <c r="F16" s="69">
        <v>1070</v>
      </c>
      <c r="G16" s="69">
        <v>1133.6</v>
      </c>
    </row>
    <row r="17" spans="1:7" ht="13.5" customHeight="1">
      <c r="A17" s="368" t="s">
        <v>252</v>
      </c>
      <c r="B17" s="369">
        <v>1480</v>
      </c>
      <c r="C17" s="369">
        <v>0</v>
      </c>
      <c r="D17" s="369">
        <f t="shared" si="0"/>
        <v>1480</v>
      </c>
      <c r="E17" s="395">
        <f>'- 7 -'!F17</f>
        <v>1397</v>
      </c>
      <c r="F17" s="395">
        <v>1366.8</v>
      </c>
      <c r="G17" s="395">
        <v>1398.1</v>
      </c>
    </row>
    <row r="18" spans="1:7" ht="13.5" customHeight="1">
      <c r="A18" s="23" t="s">
        <v>253</v>
      </c>
      <c r="B18" s="24">
        <v>6330</v>
      </c>
      <c r="C18" s="24">
        <v>379</v>
      </c>
      <c r="D18" s="24">
        <f t="shared" si="0"/>
        <v>5951</v>
      </c>
      <c r="E18" s="69">
        <f>'- 7 -'!F18</f>
        <v>5909.6</v>
      </c>
      <c r="F18" s="69">
        <v>2566.2</v>
      </c>
      <c r="G18" s="69">
        <v>2679.1</v>
      </c>
    </row>
    <row r="19" spans="1:7" ht="13.5" customHeight="1">
      <c r="A19" s="368" t="s">
        <v>254</v>
      </c>
      <c r="B19" s="369">
        <v>3535</v>
      </c>
      <c r="C19" s="369">
        <v>0</v>
      </c>
      <c r="D19" s="369">
        <f t="shared" si="0"/>
        <v>3535</v>
      </c>
      <c r="E19" s="395">
        <f>'- 7 -'!F19</f>
        <v>3535.5</v>
      </c>
      <c r="F19" s="395">
        <v>3403.2</v>
      </c>
      <c r="G19" s="395">
        <v>3217.1</v>
      </c>
    </row>
    <row r="20" spans="1:7" ht="13.5" customHeight="1">
      <c r="A20" s="23" t="s">
        <v>255</v>
      </c>
      <c r="B20" s="24">
        <v>7059</v>
      </c>
      <c r="C20" s="24">
        <v>0</v>
      </c>
      <c r="D20" s="24">
        <f t="shared" si="0"/>
        <v>7059</v>
      </c>
      <c r="E20" s="69">
        <f>'- 7 -'!F20</f>
        <v>6905.5</v>
      </c>
      <c r="F20" s="69">
        <v>6783.9</v>
      </c>
      <c r="G20" s="69">
        <v>6643.4</v>
      </c>
    </row>
    <row r="21" spans="1:7" ht="13.5" customHeight="1">
      <c r="A21" s="368" t="s">
        <v>256</v>
      </c>
      <c r="B21" s="369">
        <v>3221</v>
      </c>
      <c r="C21" s="369">
        <v>0</v>
      </c>
      <c r="D21" s="369">
        <f t="shared" si="0"/>
        <v>3221</v>
      </c>
      <c r="E21" s="395">
        <f>'- 7 -'!F21</f>
        <v>3012.5</v>
      </c>
      <c r="F21" s="395">
        <v>3107.9</v>
      </c>
      <c r="G21" s="395">
        <v>3224.5</v>
      </c>
    </row>
    <row r="22" spans="1:7" ht="13.5" customHeight="1">
      <c r="A22" s="23" t="s">
        <v>257</v>
      </c>
      <c r="B22" s="24">
        <v>1698</v>
      </c>
      <c r="C22" s="24">
        <v>0</v>
      </c>
      <c r="D22" s="24">
        <f t="shared" si="0"/>
        <v>1698</v>
      </c>
      <c r="E22" s="69">
        <f>'- 7 -'!F22</f>
        <v>1695</v>
      </c>
      <c r="F22" s="69">
        <v>1614.7</v>
      </c>
      <c r="G22" s="69">
        <v>1653</v>
      </c>
    </row>
    <row r="23" spans="1:7" ht="13.5" customHeight="1">
      <c r="A23" s="368" t="s">
        <v>258</v>
      </c>
      <c r="B23" s="369">
        <v>1337</v>
      </c>
      <c r="C23" s="369">
        <v>0</v>
      </c>
      <c r="D23" s="369">
        <f t="shared" si="0"/>
        <v>1337</v>
      </c>
      <c r="E23" s="395">
        <f>'- 7 -'!F23</f>
        <v>1297</v>
      </c>
      <c r="F23" s="395">
        <v>1214.7</v>
      </c>
      <c r="G23" s="395">
        <v>1259.2</v>
      </c>
    </row>
    <row r="24" spans="1:7" ht="13.5" customHeight="1">
      <c r="A24" s="23" t="s">
        <v>259</v>
      </c>
      <c r="B24" s="24">
        <v>4686</v>
      </c>
      <c r="C24" s="24">
        <v>0</v>
      </c>
      <c r="D24" s="24">
        <f t="shared" si="0"/>
        <v>4686</v>
      </c>
      <c r="E24" s="69">
        <f>'- 7 -'!F24</f>
        <v>4479.5</v>
      </c>
      <c r="F24" s="69">
        <v>4463.8</v>
      </c>
      <c r="G24" s="69">
        <v>4522.2</v>
      </c>
    </row>
    <row r="25" spans="1:7" ht="13.5" customHeight="1">
      <c r="A25" s="368" t="s">
        <v>260</v>
      </c>
      <c r="B25" s="369">
        <v>14913</v>
      </c>
      <c r="C25" s="369">
        <v>0</v>
      </c>
      <c r="D25" s="369">
        <f t="shared" si="0"/>
        <v>14913</v>
      </c>
      <c r="E25" s="395">
        <f>'- 7 -'!F25</f>
        <v>14148</v>
      </c>
      <c r="F25" s="395">
        <v>14352.6</v>
      </c>
      <c r="G25" s="395">
        <v>14598.2</v>
      </c>
    </row>
    <row r="26" spans="1:7" ht="13.5" customHeight="1">
      <c r="A26" s="23" t="s">
        <v>261</v>
      </c>
      <c r="B26" s="24">
        <v>3296</v>
      </c>
      <c r="C26" s="24">
        <v>0</v>
      </c>
      <c r="D26" s="24">
        <f t="shared" si="0"/>
        <v>3296</v>
      </c>
      <c r="E26" s="69">
        <f>'- 7 -'!F26</f>
        <v>3222.5</v>
      </c>
      <c r="F26" s="69">
        <v>3086.8</v>
      </c>
      <c r="G26" s="69">
        <v>3162.7</v>
      </c>
    </row>
    <row r="27" spans="1:7" ht="13.5" customHeight="1">
      <c r="A27" s="368" t="s">
        <v>262</v>
      </c>
      <c r="B27" s="369">
        <v>3430</v>
      </c>
      <c r="C27" s="369">
        <v>0</v>
      </c>
      <c r="D27" s="369">
        <f t="shared" si="0"/>
        <v>3430</v>
      </c>
      <c r="E27" s="395">
        <f>'- 7 -'!F27</f>
        <v>3300.54</v>
      </c>
      <c r="F27" s="395">
        <v>3230.9</v>
      </c>
      <c r="G27" s="395">
        <v>3340.8</v>
      </c>
    </row>
    <row r="28" spans="1:7" ht="13.5" customHeight="1">
      <c r="A28" s="23" t="s">
        <v>263</v>
      </c>
      <c r="B28" s="24">
        <v>1950</v>
      </c>
      <c r="C28" s="24">
        <v>0</v>
      </c>
      <c r="D28" s="24">
        <f t="shared" si="0"/>
        <v>1950</v>
      </c>
      <c r="E28" s="69">
        <f>'- 7 -'!F28</f>
        <v>1789.5</v>
      </c>
      <c r="F28" s="69">
        <v>1774</v>
      </c>
      <c r="G28" s="69">
        <v>1810.6</v>
      </c>
    </row>
    <row r="29" spans="1:7" ht="13.5" customHeight="1">
      <c r="A29" s="368" t="s">
        <v>264</v>
      </c>
      <c r="B29" s="369">
        <v>13054</v>
      </c>
      <c r="C29" s="369">
        <v>0</v>
      </c>
      <c r="D29" s="369">
        <f t="shared" si="0"/>
        <v>13054</v>
      </c>
      <c r="E29" s="395">
        <f>'- 7 -'!F29</f>
        <v>12283.5</v>
      </c>
      <c r="F29" s="395">
        <v>12497.7</v>
      </c>
      <c r="G29" s="395">
        <v>12779.6</v>
      </c>
    </row>
    <row r="30" spans="1:7" ht="13.5" customHeight="1">
      <c r="A30" s="23" t="s">
        <v>265</v>
      </c>
      <c r="B30" s="24">
        <v>1232</v>
      </c>
      <c r="C30" s="24">
        <v>0</v>
      </c>
      <c r="D30" s="24">
        <f t="shared" si="0"/>
        <v>1232</v>
      </c>
      <c r="E30" s="69">
        <f>'- 7 -'!F30</f>
        <v>1170.5</v>
      </c>
      <c r="F30" s="69">
        <v>1196.3</v>
      </c>
      <c r="G30" s="69">
        <v>1230.5</v>
      </c>
    </row>
    <row r="31" spans="1:7" ht="13.5" customHeight="1">
      <c r="A31" s="368" t="s">
        <v>266</v>
      </c>
      <c r="B31" s="369">
        <v>3454</v>
      </c>
      <c r="C31" s="369">
        <v>0</v>
      </c>
      <c r="D31" s="369">
        <f t="shared" si="0"/>
        <v>3454</v>
      </c>
      <c r="E31" s="395">
        <f>'- 7 -'!F31</f>
        <v>3276</v>
      </c>
      <c r="F31" s="395">
        <v>3187.8</v>
      </c>
      <c r="G31" s="395">
        <v>3245</v>
      </c>
    </row>
    <row r="32" spans="1:7" ht="13.5" customHeight="1">
      <c r="A32" s="23" t="s">
        <v>267</v>
      </c>
      <c r="B32" s="24">
        <v>2256</v>
      </c>
      <c r="C32" s="24">
        <v>0</v>
      </c>
      <c r="D32" s="24">
        <f t="shared" si="0"/>
        <v>2256</v>
      </c>
      <c r="E32" s="69">
        <f>'- 7 -'!F32</f>
        <v>2142</v>
      </c>
      <c r="F32" s="69">
        <v>2158.4</v>
      </c>
      <c r="G32" s="69">
        <v>2196.6</v>
      </c>
    </row>
    <row r="33" spans="1:7" ht="13.5" customHeight="1">
      <c r="A33" s="368" t="s">
        <v>268</v>
      </c>
      <c r="B33" s="369">
        <v>2387</v>
      </c>
      <c r="C33" s="369">
        <v>0</v>
      </c>
      <c r="D33" s="369">
        <f t="shared" si="0"/>
        <v>2387</v>
      </c>
      <c r="E33" s="395">
        <f>'- 7 -'!F33</f>
        <v>2238</v>
      </c>
      <c r="F33" s="395">
        <v>2265.2</v>
      </c>
      <c r="G33" s="395">
        <v>2348.4</v>
      </c>
    </row>
    <row r="34" spans="1:7" ht="13.5" customHeight="1">
      <c r="A34" s="23" t="s">
        <v>269</v>
      </c>
      <c r="B34" s="24">
        <v>2095</v>
      </c>
      <c r="C34" s="24">
        <v>0</v>
      </c>
      <c r="D34" s="24">
        <f t="shared" si="0"/>
        <v>2095</v>
      </c>
      <c r="E34" s="69">
        <f>'- 7 -'!F34</f>
        <v>2028</v>
      </c>
      <c r="F34" s="69">
        <v>2021</v>
      </c>
      <c r="G34" s="69">
        <v>2121.8</v>
      </c>
    </row>
    <row r="35" spans="1:7" ht="13.5" customHeight="1">
      <c r="A35" s="368" t="s">
        <v>270</v>
      </c>
      <c r="B35" s="369">
        <v>17323</v>
      </c>
      <c r="C35" s="369">
        <v>0</v>
      </c>
      <c r="D35" s="369">
        <f t="shared" si="0"/>
        <v>17323</v>
      </c>
      <c r="E35" s="395">
        <f>'- 7 -'!F35</f>
        <v>16457.5</v>
      </c>
      <c r="F35" s="395">
        <v>16603.8</v>
      </c>
      <c r="G35" s="395">
        <v>16990.5</v>
      </c>
    </row>
    <row r="36" spans="1:7" ht="13.5" customHeight="1">
      <c r="A36" s="23" t="s">
        <v>271</v>
      </c>
      <c r="B36" s="24">
        <v>2000</v>
      </c>
      <c r="C36" s="24">
        <v>0</v>
      </c>
      <c r="D36" s="24">
        <f t="shared" si="0"/>
        <v>2000</v>
      </c>
      <c r="E36" s="69">
        <f>'- 7 -'!F36</f>
        <v>1901.4999999999998</v>
      </c>
      <c r="F36" s="69">
        <v>1830.6</v>
      </c>
      <c r="G36" s="69">
        <v>1857.6</v>
      </c>
    </row>
    <row r="37" spans="1:7" ht="13.5" customHeight="1">
      <c r="A37" s="368" t="s">
        <v>272</v>
      </c>
      <c r="B37" s="369">
        <v>3496</v>
      </c>
      <c r="C37" s="369">
        <v>0</v>
      </c>
      <c r="D37" s="369">
        <f t="shared" si="0"/>
        <v>3496</v>
      </c>
      <c r="E37" s="395">
        <f>'- 7 -'!F37</f>
        <v>3359.6</v>
      </c>
      <c r="F37" s="395">
        <v>3359.6</v>
      </c>
      <c r="G37" s="395">
        <v>3375.5</v>
      </c>
    </row>
    <row r="38" spans="1:7" ht="13.5" customHeight="1">
      <c r="A38" s="23" t="s">
        <v>273</v>
      </c>
      <c r="B38" s="24">
        <v>9049</v>
      </c>
      <c r="C38" s="24">
        <v>0</v>
      </c>
      <c r="D38" s="24">
        <f t="shared" si="0"/>
        <v>9049</v>
      </c>
      <c r="E38" s="69">
        <f>'- 7 -'!F38</f>
        <v>8848</v>
      </c>
      <c r="F38" s="69">
        <v>8685.2</v>
      </c>
      <c r="G38" s="69">
        <v>8592.7</v>
      </c>
    </row>
    <row r="39" spans="1:7" ht="13.5" customHeight="1">
      <c r="A39" s="368" t="s">
        <v>274</v>
      </c>
      <c r="B39" s="369">
        <v>1708</v>
      </c>
      <c r="C39" s="369">
        <v>0</v>
      </c>
      <c r="D39" s="369">
        <f t="shared" si="0"/>
        <v>1708</v>
      </c>
      <c r="E39" s="395">
        <f>'- 7 -'!F39</f>
        <v>1603.5</v>
      </c>
      <c r="F39" s="395">
        <v>1657</v>
      </c>
      <c r="G39" s="395">
        <v>1729.2</v>
      </c>
    </row>
    <row r="40" spans="1:7" ht="13.5" customHeight="1">
      <c r="A40" s="23" t="s">
        <v>275</v>
      </c>
      <c r="B40" s="24">
        <v>9036</v>
      </c>
      <c r="C40" s="24">
        <v>0</v>
      </c>
      <c r="D40" s="24">
        <f t="shared" si="0"/>
        <v>9036</v>
      </c>
      <c r="E40" s="69">
        <f>'- 7 -'!F40</f>
        <v>8512.9</v>
      </c>
      <c r="F40" s="69">
        <v>8616.3</v>
      </c>
      <c r="G40" s="69">
        <v>8790.9</v>
      </c>
    </row>
    <row r="41" spans="1:7" ht="13.5" customHeight="1">
      <c r="A41" s="368" t="s">
        <v>276</v>
      </c>
      <c r="B41" s="369">
        <v>4844</v>
      </c>
      <c r="C41" s="369">
        <v>0</v>
      </c>
      <c r="D41" s="369">
        <f t="shared" si="0"/>
        <v>4844</v>
      </c>
      <c r="E41" s="395">
        <f>'- 7 -'!F41</f>
        <v>4672.5</v>
      </c>
      <c r="F41" s="395">
        <v>4618.8</v>
      </c>
      <c r="G41" s="395">
        <v>4646.8</v>
      </c>
    </row>
    <row r="42" spans="1:7" ht="13.5" customHeight="1">
      <c r="A42" s="23" t="s">
        <v>277</v>
      </c>
      <c r="B42" s="24">
        <v>1788</v>
      </c>
      <c r="C42" s="24">
        <v>0</v>
      </c>
      <c r="D42" s="24">
        <f t="shared" si="0"/>
        <v>1788</v>
      </c>
      <c r="E42" s="69">
        <f>'- 7 -'!F42</f>
        <v>1671</v>
      </c>
      <c r="F42" s="69">
        <v>1668.1</v>
      </c>
      <c r="G42" s="69">
        <v>1692.3</v>
      </c>
    </row>
    <row r="43" spans="1:7" ht="13.5" customHeight="1">
      <c r="A43" s="368" t="s">
        <v>278</v>
      </c>
      <c r="B43" s="369">
        <v>1124</v>
      </c>
      <c r="C43" s="369">
        <v>0</v>
      </c>
      <c r="D43" s="369">
        <f t="shared" si="0"/>
        <v>1124</v>
      </c>
      <c r="E43" s="395">
        <f>'- 7 -'!F43</f>
        <v>1069.5</v>
      </c>
      <c r="F43" s="395">
        <v>1089.5</v>
      </c>
      <c r="G43" s="395">
        <v>1118.7</v>
      </c>
    </row>
    <row r="44" spans="1:7" ht="13.5" customHeight="1">
      <c r="A44" s="23" t="s">
        <v>279</v>
      </c>
      <c r="B44" s="24">
        <v>851</v>
      </c>
      <c r="C44" s="24">
        <v>0</v>
      </c>
      <c r="D44" s="24">
        <f t="shared" si="0"/>
        <v>851</v>
      </c>
      <c r="E44" s="69">
        <f>'- 7 -'!F44</f>
        <v>816</v>
      </c>
      <c r="F44" s="69">
        <v>792.6</v>
      </c>
      <c r="G44" s="69">
        <v>769</v>
      </c>
    </row>
    <row r="45" spans="1:7" ht="13.5" customHeight="1">
      <c r="A45" s="368" t="s">
        <v>280</v>
      </c>
      <c r="B45" s="369">
        <v>1545</v>
      </c>
      <c r="C45" s="369">
        <v>0</v>
      </c>
      <c r="D45" s="369">
        <f t="shared" si="0"/>
        <v>1545</v>
      </c>
      <c r="E45" s="395">
        <f>'- 7 -'!F45</f>
        <v>1488.2</v>
      </c>
      <c r="F45" s="395">
        <v>1478.2</v>
      </c>
      <c r="G45" s="395">
        <v>1464.1</v>
      </c>
    </row>
    <row r="46" spans="1:7" ht="13.5" customHeight="1">
      <c r="A46" s="23" t="s">
        <v>281</v>
      </c>
      <c r="B46" s="24">
        <v>33316</v>
      </c>
      <c r="C46" s="24">
        <v>1763</v>
      </c>
      <c r="D46" s="24">
        <f t="shared" si="0"/>
        <v>31553</v>
      </c>
      <c r="E46" s="69">
        <f>'- 7 -'!F46</f>
        <v>30455.5</v>
      </c>
      <c r="F46" s="69">
        <v>29796.9</v>
      </c>
      <c r="G46" s="69">
        <v>30101.6</v>
      </c>
    </row>
    <row r="47" spans="1:7" ht="4.5" customHeight="1">
      <c r="A47"/>
      <c r="B47"/>
      <c r="C47"/>
      <c r="D47"/>
      <c r="E47"/>
      <c r="F47"/>
      <c r="G47"/>
    </row>
    <row r="48" spans="1:7" ht="13.5" customHeight="1">
      <c r="A48" s="371" t="s">
        <v>282</v>
      </c>
      <c r="B48" s="372">
        <f aca="true" t="shared" si="1" ref="B48:G48">SUM(B11:B46)</f>
        <v>181951</v>
      </c>
      <c r="C48" s="372">
        <f t="shared" si="1"/>
        <v>2142</v>
      </c>
      <c r="D48" s="372">
        <f t="shared" si="1"/>
        <v>179809</v>
      </c>
      <c r="E48" s="396">
        <f t="shared" si="1"/>
        <v>172731.34000000003</v>
      </c>
      <c r="F48" s="396">
        <f t="shared" si="1"/>
        <v>168013.50000000003</v>
      </c>
      <c r="G48" s="396">
        <f t="shared" si="1"/>
        <v>170246.5</v>
      </c>
    </row>
    <row r="49" spans="1:7" ht="4.5" customHeight="1">
      <c r="A49" s="25" t="s">
        <v>5</v>
      </c>
      <c r="B49" s="26"/>
      <c r="C49" s="26"/>
      <c r="D49" s="26"/>
      <c r="E49" s="72"/>
      <c r="F49" s="72"/>
      <c r="G49" s="72"/>
    </row>
    <row r="50" spans="1:7" ht="13.5" customHeight="1">
      <c r="A50" s="23" t="s">
        <v>283</v>
      </c>
      <c r="B50" s="24">
        <v>234</v>
      </c>
      <c r="C50" s="24">
        <v>0</v>
      </c>
      <c r="D50" s="24">
        <f>B50-C50</f>
        <v>234</v>
      </c>
      <c r="E50" s="69">
        <f>'- 7 -'!F50</f>
        <v>228.5</v>
      </c>
      <c r="F50" s="69">
        <v>228.5</v>
      </c>
      <c r="G50" s="69">
        <v>228.3</v>
      </c>
    </row>
    <row r="51" spans="1:7" ht="13.5" customHeight="1">
      <c r="A51" s="368" t="s">
        <v>284</v>
      </c>
      <c r="B51" s="369">
        <v>0</v>
      </c>
      <c r="C51" s="369">
        <v>0</v>
      </c>
      <c r="D51" s="369">
        <f>B51-C51</f>
        <v>0</v>
      </c>
      <c r="E51" s="395">
        <f>'- 7 -'!F51</f>
        <v>692.5</v>
      </c>
      <c r="F51" s="395"/>
      <c r="G51" s="395"/>
    </row>
    <row r="52" spans="1:7" ht="49.5" customHeight="1">
      <c r="A52" s="27"/>
      <c r="B52" s="27"/>
      <c r="C52" s="27"/>
      <c r="D52" s="27"/>
      <c r="E52" s="27"/>
      <c r="F52" s="134"/>
      <c r="G52" s="134"/>
    </row>
    <row r="53" spans="1:6" ht="15" customHeight="1">
      <c r="A53" s="128" t="s">
        <v>384</v>
      </c>
      <c r="C53" s="118"/>
      <c r="D53" s="118"/>
      <c r="E53" s="118"/>
      <c r="F53" s="118"/>
    </row>
    <row r="54" spans="1:6" ht="12" customHeight="1">
      <c r="A54" s="128" t="s">
        <v>385</v>
      </c>
      <c r="C54" s="118"/>
      <c r="D54" s="118"/>
      <c r="E54" s="118"/>
      <c r="F54" s="118"/>
    </row>
    <row r="55" spans="1:6" ht="12" customHeight="1">
      <c r="A55" s="28" t="s">
        <v>386</v>
      </c>
      <c r="C55" s="118"/>
      <c r="D55" s="118"/>
      <c r="E55" s="118"/>
      <c r="F55" s="118"/>
    </row>
    <row r="56" spans="1:6" ht="12" customHeight="1">
      <c r="A56" s="128" t="s">
        <v>526</v>
      </c>
      <c r="C56" s="118"/>
      <c r="D56" s="118"/>
      <c r="E56" s="118"/>
      <c r="F56" s="119"/>
    </row>
    <row r="57" spans="1:6" ht="14.25" customHeight="1">
      <c r="A57" s="28"/>
      <c r="B57" s="118"/>
      <c r="C57" s="118"/>
      <c r="D57" s="118"/>
      <c r="E57" s="118"/>
      <c r="F57" s="118"/>
    </row>
    <row r="58" spans="6:7" ht="14.25" customHeight="1">
      <c r="F58"/>
      <c r="G58"/>
    </row>
    <row r="59" spans="6:7" ht="14.25" customHeight="1">
      <c r="F59"/>
      <c r="G59"/>
    </row>
    <row r="60" spans="6:7" ht="12">
      <c r="F60"/>
      <c r="G60"/>
    </row>
    <row r="61" spans="6:7" ht="12">
      <c r="F61"/>
      <c r="G61"/>
    </row>
    <row r="62" spans="6:7" ht="12">
      <c r="F62"/>
      <c r="G62"/>
    </row>
    <row r="63" spans="6:7" ht="12">
      <c r="F63"/>
      <c r="G63"/>
    </row>
  </sheetData>
  <mergeCells count="2">
    <mergeCell ref="B6:D6"/>
    <mergeCell ref="B7:D7"/>
  </mergeCells>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D57"/>
  <sheetViews>
    <sheetView showGridLines="0" showZeros="0" workbookViewId="0" topLeftCell="A1">
      <selection activeCell="A1" sqref="A1"/>
    </sheetView>
  </sheetViews>
  <sheetFormatPr defaultColWidth="9.33203125" defaultRowHeight="12"/>
  <cols>
    <col min="1" max="1" width="39.83203125" style="1" customWidth="1"/>
    <col min="2" max="3" width="31.83203125" style="1" customWidth="1"/>
    <col min="4" max="4" width="29.83203125" style="1" customWidth="1"/>
    <col min="5" max="16384" width="9.33203125" style="1" customWidth="1"/>
  </cols>
  <sheetData>
    <row r="1" spans="1:4" ht="6.75" customHeight="1">
      <c r="A1" s="3"/>
      <c r="B1" s="4"/>
      <c r="C1" s="4"/>
      <c r="D1" s="4"/>
    </row>
    <row r="2" spans="1:4" ht="15.75" customHeight="1">
      <c r="A2" s="43"/>
      <c r="B2" s="5" t="s">
        <v>192</v>
      </c>
      <c r="C2" s="6"/>
      <c r="D2" s="103"/>
    </row>
    <row r="3" spans="1:4" ht="15.75" customHeight="1">
      <c r="A3" s="47"/>
      <c r="B3" s="7" t="str">
        <f>STATDATE</f>
        <v>ESTIMATE SEPTEMBER 30, 2007</v>
      </c>
      <c r="C3" s="8"/>
      <c r="D3" s="104"/>
    </row>
    <row r="4" spans="2:4" ht="15.75" customHeight="1">
      <c r="B4" s="4"/>
      <c r="C4" s="4"/>
      <c r="D4" s="4"/>
    </row>
    <row r="5" spans="2:4" ht="15.75" customHeight="1">
      <c r="B5" s="4"/>
      <c r="C5" s="4"/>
      <c r="D5" s="4"/>
    </row>
    <row r="6" spans="2:4" ht="15.75" customHeight="1">
      <c r="B6" s="4"/>
      <c r="C6" s="4"/>
      <c r="D6" s="4"/>
    </row>
    <row r="7" spans="2:4" ht="15.75" customHeight="1">
      <c r="B7" s="397" t="s">
        <v>191</v>
      </c>
      <c r="C7" s="398"/>
      <c r="D7" s="4"/>
    </row>
    <row r="8" spans="1:4" ht="15.75" customHeight="1">
      <c r="A8" s="105"/>
      <c r="B8" s="106" t="s">
        <v>79</v>
      </c>
      <c r="C8" s="107"/>
      <c r="D8" s="108"/>
    </row>
    <row r="9" spans="1:3" ht="15.75" customHeight="1">
      <c r="A9" s="35" t="s">
        <v>88</v>
      </c>
      <c r="B9" s="36" t="s">
        <v>377</v>
      </c>
      <c r="C9" s="36" t="s">
        <v>378</v>
      </c>
    </row>
    <row r="10" ht="4.5" customHeight="1">
      <c r="A10" s="37"/>
    </row>
    <row r="11" spans="1:3" ht="13.5" customHeight="1">
      <c r="A11" s="368" t="s">
        <v>247</v>
      </c>
      <c r="B11" s="395">
        <v>16.908212560386474</v>
      </c>
      <c r="C11" s="395">
        <v>14.371798734558602</v>
      </c>
    </row>
    <row r="12" spans="1:3" ht="13.5" customHeight="1">
      <c r="A12" s="23" t="s">
        <v>248</v>
      </c>
      <c r="B12" s="69">
        <v>17.260313561158878</v>
      </c>
      <c r="C12" s="69">
        <v>14.012552055839054</v>
      </c>
    </row>
    <row r="13" spans="1:3" ht="13.5" customHeight="1">
      <c r="A13" s="368" t="s">
        <v>249</v>
      </c>
      <c r="B13" s="395">
        <v>18.735426884598155</v>
      </c>
      <c r="C13" s="395">
        <v>14.68656963461618</v>
      </c>
    </row>
    <row r="14" spans="1:3" ht="13.5" customHeight="1">
      <c r="A14" s="23" t="s">
        <v>285</v>
      </c>
      <c r="B14" s="69">
        <v>16.248949873984877</v>
      </c>
      <c r="C14" s="69">
        <v>13.144551273170595</v>
      </c>
    </row>
    <row r="15" spans="1:3" ht="13.5" customHeight="1">
      <c r="A15" s="368" t="s">
        <v>250</v>
      </c>
      <c r="B15" s="395">
        <v>18.13105413105413</v>
      </c>
      <c r="C15" s="395">
        <v>14.507157837147806</v>
      </c>
    </row>
    <row r="16" spans="1:3" ht="13.5" customHeight="1">
      <c r="A16" s="23" t="s">
        <v>251</v>
      </c>
      <c r="B16" s="69">
        <v>18.280774771890506</v>
      </c>
      <c r="C16" s="69">
        <v>15.068313189700472</v>
      </c>
    </row>
    <row r="17" spans="1:3" ht="13.5" customHeight="1">
      <c r="A17" s="368" t="s">
        <v>252</v>
      </c>
      <c r="B17" s="395">
        <v>17.105424268397208</v>
      </c>
      <c r="C17" s="395">
        <v>14.068479355488419</v>
      </c>
    </row>
    <row r="18" spans="1:3" ht="13.5" customHeight="1">
      <c r="A18" s="23" t="s">
        <v>253</v>
      </c>
      <c r="B18" s="69">
        <v>15.847680343255567</v>
      </c>
      <c r="C18" s="69">
        <v>12.592371617302367</v>
      </c>
    </row>
    <row r="19" spans="1:3" ht="13.5" customHeight="1">
      <c r="A19" s="368" t="s">
        <v>254</v>
      </c>
      <c r="B19" s="395">
        <v>17.06597222222222</v>
      </c>
      <c r="C19" s="395">
        <v>14.74353628023353</v>
      </c>
    </row>
    <row r="20" spans="1:3" ht="13.5" customHeight="1">
      <c r="A20" s="23" t="s">
        <v>255</v>
      </c>
      <c r="B20" s="69">
        <v>19.693971204038316</v>
      </c>
      <c r="C20" s="69">
        <v>16.864483356534056</v>
      </c>
    </row>
    <row r="21" spans="1:3" ht="13.5" customHeight="1">
      <c r="A21" s="368" t="s">
        <v>256</v>
      </c>
      <c r="B21" s="395">
        <v>18.129610679211282</v>
      </c>
      <c r="C21" s="395">
        <v>14.098019257543319</v>
      </c>
    </row>
    <row r="22" spans="1:3" ht="13.5" customHeight="1">
      <c r="A22" s="23" t="s">
        <v>257</v>
      </c>
      <c r="B22" s="69">
        <v>17.706371191135734</v>
      </c>
      <c r="C22" s="69">
        <v>14.69440832249675</v>
      </c>
    </row>
    <row r="23" spans="1:3" ht="13.5" customHeight="1">
      <c r="A23" s="368" t="s">
        <v>258</v>
      </c>
      <c r="B23" s="395">
        <v>17.293333333333333</v>
      </c>
      <c r="C23" s="395">
        <v>13.790536948431686</v>
      </c>
    </row>
    <row r="24" spans="1:3" ht="13.5" customHeight="1">
      <c r="A24" s="23" t="s">
        <v>259</v>
      </c>
      <c r="B24" s="69">
        <v>17.52015732546706</v>
      </c>
      <c r="C24" s="69">
        <v>14.186856690419635</v>
      </c>
    </row>
    <row r="25" spans="1:3" ht="13.5" customHeight="1">
      <c r="A25" s="368" t="s">
        <v>260</v>
      </c>
      <c r="B25" s="395">
        <v>19.094419574206334</v>
      </c>
      <c r="C25" s="395">
        <v>14.554207943708915</v>
      </c>
    </row>
    <row r="26" spans="1:3" ht="13.5" customHeight="1">
      <c r="A26" s="23" t="s">
        <v>261</v>
      </c>
      <c r="B26" s="69">
        <v>16.140571860435823</v>
      </c>
      <c r="C26" s="69">
        <v>13.240611389596516</v>
      </c>
    </row>
    <row r="27" spans="1:3" ht="13.5" customHeight="1">
      <c r="A27" s="368" t="s">
        <v>262</v>
      </c>
      <c r="B27" s="395">
        <v>14.930855782249404</v>
      </c>
      <c r="C27" s="395">
        <v>11.65897771026882</v>
      </c>
    </row>
    <row r="28" spans="1:3" ht="13.5" customHeight="1">
      <c r="A28" s="23" t="s">
        <v>263</v>
      </c>
      <c r="B28" s="69">
        <v>16.604806532430175</v>
      </c>
      <c r="C28" s="69">
        <v>13.74635120602243</v>
      </c>
    </row>
    <row r="29" spans="1:3" ht="13.5" customHeight="1">
      <c r="A29" s="368" t="s">
        <v>264</v>
      </c>
      <c r="B29" s="395">
        <v>17.01335226877184</v>
      </c>
      <c r="C29" s="395">
        <v>13.65607177400527</v>
      </c>
    </row>
    <row r="30" spans="1:3" ht="13.5" customHeight="1">
      <c r="A30" s="23" t="s">
        <v>265</v>
      </c>
      <c r="B30" s="69">
        <v>17.13762811127379</v>
      </c>
      <c r="C30" s="69">
        <v>14.318042813455657</v>
      </c>
    </row>
    <row r="31" spans="1:3" ht="13.5" customHeight="1">
      <c r="A31" s="368" t="s">
        <v>266</v>
      </c>
      <c r="B31" s="395">
        <v>17.368508195816545</v>
      </c>
      <c r="C31" s="395">
        <v>14.218441440072915</v>
      </c>
    </row>
    <row r="32" spans="1:3" ht="13.5" customHeight="1">
      <c r="A32" s="23" t="s">
        <v>267</v>
      </c>
      <c r="B32" s="69">
        <v>16.363636363636363</v>
      </c>
      <c r="C32" s="69">
        <v>13.825598657458206</v>
      </c>
    </row>
    <row r="33" spans="1:3" ht="13.5" customHeight="1">
      <c r="A33" s="368" t="s">
        <v>268</v>
      </c>
      <c r="B33" s="395">
        <v>16.231505657093123</v>
      </c>
      <c r="C33" s="395">
        <v>13.548035595375024</v>
      </c>
    </row>
    <row r="34" spans="1:3" ht="13.5" customHeight="1">
      <c r="A34" s="23" t="s">
        <v>269</v>
      </c>
      <c r="B34" s="69">
        <v>18.179362506753105</v>
      </c>
      <c r="C34" s="69">
        <v>14.2716396903589</v>
      </c>
    </row>
    <row r="35" spans="1:3" ht="13.5" customHeight="1">
      <c r="A35" s="368" t="s">
        <v>270</v>
      </c>
      <c r="B35" s="395">
        <v>17.422913144886913</v>
      </c>
      <c r="C35" s="395">
        <v>13.970713073005093</v>
      </c>
    </row>
    <row r="36" spans="1:3" ht="13.5" customHeight="1">
      <c r="A36" s="23" t="s">
        <v>271</v>
      </c>
      <c r="B36" s="69">
        <v>16.67944143429805</v>
      </c>
      <c r="C36" s="69">
        <v>13.808503685414472</v>
      </c>
    </row>
    <row r="37" spans="1:3" ht="13.5" customHeight="1">
      <c r="A37" s="368" t="s">
        <v>272</v>
      </c>
      <c r="B37" s="395">
        <v>18.542885528203996</v>
      </c>
      <c r="C37" s="395">
        <v>14.417027850491353</v>
      </c>
    </row>
    <row r="38" spans="1:3" ht="13.5" customHeight="1">
      <c r="A38" s="23" t="s">
        <v>273</v>
      </c>
      <c r="B38" s="69">
        <v>18.049338810881515</v>
      </c>
      <c r="C38" s="69">
        <v>15.16704664278245</v>
      </c>
    </row>
    <row r="39" spans="1:3" ht="13.5" customHeight="1">
      <c r="A39" s="368" t="s">
        <v>274</v>
      </c>
      <c r="B39" s="395">
        <v>15.740649847845292</v>
      </c>
      <c r="C39" s="395">
        <v>13.547651233524839</v>
      </c>
    </row>
    <row r="40" spans="1:3" ht="13.5" customHeight="1">
      <c r="A40" s="23" t="s">
        <v>275</v>
      </c>
      <c r="B40" s="69">
        <v>17.240889730241364</v>
      </c>
      <c r="C40" s="69">
        <v>13.81583004690264</v>
      </c>
    </row>
    <row r="41" spans="1:3" ht="13.5" customHeight="1">
      <c r="A41" s="368" t="s">
        <v>276</v>
      </c>
      <c r="B41" s="395">
        <v>17.25297176820208</v>
      </c>
      <c r="C41" s="395">
        <v>13.601432189328444</v>
      </c>
    </row>
    <row r="42" spans="1:3" ht="13.5" customHeight="1">
      <c r="A42" s="23" t="s">
        <v>277</v>
      </c>
      <c r="B42" s="69">
        <v>16.684972541188216</v>
      </c>
      <c r="C42" s="69">
        <v>13.844241922120961</v>
      </c>
    </row>
    <row r="43" spans="1:3" ht="13.5" customHeight="1">
      <c r="A43" s="368" t="s">
        <v>278</v>
      </c>
      <c r="B43" s="395">
        <v>15.010526315789473</v>
      </c>
      <c r="C43" s="395">
        <v>12.893309222423145</v>
      </c>
    </row>
    <row r="44" spans="1:3" ht="13.5" customHeight="1">
      <c r="A44" s="23" t="s">
        <v>279</v>
      </c>
      <c r="B44" s="69">
        <v>18.374240036027924</v>
      </c>
      <c r="C44" s="69">
        <v>14.866095828019677</v>
      </c>
    </row>
    <row r="45" spans="1:3" ht="13.5" customHeight="1">
      <c r="A45" s="368" t="s">
        <v>280</v>
      </c>
      <c r="B45" s="395">
        <v>19.164727178691493</v>
      </c>
      <c r="C45" s="395">
        <v>15.972952667167544</v>
      </c>
    </row>
    <row r="46" spans="1:3" ht="13.5" customHeight="1">
      <c r="A46" s="23" t="s">
        <v>281</v>
      </c>
      <c r="B46" s="69">
        <v>17.896700442309815</v>
      </c>
      <c r="C46" s="69">
        <v>13.798813833474545</v>
      </c>
    </row>
    <row r="47" spans="1:4" ht="4.5" customHeight="1">
      <c r="A47"/>
      <c r="B47"/>
      <c r="C47"/>
      <c r="D47"/>
    </row>
    <row r="48" spans="1:4" ht="13.5" customHeight="1">
      <c r="A48" s="500" t="s">
        <v>282</v>
      </c>
      <c r="B48" s="501">
        <v>17.532572771184626</v>
      </c>
      <c r="C48" s="502">
        <v>14.03838936962529</v>
      </c>
      <c r="D48" s="37"/>
    </row>
    <row r="49" spans="1:3" ht="4.5" customHeight="1">
      <c r="A49" s="25" t="s">
        <v>5</v>
      </c>
      <c r="B49" s="72"/>
      <c r="C49" s="72"/>
    </row>
    <row r="50" spans="1:3" ht="13.5" customHeight="1">
      <c r="A50" s="23" t="s">
        <v>283</v>
      </c>
      <c r="B50" s="69">
        <v>12.291554599246908</v>
      </c>
      <c r="C50" s="69">
        <v>10.074955908289242</v>
      </c>
    </row>
    <row r="51" spans="1:3" ht="13.5" customHeight="1">
      <c r="A51" s="368" t="s">
        <v>284</v>
      </c>
      <c r="B51" s="395">
        <v>20.189504373177844</v>
      </c>
      <c r="C51" s="395">
        <v>19.050894085281985</v>
      </c>
    </row>
    <row r="52" spans="1:4" ht="49.5" customHeight="1">
      <c r="A52" s="27"/>
      <c r="B52" s="27"/>
      <c r="C52" s="27"/>
      <c r="D52" s="27"/>
    </row>
    <row r="53" spans="1:4" ht="15" customHeight="1">
      <c r="A53" s="129" t="s">
        <v>414</v>
      </c>
      <c r="B53" s="39"/>
      <c r="C53" s="39"/>
      <c r="D53" s="39"/>
    </row>
    <row r="54" spans="1:4" ht="12" customHeight="1">
      <c r="A54" s="39" t="s">
        <v>413</v>
      </c>
      <c r="B54" s="39"/>
      <c r="C54" s="39"/>
      <c r="D54" s="39"/>
    </row>
    <row r="55" spans="1:4" ht="12" customHeight="1">
      <c r="A55" s="129" t="s">
        <v>387</v>
      </c>
      <c r="C55" s="39"/>
      <c r="D55" s="39"/>
    </row>
    <row r="56" spans="1:4" ht="12" customHeight="1">
      <c r="A56" s="39" t="s">
        <v>523</v>
      </c>
      <c r="C56" s="39"/>
      <c r="D56" s="39"/>
    </row>
    <row r="57" spans="1:4" ht="12" customHeight="1">
      <c r="A57" s="39" t="s">
        <v>388</v>
      </c>
      <c r="B57" s="39"/>
      <c r="C57" s="39"/>
      <c r="D57" s="39"/>
    </row>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8.xml><?xml version="1.0" encoding="utf-8"?>
<worksheet xmlns="http://schemas.openxmlformats.org/spreadsheetml/2006/main" xmlns:r="http://schemas.openxmlformats.org/officeDocument/2006/relationships">
  <sheetPr codeName="Sheet7">
    <pageSetUpPr fitToPage="1"/>
  </sheetPr>
  <dimension ref="A2:L34"/>
  <sheetViews>
    <sheetView showGridLines="0" showZeros="0" workbookViewId="0" topLeftCell="A1">
      <selection activeCell="A1" sqref="A1"/>
    </sheetView>
  </sheetViews>
  <sheetFormatPr defaultColWidth="15.83203125" defaultRowHeight="12"/>
  <cols>
    <col min="1" max="1" width="5.83203125" style="1" customWidth="1"/>
    <col min="2" max="2" width="43.83203125" style="1" customWidth="1"/>
    <col min="3" max="7" width="17.83203125" style="1" customWidth="1"/>
    <col min="8" max="8" width="15.83203125" style="1" customWidth="1"/>
    <col min="9" max="9" width="2.83203125" style="1" customWidth="1"/>
    <col min="10" max="10" width="17.83203125" style="1" customWidth="1"/>
    <col min="11" max="11" width="9.83203125" style="1" customWidth="1"/>
    <col min="12" max="16384" width="15.83203125" style="1" customWidth="1"/>
  </cols>
  <sheetData>
    <row r="2" spans="1:10" ht="12">
      <c r="A2" s="74"/>
      <c r="B2" s="74"/>
      <c r="C2" s="75" t="str">
        <f>OPYEAR</f>
        <v>OPERATING FUND 2007/2008 BUDGET</v>
      </c>
      <c r="D2" s="75"/>
      <c r="E2" s="75"/>
      <c r="F2" s="75"/>
      <c r="G2" s="75"/>
      <c r="H2" s="75"/>
      <c r="I2" s="75"/>
      <c r="J2" s="74"/>
    </row>
    <row r="5" spans="3:10" ht="15.75">
      <c r="C5" s="349" t="s">
        <v>167</v>
      </c>
      <c r="D5" s="77"/>
      <c r="E5" s="77"/>
      <c r="F5" s="77"/>
      <c r="G5" s="77"/>
      <c r="H5" s="77"/>
      <c r="I5" s="77"/>
      <c r="J5" s="4"/>
    </row>
    <row r="6" spans="3:10" ht="15.75">
      <c r="C6" s="349" t="s">
        <v>447</v>
      </c>
      <c r="D6" s="77"/>
      <c r="E6" s="77"/>
      <c r="F6" s="77"/>
      <c r="G6" s="77"/>
      <c r="H6" s="77"/>
      <c r="I6" s="77"/>
      <c r="J6" s="4"/>
    </row>
    <row r="7" spans="3:10" ht="12">
      <c r="C7" s="76"/>
      <c r="D7" s="77"/>
      <c r="E7" s="77"/>
      <c r="F7" s="77"/>
      <c r="G7" s="77"/>
      <c r="H7" s="77"/>
      <c r="I7" s="77"/>
      <c r="J7" s="4"/>
    </row>
    <row r="8" spans="3:10" ht="12">
      <c r="C8" s="76"/>
      <c r="D8" s="77"/>
      <c r="E8" s="77"/>
      <c r="F8" s="77"/>
      <c r="G8" s="77"/>
      <c r="H8" s="77"/>
      <c r="I8" s="4"/>
      <c r="J8" s="4"/>
    </row>
    <row r="9" spans="3:10" ht="12">
      <c r="C9" s="4"/>
      <c r="D9" s="4"/>
      <c r="E9" s="4"/>
      <c r="F9" s="4"/>
      <c r="G9" s="4"/>
      <c r="H9" s="4"/>
      <c r="I9" s="4"/>
      <c r="J9" s="4"/>
    </row>
    <row r="10" spans="3:10" ht="12">
      <c r="C10" s="4"/>
      <c r="D10" s="4"/>
      <c r="E10" s="4"/>
      <c r="F10" s="4"/>
      <c r="G10" s="4"/>
      <c r="H10" s="4"/>
      <c r="I10" s="4"/>
      <c r="J10" s="4"/>
    </row>
    <row r="11" spans="3:10" ht="12">
      <c r="C11" s="381" t="s">
        <v>168</v>
      </c>
      <c r="D11" s="382"/>
      <c r="E11" s="382"/>
      <c r="F11" s="382"/>
      <c r="G11" s="382"/>
      <c r="H11" s="382"/>
      <c r="I11" s="383"/>
      <c r="J11" s="4"/>
    </row>
    <row r="12" spans="3:10" ht="12">
      <c r="C12" s="4"/>
      <c r="D12" s="4"/>
      <c r="E12" s="4"/>
      <c r="F12" s="4"/>
      <c r="G12" s="4"/>
      <c r="H12" s="4"/>
      <c r="I12" s="4"/>
      <c r="J12" s="4"/>
    </row>
    <row r="13" spans="1:10" ht="12">
      <c r="A13" s="78"/>
      <c r="B13" s="79"/>
      <c r="C13" s="384"/>
      <c r="D13" s="384" t="s">
        <v>169</v>
      </c>
      <c r="E13" s="385"/>
      <c r="F13" s="384" t="s">
        <v>170</v>
      </c>
      <c r="G13" s="384" t="s">
        <v>146</v>
      </c>
      <c r="H13" s="386"/>
      <c r="I13" s="376"/>
      <c r="J13" s="376"/>
    </row>
    <row r="14" spans="1:10" ht="12">
      <c r="A14" s="536" t="s">
        <v>181</v>
      </c>
      <c r="B14" s="537"/>
      <c r="C14" s="387" t="s">
        <v>171</v>
      </c>
      <c r="D14" s="387" t="s">
        <v>172</v>
      </c>
      <c r="E14" s="367" t="s">
        <v>156</v>
      </c>
      <c r="F14" s="387" t="s">
        <v>173</v>
      </c>
      <c r="G14" s="387" t="s">
        <v>156</v>
      </c>
      <c r="H14" s="366" t="s">
        <v>101</v>
      </c>
      <c r="I14" s="388"/>
      <c r="J14" s="387" t="s">
        <v>174</v>
      </c>
    </row>
    <row r="16" spans="1:10" ht="12">
      <c r="A16" s="80">
        <v>100</v>
      </c>
      <c r="B16" s="37" t="s">
        <v>56</v>
      </c>
      <c r="C16" s="81">
        <f>'- 12 -'!B22</f>
        <v>793664934</v>
      </c>
      <c r="D16" s="82">
        <f>'- 12 -'!B23</f>
        <v>48092163</v>
      </c>
      <c r="E16" s="82">
        <f>'- 12 -'!B40</f>
        <v>21679299</v>
      </c>
      <c r="F16" s="82">
        <f>'- 12 -'!B46</f>
        <v>59495291</v>
      </c>
      <c r="G16" s="83"/>
      <c r="H16" s="84"/>
      <c r="J16" s="81">
        <f>SUM(C16:F16)</f>
        <v>922931687</v>
      </c>
    </row>
    <row r="17" spans="1:10" ht="24" customHeight="1">
      <c r="A17" s="80">
        <v>200</v>
      </c>
      <c r="B17" s="37" t="s">
        <v>491</v>
      </c>
      <c r="C17" s="81">
        <f>'- 12 -'!D22</f>
        <v>254217406</v>
      </c>
      <c r="D17" s="82">
        <f>'- 12 -'!D23</f>
        <v>23453698</v>
      </c>
      <c r="E17" s="82">
        <f>'- 12 -'!D40</f>
        <v>8505709</v>
      </c>
      <c r="F17" s="82">
        <f>'- 12 -'!D46</f>
        <v>4237363</v>
      </c>
      <c r="G17" s="83"/>
      <c r="H17" s="84"/>
      <c r="J17" s="81">
        <f>SUM(C17:F17)</f>
        <v>290414176</v>
      </c>
    </row>
    <row r="18" spans="1:10" ht="24" customHeight="1">
      <c r="A18" s="80">
        <v>300</v>
      </c>
      <c r="B18" s="37" t="s">
        <v>229</v>
      </c>
      <c r="C18" s="81">
        <f>'- 12 -'!F22</f>
        <v>4386025</v>
      </c>
      <c r="D18" s="82">
        <f>'- 12 -'!F23</f>
        <v>317113</v>
      </c>
      <c r="E18" s="82">
        <f>'- 12 -'!F40</f>
        <v>673970</v>
      </c>
      <c r="F18" s="82">
        <f>'- 12 -'!F46</f>
        <v>282699</v>
      </c>
      <c r="G18" s="83"/>
      <c r="H18" s="85">
        <f>'- 12 -'!F48</f>
        <v>82136</v>
      </c>
      <c r="I18" s="86" t="s">
        <v>207</v>
      </c>
      <c r="J18" s="81">
        <f>SUM(C18:F18,H18)</f>
        <v>5741943</v>
      </c>
    </row>
    <row r="19" spans="1:10" ht="24" customHeight="1">
      <c r="A19" s="80">
        <v>400</v>
      </c>
      <c r="B19" s="37" t="s">
        <v>175</v>
      </c>
      <c r="C19" s="81">
        <f>'- 12 -'!H22</f>
        <v>10340867</v>
      </c>
      <c r="D19" s="82">
        <f>'- 12 -'!H23</f>
        <v>842405</v>
      </c>
      <c r="E19" s="82">
        <f>'- 12 -'!H40</f>
        <v>1268438</v>
      </c>
      <c r="F19" s="82">
        <f>'- 12 -'!H46</f>
        <v>990012</v>
      </c>
      <c r="G19" s="83"/>
      <c r="H19" s="84"/>
      <c r="J19" s="81">
        <f>SUM(C19:F19)</f>
        <v>13441722</v>
      </c>
    </row>
    <row r="20" spans="1:10" ht="24" customHeight="1">
      <c r="A20" s="80">
        <v>500</v>
      </c>
      <c r="B20" s="37" t="s">
        <v>199</v>
      </c>
      <c r="C20" s="81">
        <f>'- 12 -'!J22</f>
        <v>36956429</v>
      </c>
      <c r="D20" s="82">
        <f>'- 12 -'!J23</f>
        <v>5015089</v>
      </c>
      <c r="E20" s="82">
        <f>'- 12 -'!J40</f>
        <v>12807567</v>
      </c>
      <c r="F20" s="82">
        <f>'- 12 -'!J46</f>
        <v>2881519</v>
      </c>
      <c r="G20" s="83"/>
      <c r="H20" s="85">
        <f>'- 12 -'!J48</f>
        <v>-39485</v>
      </c>
      <c r="I20" s="86" t="s">
        <v>207</v>
      </c>
      <c r="J20" s="81">
        <f>SUM(C20:F20,H20)</f>
        <v>57621119</v>
      </c>
    </row>
    <row r="21" spans="1:11" ht="12" customHeight="1">
      <c r="A21" s="80"/>
      <c r="B21" s="37"/>
      <c r="C21" s="87"/>
      <c r="D21" s="88"/>
      <c r="E21" s="88"/>
      <c r="F21" s="88"/>
      <c r="G21" s="83"/>
      <c r="H21" s="84"/>
      <c r="J21" s="81"/>
      <c r="K21" s="534" t="s">
        <v>208</v>
      </c>
    </row>
    <row r="22" spans="1:11" ht="24" customHeight="1">
      <c r="A22" s="89">
        <v>600</v>
      </c>
      <c r="B22" s="90" t="s">
        <v>193</v>
      </c>
      <c r="C22" s="81">
        <f>'- 13 -'!B22</f>
        <v>38793851</v>
      </c>
      <c r="D22" s="82">
        <f>'- 13 -'!B23</f>
        <v>3514207</v>
      </c>
      <c r="E22" s="82">
        <f>'- 13 -'!B40</f>
        <v>10896691</v>
      </c>
      <c r="F22" s="82">
        <f>'- 13 -'!B46</f>
        <v>6497272</v>
      </c>
      <c r="G22" s="83"/>
      <c r="H22" s="84"/>
      <c r="J22" s="81">
        <f>SUM(C22:F22)</f>
        <v>59702021</v>
      </c>
      <c r="K22" s="535"/>
    </row>
    <row r="23" spans="1:11" ht="24" customHeight="1">
      <c r="A23" s="80">
        <v>700</v>
      </c>
      <c r="B23" s="37" t="s">
        <v>176</v>
      </c>
      <c r="C23" s="81">
        <f>'- 13 -'!D22</f>
        <v>30293034</v>
      </c>
      <c r="D23" s="82">
        <f>'- 13 -'!D23</f>
        <v>4253609</v>
      </c>
      <c r="E23" s="82">
        <f>'- 13 -'!D40</f>
        <v>19808126</v>
      </c>
      <c r="F23" s="82">
        <f>'- 13 -'!D46</f>
        <v>13070313</v>
      </c>
      <c r="G23" s="83"/>
      <c r="H23" s="84"/>
      <c r="J23" s="81">
        <f>SUM(C23:F23)</f>
        <v>67425082</v>
      </c>
      <c r="K23" s="91"/>
    </row>
    <row r="24" spans="1:10" ht="24" customHeight="1">
      <c r="A24" s="80">
        <v>800</v>
      </c>
      <c r="B24" s="37" t="s">
        <v>177</v>
      </c>
      <c r="C24" s="81">
        <f>'- 13 -'!F22</f>
        <v>83835258</v>
      </c>
      <c r="D24" s="82">
        <f>'- 13 -'!F23</f>
        <v>12764215</v>
      </c>
      <c r="E24" s="82">
        <f>'- 13 -'!F40</f>
        <v>82555381</v>
      </c>
      <c r="F24" s="82">
        <f>'- 13 -'!F46</f>
        <v>17506219</v>
      </c>
      <c r="G24" s="83"/>
      <c r="H24" s="85">
        <f>'- 13 -'!F51</f>
        <v>-42651</v>
      </c>
      <c r="I24" s="93" t="s">
        <v>358</v>
      </c>
      <c r="J24" s="81">
        <f>SUM(C24:F24,H24)</f>
        <v>196618422</v>
      </c>
    </row>
    <row r="25" spans="1:10" ht="24" customHeight="1">
      <c r="A25" s="80">
        <v>900</v>
      </c>
      <c r="B25" s="37" t="s">
        <v>60</v>
      </c>
      <c r="C25" s="87"/>
      <c r="D25" s="88"/>
      <c r="E25" s="88"/>
      <c r="F25" s="88"/>
      <c r="G25" s="82">
        <v>2519785</v>
      </c>
      <c r="H25" s="92">
        <v>26569793</v>
      </c>
      <c r="I25" s="93" t="s">
        <v>363</v>
      </c>
      <c r="J25" s="81">
        <f>SUM(G25:H25)</f>
        <v>29089578</v>
      </c>
    </row>
    <row r="26" spans="1:10" ht="12">
      <c r="A26" s="80"/>
      <c r="B26" s="37"/>
      <c r="C26" s="87"/>
      <c r="D26" s="88"/>
      <c r="E26" s="88"/>
      <c r="F26" s="88"/>
      <c r="G26" s="88"/>
      <c r="H26" s="94"/>
      <c r="J26" s="87"/>
    </row>
    <row r="27" spans="2:10" ht="12">
      <c r="B27" s="37"/>
      <c r="C27" s="95"/>
      <c r="D27" s="95"/>
      <c r="E27" s="95"/>
      <c r="F27" s="95"/>
      <c r="G27" s="95"/>
      <c r="H27" s="95"/>
      <c r="J27" s="95"/>
    </row>
    <row r="28" spans="1:12" ht="12">
      <c r="A28" s="96"/>
      <c r="B28" s="97" t="s">
        <v>174</v>
      </c>
      <c r="C28" s="98">
        <f>SUM(C16:C25)</f>
        <v>1252487804</v>
      </c>
      <c r="D28" s="99">
        <f>SUM(D16:D25)</f>
        <v>98252499</v>
      </c>
      <c r="E28" s="99">
        <f>SUM(E16:E25)</f>
        <v>158195181</v>
      </c>
      <c r="F28" s="99">
        <f>SUM(F16:F25)</f>
        <v>104960688</v>
      </c>
      <c r="G28" s="99">
        <f>G25</f>
        <v>2519785</v>
      </c>
      <c r="H28" s="100">
        <f>SUM(H16:H25)</f>
        <v>26569793</v>
      </c>
      <c r="I28" s="101"/>
      <c r="J28" s="98">
        <f>SUM(J16:J25)</f>
        <v>1642985750</v>
      </c>
      <c r="K28" s="1">
        <f>J28-'- 3 -'!D48</f>
        <v>0</v>
      </c>
      <c r="L28" s="102"/>
    </row>
    <row r="29" spans="3:8" ht="12">
      <c r="C29" s="95"/>
      <c r="D29" s="95"/>
      <c r="E29" s="95"/>
      <c r="F29" s="95"/>
      <c r="G29" s="95"/>
      <c r="H29" s="95"/>
    </row>
    <row r="30" ht="60" customHeight="1"/>
    <row r="31" spans="1:3" ht="12">
      <c r="A31" s="350" t="s">
        <v>207</v>
      </c>
      <c r="B31" s="1" t="s">
        <v>357</v>
      </c>
      <c r="C31" s="37"/>
    </row>
    <row r="32" spans="1:3" ht="12">
      <c r="A32" s="350" t="s">
        <v>358</v>
      </c>
      <c r="B32" s="162" t="s">
        <v>539</v>
      </c>
      <c r="C32" s="37"/>
    </row>
    <row r="33" spans="1:10" ht="12">
      <c r="A33" s="350" t="s">
        <v>363</v>
      </c>
      <c r="B33" s="1" t="s">
        <v>359</v>
      </c>
      <c r="C33" s="95"/>
      <c r="J33" s="95"/>
    </row>
    <row r="34" ht="12">
      <c r="C34" s="95"/>
    </row>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sheetData>
  <mergeCells count="2">
    <mergeCell ref="K21:K22"/>
    <mergeCell ref="A14:B14"/>
  </mergeCells>
  <printOptions/>
  <pageMargins left="0.3937007874015748" right="0" top="0.7086614173228347" bottom="0.31496062992125984" header="0" footer="0"/>
  <pageSetup fitToHeight="1" fitToWidth="1" horizontalDpi="600" verticalDpi="600" orientation="landscape" scale="88"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2:M52"/>
  <sheetViews>
    <sheetView showGridLines="0" showZeros="0" workbookViewId="0" topLeftCell="A1">
      <selection activeCell="A1" sqref="A1"/>
    </sheetView>
  </sheetViews>
  <sheetFormatPr defaultColWidth="15.83203125" defaultRowHeight="12"/>
  <cols>
    <col min="1" max="1" width="50.83203125" style="1" customWidth="1"/>
    <col min="2" max="2" width="15.83203125" style="1" customWidth="1"/>
    <col min="3" max="3" width="8.83203125" style="1" customWidth="1"/>
    <col min="4" max="4" width="15.83203125" style="1" customWidth="1"/>
    <col min="5" max="5" width="8.83203125" style="1" customWidth="1"/>
    <col min="6" max="6" width="15.83203125" style="1" customWidth="1"/>
    <col min="7" max="7" width="8.83203125" style="1" customWidth="1"/>
    <col min="8" max="8" width="15.83203125" style="1" customWidth="1"/>
    <col min="9" max="9" width="8.83203125" style="1" customWidth="1"/>
    <col min="10" max="10" width="15.83203125" style="1" customWidth="1"/>
    <col min="11" max="11" width="8.83203125" style="1" customWidth="1"/>
    <col min="12" max="12" width="5.83203125" style="1" customWidth="1"/>
    <col min="13" max="16384" width="15.83203125" style="1" customWidth="1"/>
  </cols>
  <sheetData>
    <row r="2" spans="1:11" ht="12">
      <c r="A2" s="74"/>
      <c r="B2" s="74"/>
      <c r="C2" s="74"/>
      <c r="D2" s="135" t="str">
        <f>OPYEAR</f>
        <v>OPERATING FUND 2007/2008 BUDGET</v>
      </c>
      <c r="E2" s="135"/>
      <c r="F2" s="135"/>
      <c r="G2" s="135"/>
      <c r="H2" s="136"/>
      <c r="I2" s="136"/>
      <c r="J2" s="137"/>
      <c r="K2" s="138" t="s">
        <v>9</v>
      </c>
    </row>
    <row r="3" spans="10:11" ht="9.75" customHeight="1">
      <c r="J3" s="118"/>
      <c r="K3" s="118"/>
    </row>
    <row r="4" spans="2:11" ht="15.75">
      <c r="B4" s="351" t="s">
        <v>179</v>
      </c>
      <c r="C4" s="118"/>
      <c r="D4" s="118"/>
      <c r="E4" s="118"/>
      <c r="F4" s="118"/>
      <c r="G4" s="118"/>
      <c r="H4" s="118"/>
      <c r="I4" s="118"/>
      <c r="J4" s="118"/>
      <c r="K4" s="118"/>
    </row>
    <row r="5" spans="2:11" ht="15.75">
      <c r="B5" s="351" t="s">
        <v>180</v>
      </c>
      <c r="C5" s="118"/>
      <c r="D5" s="118"/>
      <c r="E5" s="118"/>
      <c r="F5" s="118"/>
      <c r="G5" s="118"/>
      <c r="H5" s="118"/>
      <c r="I5" s="118"/>
      <c r="J5" s="118"/>
      <c r="K5" s="118"/>
    </row>
    <row r="6" ht="9.75" customHeight="1"/>
    <row r="7" spans="2:11" ht="12">
      <c r="B7" s="140" t="s">
        <v>181</v>
      </c>
      <c r="C7" s="136"/>
      <c r="D7" s="136"/>
      <c r="E7" s="136"/>
      <c r="F7" s="136"/>
      <c r="G7" s="136"/>
      <c r="H7" s="136"/>
      <c r="I7" s="136"/>
      <c r="J7" s="136"/>
      <c r="K7" s="141"/>
    </row>
    <row r="8" ht="6" customHeight="1"/>
    <row r="9" spans="1:11" ht="12">
      <c r="A9" s="4"/>
      <c r="B9" s="362" t="s">
        <v>69</v>
      </c>
      <c r="C9" s="364"/>
      <c r="D9" s="363" t="s">
        <v>492</v>
      </c>
      <c r="E9" s="364"/>
      <c r="F9" s="363" t="s">
        <v>228</v>
      </c>
      <c r="G9" s="364"/>
      <c r="H9" s="363" t="s">
        <v>65</v>
      </c>
      <c r="I9" s="364"/>
      <c r="J9" s="363" t="s">
        <v>198</v>
      </c>
      <c r="K9" s="364"/>
    </row>
    <row r="10" spans="1:11" ht="12">
      <c r="A10" s="4"/>
      <c r="B10" s="365" t="s">
        <v>182</v>
      </c>
      <c r="C10" s="367"/>
      <c r="D10" s="366" t="s">
        <v>156</v>
      </c>
      <c r="E10" s="367"/>
      <c r="F10" s="366" t="s">
        <v>304</v>
      </c>
      <c r="G10" s="367"/>
      <c r="H10" s="366" t="s">
        <v>85</v>
      </c>
      <c r="I10" s="367"/>
      <c r="J10" s="366" t="s">
        <v>37</v>
      </c>
      <c r="K10" s="367"/>
    </row>
    <row r="11" spans="1:11" ht="12">
      <c r="A11" s="142" t="s">
        <v>168</v>
      </c>
      <c r="B11" s="143" t="s">
        <v>89</v>
      </c>
      <c r="C11" s="143" t="s">
        <v>90</v>
      </c>
      <c r="D11" s="143" t="s">
        <v>89</v>
      </c>
      <c r="E11" s="143" t="s">
        <v>90</v>
      </c>
      <c r="F11" s="143" t="s">
        <v>89</v>
      </c>
      <c r="G11" s="143" t="s">
        <v>90</v>
      </c>
      <c r="H11" s="143" t="s">
        <v>89</v>
      </c>
      <c r="I11" s="143" t="s">
        <v>90</v>
      </c>
      <c r="J11" s="143" t="s">
        <v>89</v>
      </c>
      <c r="K11" s="144" t="s">
        <v>90</v>
      </c>
    </row>
    <row r="12" spans="1:11" ht="4.5" customHeight="1">
      <c r="A12" s="145"/>
      <c r="B12" s="4"/>
      <c r="C12" s="4"/>
      <c r="D12" s="4"/>
      <c r="E12" s="4"/>
      <c r="F12" s="4"/>
      <c r="G12" s="4"/>
      <c r="H12" s="4"/>
      <c r="I12" s="4"/>
      <c r="J12" s="4"/>
      <c r="K12" s="4"/>
    </row>
    <row r="13" spans="1:11" ht="12">
      <c r="A13" s="379" t="s">
        <v>171</v>
      </c>
      <c r="B13" s="146"/>
      <c r="C13" s="356"/>
      <c r="D13" s="146"/>
      <c r="E13" s="356"/>
      <c r="F13" s="146"/>
      <c r="G13" s="356"/>
      <c r="H13" s="146"/>
      <c r="I13" s="356"/>
      <c r="J13" s="146"/>
      <c r="K13" s="356"/>
    </row>
    <row r="14" spans="1:11" ht="12">
      <c r="A14" s="147" t="s">
        <v>313</v>
      </c>
      <c r="B14" s="148"/>
      <c r="C14" s="353"/>
      <c r="D14" s="148"/>
      <c r="E14" s="353"/>
      <c r="F14" s="148"/>
      <c r="G14" s="353"/>
      <c r="H14" s="148"/>
      <c r="I14" s="353"/>
      <c r="J14" s="148">
        <v>3355827</v>
      </c>
      <c r="K14" s="353"/>
    </row>
    <row r="15" spans="1:11" ht="12">
      <c r="A15" s="147" t="s">
        <v>314</v>
      </c>
      <c r="B15" s="148">
        <v>66772097</v>
      </c>
      <c r="C15" s="353">
        <f>B15/'- 13 -'!$J$53*100</f>
        <v>4.064070367013225</v>
      </c>
      <c r="D15" s="148">
        <v>5935925</v>
      </c>
      <c r="E15" s="353">
        <f>D15/'- 13 -'!$J$53*100</f>
        <v>0.3612888912761416</v>
      </c>
      <c r="F15" s="148">
        <v>560284</v>
      </c>
      <c r="G15" s="353">
        <f>F15/'- 13 -'!$J$53*100</f>
        <v>0.03410157391809394</v>
      </c>
      <c r="H15" s="148">
        <v>637665</v>
      </c>
      <c r="I15" s="353">
        <f>H15/'- 13 -'!$J$53*100</f>
        <v>0.03881135305038404</v>
      </c>
      <c r="J15" s="148">
        <v>16275228</v>
      </c>
      <c r="K15" s="353">
        <f>J15/'- 13 -'!$J$53*100</f>
        <v>0.9905885063214943</v>
      </c>
    </row>
    <row r="16" spans="1:11" ht="12">
      <c r="A16" s="147" t="s">
        <v>315</v>
      </c>
      <c r="B16" s="148">
        <v>665307170</v>
      </c>
      <c r="C16" s="353">
        <f>B16/'- 13 -'!$J$53*100</f>
        <v>40.49378821453564</v>
      </c>
      <c r="D16" s="148">
        <v>106267929</v>
      </c>
      <c r="E16" s="353">
        <f>D16/'- 13 -'!$J$53*100</f>
        <v>6.467976304724493</v>
      </c>
      <c r="F16" s="148">
        <v>3219417</v>
      </c>
      <c r="G16" s="353">
        <f>F16/'- 13 -'!$J$53*100</f>
        <v>0.19594917363099468</v>
      </c>
      <c r="H16" s="148">
        <v>6635575</v>
      </c>
      <c r="I16" s="353">
        <f>H16/'- 13 -'!$J$53*100</f>
        <v>0.40387294898936277</v>
      </c>
      <c r="J16" s="148"/>
      <c r="K16" s="353">
        <f>J16/'- 13 -'!$J$53*100</f>
        <v>0</v>
      </c>
    </row>
    <row r="17" spans="1:11" ht="12">
      <c r="A17" s="147" t="s">
        <v>316</v>
      </c>
      <c r="B17" s="148">
        <v>20371658</v>
      </c>
      <c r="C17" s="353">
        <f>B17/'- 13 -'!$J$53*100</f>
        <v>1.2399169012877926</v>
      </c>
      <c r="D17" s="148">
        <v>116582778</v>
      </c>
      <c r="E17" s="353">
        <f>D17/'- 13 -'!$J$53*100</f>
        <v>7.095787531936902</v>
      </c>
      <c r="F17" s="148">
        <v>223932</v>
      </c>
      <c r="G17" s="353">
        <f>F17/'- 13 -'!$J$53*100</f>
        <v>0.01362957651945551</v>
      </c>
      <c r="H17" s="148">
        <v>1610659</v>
      </c>
      <c r="I17" s="353">
        <f>H17/'- 13 -'!$J$53*100</f>
        <v>0.09803243880843154</v>
      </c>
      <c r="J17" s="148"/>
      <c r="K17" s="353">
        <f>J17/'- 13 -'!$J$53*100</f>
        <v>0</v>
      </c>
    </row>
    <row r="18" spans="1:11" ht="12">
      <c r="A18" s="147" t="s">
        <v>317</v>
      </c>
      <c r="B18" s="148">
        <v>3242906</v>
      </c>
      <c r="C18" s="353">
        <f>B18/'- 13 -'!$J$53*100</f>
        <v>0.1973788269313961</v>
      </c>
      <c r="D18" s="148">
        <v>1012455</v>
      </c>
      <c r="E18" s="353">
        <f>D18/'- 13 -'!$J$53*100</f>
        <v>0.061622871653025595</v>
      </c>
      <c r="F18" s="148">
        <v>176082</v>
      </c>
      <c r="G18" s="353">
        <f>F18/'- 13 -'!$J$53*100</f>
        <v>0.010717195812562585</v>
      </c>
      <c r="H18" s="148">
        <v>592606</v>
      </c>
      <c r="I18" s="353">
        <f>H18/'- 13 -'!$J$53*100</f>
        <v>0.03606884600185972</v>
      </c>
      <c r="J18" s="148">
        <v>3733093</v>
      </c>
      <c r="K18" s="353">
        <f>J18/'- 13 -'!$J$53*100</f>
        <v>0.22721396092449372</v>
      </c>
    </row>
    <row r="19" spans="1:11" ht="12">
      <c r="A19" s="149" t="s">
        <v>318</v>
      </c>
      <c r="B19" s="150">
        <v>30022961</v>
      </c>
      <c r="C19" s="354">
        <f>B19/'- 13 -'!$J$53*100</f>
        <v>1.8273415335464716</v>
      </c>
      <c r="D19" s="150">
        <v>2380890</v>
      </c>
      <c r="E19" s="354">
        <f>D19/'- 13 -'!$J$53*100</f>
        <v>0.14491239501012104</v>
      </c>
      <c r="F19" s="150">
        <v>202769</v>
      </c>
      <c r="G19" s="354">
        <f>F19/'- 13 -'!$J$53*100</f>
        <v>0.012341494745161363</v>
      </c>
      <c r="H19" s="150">
        <v>679691</v>
      </c>
      <c r="I19" s="354">
        <f>H19/'- 13 -'!$J$53*100</f>
        <v>0.04136925715880372</v>
      </c>
      <c r="J19" s="150">
        <v>12616795</v>
      </c>
      <c r="K19" s="354">
        <f>J19/'- 13 -'!$J$53*100</f>
        <v>0.7679187114069613</v>
      </c>
    </row>
    <row r="20" spans="1:11" ht="12">
      <c r="A20" s="149" t="s">
        <v>319</v>
      </c>
      <c r="B20" s="151"/>
      <c r="C20" s="354"/>
      <c r="D20" s="151">
        <v>22018189</v>
      </c>
      <c r="E20" s="354">
        <f>D20/'- 13 -'!$J$53*100</f>
        <v>1.340132682221985</v>
      </c>
      <c r="F20" s="151"/>
      <c r="G20" s="354"/>
      <c r="H20" s="151">
        <v>156071</v>
      </c>
      <c r="I20" s="354"/>
      <c r="J20" s="151"/>
      <c r="K20" s="354"/>
    </row>
    <row r="21" spans="1:11" ht="12">
      <c r="A21" s="152" t="s">
        <v>320</v>
      </c>
      <c r="B21" s="153">
        <v>7948142</v>
      </c>
      <c r="C21" s="355">
        <f>B21/'- 13 -'!$J$53*100</f>
        <v>0.483762077668659</v>
      </c>
      <c r="D21" s="153">
        <v>19240</v>
      </c>
      <c r="E21" s="355">
        <f>D21/'- 13 -'!$J$53*100</f>
        <v>0.001171038762813372</v>
      </c>
      <c r="F21" s="153">
        <v>3541</v>
      </c>
      <c r="G21" s="355">
        <f>F21/'- 13 -'!$J$53*100</f>
        <v>0.00021552225879013253</v>
      </c>
      <c r="H21" s="153">
        <v>28600</v>
      </c>
      <c r="I21" s="355">
        <f>H21/'- 13 -'!$J$53*100</f>
        <v>0.0017407332960739314</v>
      </c>
      <c r="J21" s="153">
        <v>975486</v>
      </c>
      <c r="K21" s="355">
        <f>J21/'- 13 -'!$J$53*100</f>
        <v>0.05937276084104807</v>
      </c>
    </row>
    <row r="22" spans="1:11" ht="12.75" customHeight="1">
      <c r="A22" s="154" t="s">
        <v>321</v>
      </c>
      <c r="B22" s="160">
        <f>SUM(B14:B21)</f>
        <v>793664934</v>
      </c>
      <c r="C22" s="357">
        <f>B22/'- 13 -'!$J$53*100</f>
        <v>48.306257920983185</v>
      </c>
      <c r="D22" s="160">
        <f>SUM(D14:D21)</f>
        <v>254217406</v>
      </c>
      <c r="E22" s="357">
        <f>D22/'- 13 -'!$J$53*100</f>
        <v>15.472891715585483</v>
      </c>
      <c r="F22" s="160">
        <f>SUM(F14:F21)</f>
        <v>4386025</v>
      </c>
      <c r="G22" s="357">
        <f>F22/'- 13 -'!$J$53*100</f>
        <v>0.26695453688505816</v>
      </c>
      <c r="H22" s="160">
        <f>SUM(H14:H21)</f>
        <v>10340867</v>
      </c>
      <c r="I22" s="357">
        <f>H22/'- 13 -'!$J$53*100</f>
        <v>0.6293948075934317</v>
      </c>
      <c r="J22" s="160">
        <f>SUM(J14:J21)</f>
        <v>36956429</v>
      </c>
      <c r="K22" s="357">
        <f>J22/'- 13 -'!$J$53*100</f>
        <v>2.249345680569658</v>
      </c>
    </row>
    <row r="23" spans="1:11" ht="12">
      <c r="A23" s="379" t="s">
        <v>183</v>
      </c>
      <c r="B23" s="160">
        <v>48092163</v>
      </c>
      <c r="C23" s="357">
        <f>B23/'- 13 -'!$J$53*100</f>
        <v>2.9271199095914255</v>
      </c>
      <c r="D23" s="160">
        <v>23453698</v>
      </c>
      <c r="E23" s="357">
        <f>D23/'- 13 -'!$J$53*100</f>
        <v>1.427504651211978</v>
      </c>
      <c r="F23" s="160">
        <v>317113</v>
      </c>
      <c r="G23" s="357">
        <f>F23/'- 13 -'!$J$53*100</f>
        <v>0.019301019500625616</v>
      </c>
      <c r="H23" s="160">
        <v>842405</v>
      </c>
      <c r="I23" s="357">
        <f>H23/'- 13 -'!$J$53*100</f>
        <v>0.05127281231745315</v>
      </c>
      <c r="J23" s="160">
        <v>5015089</v>
      </c>
      <c r="K23" s="357">
        <f>J23/'- 13 -'!$J$53*100</f>
        <v>0.30524239178580825</v>
      </c>
    </row>
    <row r="24" spans="1:11" ht="12">
      <c r="A24" s="379" t="s">
        <v>156</v>
      </c>
      <c r="B24" s="148"/>
      <c r="C24" s="353"/>
      <c r="D24" s="148"/>
      <c r="E24" s="353"/>
      <c r="F24" s="148"/>
      <c r="G24" s="353"/>
      <c r="H24" s="148"/>
      <c r="I24" s="353"/>
      <c r="J24" s="148"/>
      <c r="K24" s="353"/>
    </row>
    <row r="25" spans="1:11" ht="12">
      <c r="A25" s="149" t="s">
        <v>322</v>
      </c>
      <c r="B25" s="150">
        <v>3857241</v>
      </c>
      <c r="C25" s="354">
        <f>B25/'- 13 -'!$J$53*100</f>
        <v>0.23477020418466807</v>
      </c>
      <c r="D25" s="150">
        <v>5771552</v>
      </c>
      <c r="E25" s="354">
        <f>D25/'- 13 -'!$J$53*100</f>
        <v>0.3512843614133598</v>
      </c>
      <c r="F25" s="150">
        <v>41940</v>
      </c>
      <c r="G25" s="354">
        <f>F25/'- 13 -'!$J$53*100</f>
        <v>0.0025526697355713526</v>
      </c>
      <c r="H25" s="150">
        <v>851496</v>
      </c>
      <c r="I25" s="354">
        <f>H25/'- 13 -'!$J$53*100</f>
        <v>0.051826134219362524</v>
      </c>
      <c r="J25" s="150">
        <v>2800646</v>
      </c>
      <c r="K25" s="354">
        <f>J25/'- 13 -'!$J$53*100</f>
        <v>0.17046076023483467</v>
      </c>
    </row>
    <row r="26" spans="1:12" ht="12">
      <c r="A26" s="149" t="s">
        <v>323</v>
      </c>
      <c r="B26" s="150">
        <v>3703758</v>
      </c>
      <c r="C26" s="354">
        <f>B26/'- 13 -'!$J$53*100</f>
        <v>0.2254284920000067</v>
      </c>
      <c r="D26" s="150">
        <v>284576</v>
      </c>
      <c r="E26" s="354">
        <f>D26/'- 13 -'!$J$53*100</f>
        <v>0.017320661484738986</v>
      </c>
      <c r="F26" s="150">
        <v>42209</v>
      </c>
      <c r="G26" s="354">
        <f>F26/'- 13 -'!$J$53*100</f>
        <v>0.002569042366922537</v>
      </c>
      <c r="H26" s="150">
        <v>38465</v>
      </c>
      <c r="I26" s="354">
        <f>H26/'- 13 -'!$J$53*100</f>
        <v>0.0023411645536183137</v>
      </c>
      <c r="J26" s="150">
        <v>1255825</v>
      </c>
      <c r="K26" s="354">
        <f>J26/'- 13 -'!$J$53*100</f>
        <v>0.07643553816580576</v>
      </c>
      <c r="L26" s="538" t="s">
        <v>233</v>
      </c>
    </row>
    <row r="27" spans="1:12" ht="12.75" customHeight="1">
      <c r="A27" s="149" t="s">
        <v>324</v>
      </c>
      <c r="B27" s="150"/>
      <c r="C27" s="354">
        <f>B27/'- 13 -'!$J$53*100</f>
        <v>0</v>
      </c>
      <c r="D27" s="150"/>
      <c r="E27" s="354">
        <f>D27/'- 13 -'!$J$53*100</f>
        <v>0</v>
      </c>
      <c r="F27" s="150">
        <v>29783</v>
      </c>
      <c r="G27" s="354">
        <f>F27/'- 13 -'!$J$53*100</f>
        <v>0.0018127363551388074</v>
      </c>
      <c r="H27" s="150"/>
      <c r="I27" s="354">
        <f>H27/'- 13 -'!$J$53*100</f>
        <v>0</v>
      </c>
      <c r="J27" s="150"/>
      <c r="K27" s="354">
        <f>J27/'- 13 -'!$J$53*100</f>
        <v>0</v>
      </c>
      <c r="L27" s="539"/>
    </row>
    <row r="28" spans="1:12" ht="12.75" customHeight="1">
      <c r="A28" s="149" t="s">
        <v>460</v>
      </c>
      <c r="B28" s="150">
        <v>1651719</v>
      </c>
      <c r="C28" s="354">
        <f>B28/'- 13 -'!$J$53*100</f>
        <v>0.10053154751950831</v>
      </c>
      <c r="D28" s="150">
        <v>1671102</v>
      </c>
      <c r="E28" s="354">
        <f>D28/'- 13 -'!$J$53*100</f>
        <v>0.10171128994880205</v>
      </c>
      <c r="F28" s="150">
        <v>98452</v>
      </c>
      <c r="G28" s="354">
        <f>F28/'- 13 -'!$J$53*100</f>
        <v>0.005992261344932541</v>
      </c>
      <c r="H28" s="150">
        <v>95058</v>
      </c>
      <c r="I28" s="354">
        <f>H28/'- 13 -'!$J$53*100</f>
        <v>0.005785686211825026</v>
      </c>
      <c r="J28" s="150">
        <v>2171424</v>
      </c>
      <c r="K28" s="354">
        <f>J28/'- 13 -'!$J$53*100</f>
        <v>0.1321632886955958</v>
      </c>
      <c r="L28" s="539"/>
    </row>
    <row r="29" spans="1:12" ht="12.75" customHeight="1">
      <c r="A29" s="149" t="s">
        <v>325</v>
      </c>
      <c r="B29" s="150"/>
      <c r="C29" s="354">
        <f>B29/'- 13 -'!$J$53*100</f>
        <v>0</v>
      </c>
      <c r="D29" s="150"/>
      <c r="E29" s="354">
        <f>D29/'- 13 -'!$J$53*100</f>
        <v>0</v>
      </c>
      <c r="F29" s="150"/>
      <c r="G29" s="354">
        <f>F29/'- 13 -'!$J$53*100</f>
        <v>0</v>
      </c>
      <c r="H29" s="150"/>
      <c r="I29" s="354">
        <f>H29/'- 13 -'!$J$53*100</f>
        <v>0</v>
      </c>
      <c r="J29" s="150"/>
      <c r="K29" s="354">
        <f>J29/'- 13 -'!$J$53*100</f>
        <v>0</v>
      </c>
      <c r="L29" s="539"/>
    </row>
    <row r="30" spans="1:12" ht="12.75" customHeight="1">
      <c r="A30" s="149" t="s">
        <v>326</v>
      </c>
      <c r="B30" s="150">
        <v>342650</v>
      </c>
      <c r="C30" s="354">
        <f>B30/'- 13 -'!$J$53*100</f>
        <v>0.02085532391257806</v>
      </c>
      <c r="D30" s="150">
        <v>200500</v>
      </c>
      <c r="E30" s="354">
        <f>D30/'- 13 -'!$J$53*100</f>
        <v>0.012203392512686127</v>
      </c>
      <c r="F30" s="150">
        <v>0</v>
      </c>
      <c r="G30" s="354">
        <f>F30/'- 13 -'!$J$53*100</f>
        <v>0</v>
      </c>
      <c r="H30" s="150"/>
      <c r="I30" s="354">
        <f>H30/'- 13 -'!$J$53*100</f>
        <v>0</v>
      </c>
      <c r="J30" s="150"/>
      <c r="K30" s="354">
        <f>J30/'- 13 -'!$J$53*100</f>
        <v>0</v>
      </c>
      <c r="L30" s="352"/>
    </row>
    <row r="31" spans="1:11" ht="12.75" customHeight="1">
      <c r="A31" s="149" t="s">
        <v>327</v>
      </c>
      <c r="B31" s="150">
        <v>572898</v>
      </c>
      <c r="C31" s="354">
        <f>B31/'- 13 -'!$J$53*100</f>
        <v>0.034869322512383324</v>
      </c>
      <c r="D31" s="150">
        <v>41903</v>
      </c>
      <c r="E31" s="354">
        <f>D31/'- 13 -'!$J$53*100</f>
        <v>0.002550417737950557</v>
      </c>
      <c r="F31" s="150">
        <v>0</v>
      </c>
      <c r="G31" s="354">
        <f>F31/'- 13 -'!$J$53*100</f>
        <v>0</v>
      </c>
      <c r="H31" s="150">
        <v>110939</v>
      </c>
      <c r="I31" s="354">
        <f>H31/'- 13 -'!$J$53*100</f>
        <v>0.006752280109550555</v>
      </c>
      <c r="J31" s="150">
        <v>335913</v>
      </c>
      <c r="K31" s="354">
        <f>J31/'- 13 -'!$J$53*100</f>
        <v>0.020445277751191693</v>
      </c>
    </row>
    <row r="32" spans="1:11" ht="12">
      <c r="A32" s="149" t="s">
        <v>328</v>
      </c>
      <c r="B32" s="150"/>
      <c r="C32" s="354">
        <f>B32/'- 13 -'!$J$53*100</f>
        <v>0</v>
      </c>
      <c r="D32" s="150"/>
      <c r="E32" s="354">
        <f>D32/'- 13 -'!$J$53*100</f>
        <v>0</v>
      </c>
      <c r="F32" s="150">
        <v>1345</v>
      </c>
      <c r="G32" s="354">
        <f>F32/'- 13 -'!$J$53*100</f>
        <v>8.186315675592439E-05</v>
      </c>
      <c r="H32" s="150"/>
      <c r="I32" s="354">
        <f>H32/'- 13 -'!$J$53*100</f>
        <v>0</v>
      </c>
      <c r="J32" s="150">
        <v>1177963</v>
      </c>
      <c r="K32" s="354">
        <f>J32/'- 13 -'!$J$53*100</f>
        <v>0.07169648306444533</v>
      </c>
    </row>
    <row r="33" spans="1:11" ht="12">
      <c r="A33" s="149" t="s">
        <v>329</v>
      </c>
      <c r="B33" s="150">
        <v>3088403</v>
      </c>
      <c r="C33" s="354">
        <f>B33/'- 13 -'!$J$53*100</f>
        <v>0.18797503265016144</v>
      </c>
      <c r="D33" s="150">
        <v>25901</v>
      </c>
      <c r="E33" s="354">
        <f>D33/'- 13 -'!$J$53*100</f>
        <v>0.0015764591993570243</v>
      </c>
      <c r="F33" s="150">
        <v>56068</v>
      </c>
      <c r="G33" s="354">
        <f>F33/'- 13 -'!$J$53*100</f>
        <v>0.0034125676379116497</v>
      </c>
      <c r="H33" s="150">
        <v>6003</v>
      </c>
      <c r="I33" s="354">
        <f>H33/'- 13 -'!$J$53*100</f>
        <v>0.00036537139777383944</v>
      </c>
      <c r="J33" s="150">
        <v>153274</v>
      </c>
      <c r="K33" s="354">
        <f>J33/'- 13 -'!$J$53*100</f>
        <v>0.009328991441343908</v>
      </c>
    </row>
    <row r="34" spans="1:11" ht="12">
      <c r="A34" s="149" t="s">
        <v>330</v>
      </c>
      <c r="B34" s="150">
        <v>2771130</v>
      </c>
      <c r="C34" s="354">
        <f>B34/'- 13 -'!$J$53*100</f>
        <v>0.1686642747814459</v>
      </c>
      <c r="D34" s="150">
        <v>161247</v>
      </c>
      <c r="E34" s="354">
        <f>D34/'- 13 -'!$J$53*100</f>
        <v>0.009814266496224936</v>
      </c>
      <c r="F34" s="150">
        <v>339900</v>
      </c>
      <c r="G34" s="354">
        <f>F34/'- 13 -'!$J$53*100</f>
        <v>0.020687945711032493</v>
      </c>
      <c r="H34" s="150">
        <v>31600</v>
      </c>
      <c r="I34" s="354">
        <f>H34/'- 13 -'!$J$53*100</f>
        <v>0.001923327697760008</v>
      </c>
      <c r="J34" s="150">
        <v>517796</v>
      </c>
      <c r="K34" s="354">
        <f>J34/'- 13 -'!$J$53*100</f>
        <v>0.031515550271814595</v>
      </c>
    </row>
    <row r="35" spans="1:11" ht="12">
      <c r="A35" s="155" t="s">
        <v>331</v>
      </c>
      <c r="B35" s="150"/>
      <c r="C35" s="354">
        <f>B35/'- 13 -'!$J$53*100</f>
        <v>0</v>
      </c>
      <c r="D35" s="150"/>
      <c r="E35" s="354">
        <f>D35/'- 13 -'!$J$53*100</f>
        <v>0</v>
      </c>
      <c r="F35" s="150">
        <v>2400</v>
      </c>
      <c r="G35" s="354">
        <f>F35/'- 13 -'!$J$53*100</f>
        <v>0.00014607552134886137</v>
      </c>
      <c r="H35" s="150"/>
      <c r="I35" s="354">
        <f>H35/'- 13 -'!$J$53*100</f>
        <v>0</v>
      </c>
      <c r="J35" s="150"/>
      <c r="K35" s="354">
        <f>J35/'- 13 -'!$J$53*100</f>
        <v>0</v>
      </c>
    </row>
    <row r="36" spans="1:11" ht="12">
      <c r="A36" s="149" t="s">
        <v>332</v>
      </c>
      <c r="B36" s="150">
        <v>258175</v>
      </c>
      <c r="C36" s="354">
        <f>B36/'- 13 -'!$J$53*100</f>
        <v>0.015713769885100953</v>
      </c>
      <c r="D36" s="150">
        <v>25130</v>
      </c>
      <c r="E36" s="354">
        <f>D36/'- 13 -'!$J$53*100</f>
        <v>0.0015295324381237026</v>
      </c>
      <c r="F36" s="150">
        <v>6400</v>
      </c>
      <c r="G36" s="354">
        <f>F36/'- 13 -'!$J$53*100</f>
        <v>0.0003895347235969636</v>
      </c>
      <c r="H36" s="150">
        <v>85430</v>
      </c>
      <c r="I36" s="354">
        <f>H36/'- 13 -'!$J$53*100</f>
        <v>0.005199679912013844</v>
      </c>
      <c r="J36" s="150">
        <v>473205</v>
      </c>
      <c r="K36" s="354">
        <f>J36/'- 13 -'!$J$53*100</f>
        <v>0.028801527949953307</v>
      </c>
    </row>
    <row r="37" spans="1:11" ht="12">
      <c r="A37" s="149" t="s">
        <v>333</v>
      </c>
      <c r="B37" s="150">
        <v>545285</v>
      </c>
      <c r="C37" s="354">
        <f>B37/'- 13 -'!$J$53*100</f>
        <v>0.03318866277446411</v>
      </c>
      <c r="D37" s="150">
        <v>66419</v>
      </c>
      <c r="E37" s="354">
        <f>D37/'- 13 -'!$J$53*100</f>
        <v>0.004042579188529176</v>
      </c>
      <c r="F37" s="150">
        <v>175</v>
      </c>
      <c r="G37" s="354">
        <f>F37/'- 13 -'!$J$53*100</f>
        <v>1.0651340098354474E-05</v>
      </c>
      <c r="H37" s="150">
        <v>300</v>
      </c>
      <c r="I37" s="354">
        <f>H37/'- 13 -'!$J$53*100</f>
        <v>1.825944016860767E-05</v>
      </c>
      <c r="J37" s="150">
        <v>1907268</v>
      </c>
      <c r="K37" s="354">
        <f>J37/'- 13 -'!$J$53*100</f>
        <v>0.11608548643833339</v>
      </c>
    </row>
    <row r="38" spans="1:11" ht="12">
      <c r="A38" s="156" t="s">
        <v>334</v>
      </c>
      <c r="B38" s="150">
        <v>774191</v>
      </c>
      <c r="C38" s="354">
        <f>B38/'- 13 -'!$J$53*100</f>
        <v>0.04712098081191513</v>
      </c>
      <c r="D38" s="150">
        <v>242915</v>
      </c>
      <c r="E38" s="354">
        <f>D38/'- 13 -'!$J$53*100</f>
        <v>0.014784973028524441</v>
      </c>
      <c r="F38" s="150">
        <v>22519</v>
      </c>
      <c r="G38" s="354">
        <f>F38/'- 13 -'!$J$53*100</f>
        <v>0.0013706144438562539</v>
      </c>
      <c r="H38" s="150">
        <v>43247</v>
      </c>
      <c r="I38" s="354">
        <f>H38/'- 13 -'!$J$53*100</f>
        <v>0.00263222002990592</v>
      </c>
      <c r="J38" s="150">
        <v>1040236</v>
      </c>
      <c r="K38" s="354">
        <f>J38/'- 13 -'!$J$53*100</f>
        <v>0.06331375667743923</v>
      </c>
    </row>
    <row r="39" spans="1:11" ht="12">
      <c r="A39" s="157" t="s">
        <v>335</v>
      </c>
      <c r="B39" s="153">
        <v>4113849</v>
      </c>
      <c r="C39" s="355">
        <f>B39/'- 13 -'!$J$53*100</f>
        <v>0.2503885989272883</v>
      </c>
      <c r="D39" s="153">
        <v>14464</v>
      </c>
      <c r="E39" s="355">
        <f>D39/'- 13 -'!$J$53*100</f>
        <v>0.0008803484753291378</v>
      </c>
      <c r="F39" s="153">
        <v>32779</v>
      </c>
      <c r="G39" s="355">
        <f>F39/'- 13 -'!$J$53*100</f>
        <v>0.001995087297622636</v>
      </c>
      <c r="H39" s="153">
        <v>5900</v>
      </c>
      <c r="I39" s="355">
        <f>H39/'- 13 -'!$J$53*100</f>
        <v>0.00035910232331595087</v>
      </c>
      <c r="J39" s="153">
        <v>974017</v>
      </c>
      <c r="K39" s="355">
        <f>J39/'- 13 -'!$J$53*100</f>
        <v>0.059283350449022464</v>
      </c>
    </row>
    <row r="40" spans="1:11" ht="12">
      <c r="A40" s="154" t="s">
        <v>336</v>
      </c>
      <c r="B40" s="160">
        <f>SUM(B25:B39)</f>
        <v>21679299</v>
      </c>
      <c r="C40" s="357">
        <f>B40/'- 13 -'!$J$53*100</f>
        <v>1.3195062099595205</v>
      </c>
      <c r="D40" s="160">
        <f>SUM(D25:D39)</f>
        <v>8505709</v>
      </c>
      <c r="E40" s="357">
        <f>D40/'- 13 -'!$J$53*100</f>
        <v>0.517698281923626</v>
      </c>
      <c r="F40" s="160">
        <f>SUM(F25:F39)</f>
        <v>673970</v>
      </c>
      <c r="G40" s="357">
        <f>F40/'- 13 -'!$J$53*100</f>
        <v>0.04102104963478837</v>
      </c>
      <c r="H40" s="160">
        <f>SUM(H25:H39)</f>
        <v>1268438</v>
      </c>
      <c r="I40" s="357">
        <f>H40/'- 13 -'!$J$53*100</f>
        <v>0.07720322589529459</v>
      </c>
      <c r="J40" s="160">
        <f>SUM(J25:J39)</f>
        <v>12807567</v>
      </c>
      <c r="K40" s="357">
        <f>J40/'- 13 -'!$J$53*100</f>
        <v>0.7795300111397802</v>
      </c>
    </row>
    <row r="41" spans="1:11" ht="12">
      <c r="A41" s="379" t="s">
        <v>337</v>
      </c>
      <c r="B41" s="158"/>
      <c r="C41" s="358"/>
      <c r="D41" s="158"/>
      <c r="E41" s="358"/>
      <c r="F41" s="158"/>
      <c r="G41" s="358"/>
      <c r="H41" s="158"/>
      <c r="I41" s="358"/>
      <c r="J41" s="158"/>
      <c r="K41" s="358"/>
    </row>
    <row r="42" spans="1:11" ht="12">
      <c r="A42" s="149" t="s">
        <v>338</v>
      </c>
      <c r="B42" s="150">
        <v>25814175</v>
      </c>
      <c r="C42" s="354">
        <f>B42/'- 13 -'!$J$53*100</f>
        <v>1.5711746130482263</v>
      </c>
      <c r="D42" s="150">
        <v>2792870</v>
      </c>
      <c r="E42" s="354">
        <f>D42/'- 13 -'!$J$53*100</f>
        <v>0.16998747554566435</v>
      </c>
      <c r="F42" s="150">
        <v>73626</v>
      </c>
      <c r="G42" s="354">
        <f>F42/'- 13 -'!$J$53*100</f>
        <v>0.004481231806179695</v>
      </c>
      <c r="H42" s="150">
        <v>739821</v>
      </c>
      <c r="I42" s="354">
        <f>H42/'- 13 -'!$J$53*100</f>
        <v>0.04502905761659832</v>
      </c>
      <c r="J42" s="150">
        <v>1557772</v>
      </c>
      <c r="K42" s="354">
        <f>J42/'- 13 -'!$J$53*100</f>
        <v>0.0948134821011077</v>
      </c>
    </row>
    <row r="43" spans="1:11" ht="12">
      <c r="A43" s="149" t="s">
        <v>339</v>
      </c>
      <c r="B43" s="150">
        <v>10846579</v>
      </c>
      <c r="C43" s="354">
        <f>B43/'- 13 -'!$J$53*100</f>
        <v>0.6601748676152547</v>
      </c>
      <c r="D43" s="150">
        <v>577165</v>
      </c>
      <c r="E43" s="354">
        <f>D43/'- 13 -'!$J$53*100</f>
        <v>0.035129032616381485</v>
      </c>
      <c r="F43" s="150">
        <v>77400</v>
      </c>
      <c r="G43" s="354">
        <f>F43/'- 13 -'!$J$53*100</f>
        <v>0.004710935563500779</v>
      </c>
      <c r="H43" s="150">
        <v>149742</v>
      </c>
      <c r="I43" s="354">
        <f>H43/'- 13 -'!$J$53*100</f>
        <v>0.009114016965758833</v>
      </c>
      <c r="J43" s="150">
        <v>124273</v>
      </c>
      <c r="K43" s="354">
        <f>J43/'- 13 -'!$J$53*100</f>
        <v>0.007563851360244604</v>
      </c>
    </row>
    <row r="44" spans="1:11" ht="12">
      <c r="A44" s="149" t="s">
        <v>340</v>
      </c>
      <c r="B44" s="150">
        <v>8933967</v>
      </c>
      <c r="C44" s="354">
        <f>B44/'- 13 -'!$J$53*100</f>
        <v>0.5437641196827179</v>
      </c>
      <c r="D44" s="150">
        <v>402662</v>
      </c>
      <c r="E44" s="354">
        <f>D44/'- 13 -'!$J$53*100</f>
        <v>0.02450794232390634</v>
      </c>
      <c r="F44" s="150">
        <v>45170</v>
      </c>
      <c r="G44" s="354">
        <f>F44/'- 13 -'!$J$53*100</f>
        <v>0.002749263041386695</v>
      </c>
      <c r="H44" s="150">
        <v>43609</v>
      </c>
      <c r="I44" s="354">
        <f>H44/'- 13 -'!$J$53*100</f>
        <v>0.0026542530877093733</v>
      </c>
      <c r="J44" s="150">
        <v>294914</v>
      </c>
      <c r="K44" s="354">
        <f>J44/'- 13 -'!$J$53*100</f>
        <v>0.017949881792949207</v>
      </c>
    </row>
    <row r="45" spans="1:11" ht="12">
      <c r="A45" s="157" t="s">
        <v>341</v>
      </c>
      <c r="B45" s="153">
        <v>13900570</v>
      </c>
      <c r="C45" s="355">
        <f>B45/'- 13 -'!$J$53*100</f>
        <v>0.8460554207484757</v>
      </c>
      <c r="D45" s="153">
        <v>464666</v>
      </c>
      <c r="E45" s="355">
        <f>D45/'- 13 -'!$J$53*100</f>
        <v>0.028281803417954172</v>
      </c>
      <c r="F45" s="153">
        <v>86503</v>
      </c>
      <c r="G45" s="355">
        <f>F45/'- 13 -'!$J$53*100</f>
        <v>0.005264987843016897</v>
      </c>
      <c r="H45" s="153">
        <v>56840</v>
      </c>
      <c r="I45" s="355">
        <f>H45/'- 13 -'!$J$53*100</f>
        <v>0.0034595552639455334</v>
      </c>
      <c r="J45" s="153">
        <v>904560</v>
      </c>
      <c r="K45" s="355">
        <f>J45/'- 13 -'!$J$53*100</f>
        <v>0.05505586399638585</v>
      </c>
    </row>
    <row r="46" spans="1:11" ht="12">
      <c r="A46" s="154" t="s">
        <v>342</v>
      </c>
      <c r="B46" s="160">
        <f>SUM(B42:B45)</f>
        <v>59495291</v>
      </c>
      <c r="C46" s="357">
        <f>B46/'- 13 -'!$J$53*100</f>
        <v>3.6211690210946745</v>
      </c>
      <c r="D46" s="160">
        <f>SUM(D42:D45)</f>
        <v>4237363</v>
      </c>
      <c r="E46" s="357">
        <f>D46/'- 13 -'!$J$53*100</f>
        <v>0.2579062539039063</v>
      </c>
      <c r="F46" s="160">
        <f>SUM(F42:F45)</f>
        <v>282699</v>
      </c>
      <c r="G46" s="357">
        <f>F46/'- 13 -'!$J$53*100</f>
        <v>0.017206418254084067</v>
      </c>
      <c r="H46" s="160">
        <f>SUM(H42:H45)</f>
        <v>990012</v>
      </c>
      <c r="I46" s="357">
        <f>H46/'- 13 -'!$J$53*100</f>
        <v>0.06025688293401206</v>
      </c>
      <c r="J46" s="160">
        <f>SUM(J42:J45)</f>
        <v>2881519</v>
      </c>
      <c r="K46" s="357">
        <f>J46/'- 13 -'!$J$53*100</f>
        <v>0.17538307925068736</v>
      </c>
    </row>
    <row r="47" spans="1:11" ht="12">
      <c r="A47" s="379" t="s">
        <v>101</v>
      </c>
      <c r="B47" s="158"/>
      <c r="C47" s="358"/>
      <c r="D47" s="158"/>
      <c r="E47" s="358"/>
      <c r="F47" s="158"/>
      <c r="G47" s="358"/>
      <c r="H47" s="158"/>
      <c r="I47" s="358"/>
      <c r="J47" s="158"/>
      <c r="K47" s="358"/>
    </row>
    <row r="48" spans="1:13" ht="15" customHeight="1">
      <c r="A48" s="157" t="s">
        <v>527</v>
      </c>
      <c r="B48" s="159"/>
      <c r="C48" s="355"/>
      <c r="D48" s="159"/>
      <c r="E48" s="355"/>
      <c r="F48" s="153">
        <v>82136</v>
      </c>
      <c r="G48" s="355"/>
      <c r="H48" s="159"/>
      <c r="I48" s="355"/>
      <c r="J48" s="153">
        <v>-39485</v>
      </c>
      <c r="K48" s="355"/>
      <c r="M48" s="1">
        <f>F48+J48+'- 13 -'!F48</f>
        <v>0</v>
      </c>
    </row>
    <row r="49" spans="1:11" ht="12">
      <c r="A49" s="154" t="s">
        <v>345</v>
      </c>
      <c r="B49" s="154"/>
      <c r="C49" s="357"/>
      <c r="D49" s="154"/>
      <c r="E49" s="357"/>
      <c r="F49" s="160">
        <f>F48</f>
        <v>82136</v>
      </c>
      <c r="G49" s="357"/>
      <c r="H49" s="154"/>
      <c r="I49" s="357"/>
      <c r="J49" s="160">
        <f>J48</f>
        <v>-39485</v>
      </c>
      <c r="K49" s="357"/>
    </row>
    <row r="50" spans="1:11" ht="4.5" customHeight="1">
      <c r="A50" s="27"/>
      <c r="B50" s="31"/>
      <c r="C50" s="359"/>
      <c r="D50" s="95"/>
      <c r="E50" s="359"/>
      <c r="F50" s="95"/>
      <c r="G50" s="359"/>
      <c r="H50" s="95"/>
      <c r="I50" s="359"/>
      <c r="J50" s="95"/>
      <c r="K50" s="359"/>
    </row>
    <row r="51" spans="1:11" ht="12">
      <c r="A51" s="380" t="s">
        <v>346</v>
      </c>
      <c r="B51" s="492">
        <f>SUM(B47,B46,B40,B23,B22)</f>
        <v>922931687</v>
      </c>
      <c r="C51" s="493">
        <f>B51/'- 13 -'!$J$53*100</f>
        <v>56.174053061628804</v>
      </c>
      <c r="D51" s="492">
        <f>SUM(D47,D46,D40,D23,D22)</f>
        <v>290414176</v>
      </c>
      <c r="E51" s="493">
        <f>D51/'- 13 -'!$J$53*100</f>
        <v>17.676000902624992</v>
      </c>
      <c r="F51" s="492">
        <f>SUM(F49,F46,F40,F23,F22)</f>
        <v>5741943</v>
      </c>
      <c r="G51" s="493">
        <f>F51/'- 13 -'!$J$53*100</f>
        <v>0.34948221553351877</v>
      </c>
      <c r="H51" s="492">
        <f>SUM(H47,H46,H40,H23,H22)</f>
        <v>13441722</v>
      </c>
      <c r="I51" s="493">
        <f>H51/'- 13 -'!$J$53*100</f>
        <v>0.8181277287401914</v>
      </c>
      <c r="J51" s="492">
        <f>SUM(J49,J46,J40,J23,J22)</f>
        <v>57621119</v>
      </c>
      <c r="K51" s="493">
        <f>J51/'- 13 -'!$J$53*100</f>
        <v>3.5070979160957423</v>
      </c>
    </row>
    <row r="52" ht="19.5" customHeight="1">
      <c r="A52" s="163" t="s">
        <v>528</v>
      </c>
    </row>
  </sheetData>
  <mergeCells count="1">
    <mergeCell ref="L26:L29"/>
  </mergeCells>
  <printOptions verticalCentered="1"/>
  <pageMargins left="0.7480314960629921" right="0" top="0.31496062992125984" bottom="0.31496062992125984" header="0" footer="0"/>
  <pageSetup fitToHeight="1" fitToWidth="1" horizontalDpi="600" verticalDpi="600" orientation="landscape"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chanderson</cp:lastModifiedBy>
  <cp:lastPrinted>2007-11-01T21:25:27Z</cp:lastPrinted>
  <dcterms:created xsi:type="dcterms:W3CDTF">1999-01-19T20:49:35Z</dcterms:created>
  <dcterms:modified xsi:type="dcterms:W3CDTF">2007-11-05T19:47:09Z</dcterms:modified>
  <cp:category/>
  <cp:version/>
  <cp:contentType/>
  <cp:contentStatus/>
</cp:coreProperties>
</file>