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5610" windowWidth="15330" windowHeight="4245" tabRatio="865" activeTab="0"/>
  </bookViews>
  <sheets>
    <sheet name="README" sheetId="1" r:id="rId1"/>
    <sheet name="- 3 -" sheetId="2" r:id="rId2"/>
    <sheet name="- 4 -" sheetId="3" r:id="rId3"/>
    <sheet name="- 6 -" sheetId="4" r:id="rId4"/>
    <sheet name="- 7 -" sheetId="5" r:id="rId5"/>
    <sheet name="- 8 -" sheetId="6" r:id="rId6"/>
    <sheet name="- 9 -" sheetId="7" r:id="rId7"/>
    <sheet name="- 10 -" sheetId="8" r:id="rId8"/>
    <sheet name="- 12 -" sheetId="9" r:id="rId9"/>
    <sheet name="- 13 -" sheetId="10" r:id="rId10"/>
    <sheet name="- 15 -" sheetId="11" r:id="rId11"/>
    <sheet name="- 16 -" sheetId="12" r:id="rId12"/>
    <sheet name="- 17 -" sheetId="13" r:id="rId13"/>
    <sheet name="- 18 -" sheetId="14" r:id="rId14"/>
    <sheet name="- 19 -" sheetId="15" r:id="rId15"/>
    <sheet name="- 20 -" sheetId="16" r:id="rId16"/>
    <sheet name="- 21 -" sheetId="17" r:id="rId17"/>
    <sheet name="- 22 -" sheetId="18" r:id="rId18"/>
    <sheet name="- 23 -" sheetId="19" r:id="rId19"/>
    <sheet name="- 24 -" sheetId="20" r:id="rId20"/>
    <sheet name="- 25 -" sheetId="21" r:id="rId21"/>
    <sheet name="- 26 -" sheetId="22" r:id="rId22"/>
    <sheet name="- 27 -" sheetId="23" r:id="rId23"/>
    <sheet name="- 28 -" sheetId="24" r:id="rId24"/>
    <sheet name="- 29 -" sheetId="25" r:id="rId25"/>
    <sheet name="- 30 -" sheetId="26" r:id="rId26"/>
    <sheet name="- 31 -" sheetId="27" r:id="rId27"/>
    <sheet name="- 32 -" sheetId="28" r:id="rId28"/>
    <sheet name="- 33 -" sheetId="29" r:id="rId29"/>
    <sheet name="- 34 -" sheetId="30" r:id="rId30"/>
    <sheet name="- 35 -" sheetId="31" r:id="rId31"/>
    <sheet name="- 36 -" sheetId="32" r:id="rId32"/>
    <sheet name="- 37 -" sheetId="33" r:id="rId33"/>
    <sheet name="- 38 -" sheetId="34" r:id="rId34"/>
    <sheet name="- 39 -" sheetId="35" r:id="rId35"/>
    <sheet name="- 41 -" sheetId="36" r:id="rId36"/>
    <sheet name="- 42 -" sheetId="37" r:id="rId37"/>
    <sheet name="- 43 -" sheetId="38" r:id="rId38"/>
    <sheet name="- 44 -" sheetId="39" r:id="rId39"/>
    <sheet name="- 47 -" sheetId="40" r:id="rId40"/>
    <sheet name="- 48 -" sheetId="41" r:id="rId41"/>
    <sheet name="- 49 -" sheetId="42" r:id="rId42"/>
    <sheet name="- 50 -" sheetId="43" r:id="rId43"/>
    <sheet name="- 52 -" sheetId="44" r:id="rId44"/>
    <sheet name="- 54 -" sheetId="45" r:id="rId45"/>
    <sheet name="- 55 -" sheetId="46" r:id="rId46"/>
    <sheet name="- 56 -" sheetId="47" r:id="rId47"/>
    <sheet name="- 57 -" sheetId="48" r:id="rId48"/>
    <sheet name="- 58 -" sheetId="49" r:id="rId49"/>
    <sheet name="- 59 -" sheetId="50" r:id="rId50"/>
    <sheet name="- 60 -" sheetId="51" r:id="rId51"/>
    <sheet name="- 61 -" sheetId="52" r:id="rId52"/>
    <sheet name="- 62 -" sheetId="53" r:id="rId53"/>
  </sheets>
  <externalReferences>
    <externalReference r:id="rId56"/>
  </externalReferences>
  <definedNames>
    <definedName name="_Fill" hidden="1">#REF!</definedName>
    <definedName name="capyear">'- 47 -'!$B$3</definedName>
    <definedName name="DIV">'[1]Data'!$A$9:$A$696</definedName>
    <definedName name="HTML_CodePage" hidden="1">1252</definedName>
    <definedName name="HTML_Control" localSheetId="18" hidden="1">{"'- 4 -'!$A$1:$G$76","'-3 -'!$A$1:$G$77"}</definedName>
    <definedName name="HTML_Control" localSheetId="19" hidden="1">{"'- 4 -'!$A$1:$G$76","'-3 -'!$A$1:$G$77"}</definedName>
    <definedName name="HTML_Control" localSheetId="46" hidden="1">{"'- 4 -'!$A$1:$G$76","'-3 -'!$A$1:$G$77"}</definedName>
    <definedName name="HTML_Control" localSheetId="50" hidden="1">{"'- 4 -'!$A$1:$G$76","'-3 -'!$A$1:$G$77"}</definedName>
    <definedName name="HTML_Control" localSheetId="51" hidden="1">{"'- 4 -'!$A$1:$G$76","'-3 -'!$A$1:$G$77"}</definedName>
    <definedName name="HTML_Control" localSheetId="52" hidden="1">{"'- 4 -'!$A$1:$G$76","'-3 -'!$A$1:$G$77"}</definedName>
    <definedName name="HTML_Control" localSheetId="0" hidden="1">{"'- 4 -'!$A$1:$G$76","'-3 -'!$A$1:$G$77"}</definedName>
    <definedName name="HTML_Control" hidden="1">{"'- 4 -'!$A$1:$G$76","'-3 -'!$A$1:$G$77"}</definedName>
    <definedName name="HTML_Description" hidden="1">""</definedName>
    <definedName name="HTML_Email" hidden="1">""</definedName>
    <definedName name="HTML_Header" hidden="1">"- 8 -"</definedName>
    <definedName name="HTML_LastUpdate" hidden="1">"1999-01-20"</definedName>
    <definedName name="HTML_LineAfter" hidden="1">FALSE</definedName>
    <definedName name="HTML_LineBefore" hidden="1">FALSE</definedName>
    <definedName name="HTML_Name" hidden="1">"Chris J. Anderson"</definedName>
    <definedName name="HTML_OBDlg2" hidden="1">TRUE</definedName>
    <definedName name="HTML_OBDlg4" hidden="1">TRUE</definedName>
    <definedName name="HTML_OS" hidden="1">0</definedName>
    <definedName name="HTML_PathFile" hidden="1">"C:\frame\FIN98\MyHTML.htm"</definedName>
    <definedName name="HTML_Title" hidden="1">"98AFRAME"</definedName>
    <definedName name="OPYEAR">'- 3 -'!$A$3</definedName>
    <definedName name="_xlnm.Print_Area" localSheetId="7">'- 10 -'!$A$1:$K$35</definedName>
    <definedName name="_xlnm.Print_Area" localSheetId="8">'- 12 -'!$A$2:$L$53</definedName>
    <definedName name="_xlnm.Print_Area" localSheetId="9">'- 13 -'!$A$2:$L$52</definedName>
    <definedName name="_xlnm.Print_Area" localSheetId="10">'- 15 -'!$A$1:$I$59</definedName>
    <definedName name="_xlnm.Print_Area" localSheetId="11">'- 16 -'!$A$1:$I$59</definedName>
    <definedName name="_xlnm.Print_Area" localSheetId="12">'- 17 -'!$A$1:$J$59</definedName>
    <definedName name="_xlnm.Print_Area" localSheetId="13">'- 18 -'!$A$1:$G$59</definedName>
    <definedName name="_xlnm.Print_Area" localSheetId="14">'- 19 -'!$A$1:$J$59</definedName>
    <definedName name="_xlnm.Print_Area" localSheetId="15">'- 20 -'!$A$1:$I$59</definedName>
    <definedName name="_xlnm.Print_Area" localSheetId="16">'- 21 -'!$A$1:$J$59</definedName>
    <definedName name="_xlnm.Print_Area" localSheetId="17">'- 22 -'!$A$1:$J$59</definedName>
    <definedName name="_xlnm.Print_Area" localSheetId="18">'- 23 -'!$A$1:$E$59</definedName>
    <definedName name="_xlnm.Print_Area" localSheetId="19">'- 24 -'!$A$1:$F$59</definedName>
    <definedName name="_xlnm.Print_Area" localSheetId="20">'- 25 -'!$A$1:$I$59</definedName>
    <definedName name="_xlnm.Print_Area" localSheetId="21">'- 26 -'!$A$1:$J$59</definedName>
    <definedName name="_xlnm.Print_Area" localSheetId="22">'- 27 -'!$A$1:$E$59</definedName>
    <definedName name="_xlnm.Print_Area" localSheetId="23">'- 28 -'!$A$1:$J$59</definedName>
    <definedName name="_xlnm.Print_Area" localSheetId="24">'- 29 -'!$A$1:$G$59</definedName>
    <definedName name="_xlnm.Print_Area" localSheetId="1">'- 3 -'!$A$1:$F$59</definedName>
    <definedName name="_xlnm.Print_Area" localSheetId="25">'- 30 -'!$A$1:$G$59</definedName>
    <definedName name="_xlnm.Print_Area" localSheetId="26">'- 31 -'!$A$1:$F$59</definedName>
    <definedName name="_xlnm.Print_Area" localSheetId="27">'- 32 -'!$A$1:$G$59</definedName>
    <definedName name="_xlnm.Print_Area" localSheetId="28">'- 33 -'!$A$1:$F$59</definedName>
    <definedName name="_xlnm.Print_Area" localSheetId="29">'- 34 -'!$A$1:$F$59</definedName>
    <definedName name="_xlnm.Print_Area" localSheetId="30">'- 35 -'!$A$1:$H$59</definedName>
    <definedName name="_xlnm.Print_Area" localSheetId="31">'- 36 -'!$A$1:$E$59</definedName>
    <definedName name="_xlnm.Print_Area" localSheetId="32">'- 37 -'!$A$1:$G$59</definedName>
    <definedName name="_xlnm.Print_Area" localSheetId="33">'- 38 -'!$A$1:$J$59</definedName>
    <definedName name="_xlnm.Print_Area" localSheetId="34">'- 39 -'!$A$1:$H$58</definedName>
    <definedName name="_xlnm.Print_Area" localSheetId="2">'- 4 -'!$A$1:$E$59</definedName>
    <definedName name="_xlnm.Print_Area" localSheetId="35">'- 41 -'!$A$1:$H$59</definedName>
    <definedName name="_xlnm.Print_Area" localSheetId="36">'- 42 -'!$A$1:$H$61</definedName>
    <definedName name="_xlnm.Print_Area" localSheetId="37">'- 43 -'!$A$1:$I$59</definedName>
    <definedName name="_xlnm.Print_Area" localSheetId="38">'- 44 -'!$A$1:$I$59</definedName>
    <definedName name="_xlnm.Print_Area" localSheetId="39">'- 47 -'!$A$1:$G$59</definedName>
    <definedName name="_xlnm.Print_Area" localSheetId="40">'- 48 -'!$A$1:$F$60</definedName>
    <definedName name="_xlnm.Print_Area" localSheetId="41">'- 49 -'!$A$1:$E$60</definedName>
    <definedName name="_xlnm.Print_Area" localSheetId="42">'- 50 -'!$A$1:$D$58</definedName>
    <definedName name="_xlnm.Print_Area" localSheetId="43">'- 52 -'!$A$1:$G$57</definedName>
    <definedName name="_xlnm.Print_Area" localSheetId="44">'- 54 -'!$A$1:$F$57</definedName>
    <definedName name="_xlnm.Print_Area" localSheetId="45">'- 55 -'!$A$1:$F$59</definedName>
    <definedName name="_xlnm.Print_Area" localSheetId="46">'- 56 -'!$A$1:$F$59</definedName>
    <definedName name="_xlnm.Print_Area" localSheetId="47">'- 57 -'!$A$1:$F$57</definedName>
    <definedName name="_xlnm.Print_Area" localSheetId="48">'- 58 -'!$A$1:$F$59</definedName>
    <definedName name="_xlnm.Print_Area" localSheetId="49">'- 59 -'!$A$1:$F$60</definedName>
    <definedName name="_xlnm.Print_Area" localSheetId="3">'- 6 -'!$A$1:$H$59</definedName>
    <definedName name="_xlnm.Print_Area" localSheetId="50">'- 60 -'!$A$2:$G$64</definedName>
    <definedName name="_xlnm.Print_Area" localSheetId="51">'- 61 -'!$A$1:$G$56</definedName>
    <definedName name="_xlnm.Print_Area" localSheetId="52">'- 62 -'!$A$1:$I$58</definedName>
    <definedName name="_xlnm.Print_Area" localSheetId="4">'- 7 -'!$A$1:$G$59</definedName>
    <definedName name="_xlnm.Print_Area" localSheetId="5">'- 8 -'!$A$1:$G$59</definedName>
    <definedName name="_xlnm.Print_Area" localSheetId="6">'- 9 -'!$A$1:$D$57</definedName>
    <definedName name="_xlnm.Print_Area" localSheetId="0">'README'!$B$3:$B$20</definedName>
    <definedName name="REVYEAR">'- 42 -'!$B$1</definedName>
    <definedName name="STATDATE">'- 6 -'!$B$3</definedName>
    <definedName name="TAXYEAR">'- 50 -'!$B$3</definedName>
    <definedName name="YEAR" localSheetId="0">#REF!</definedName>
    <definedName name="YEAR">#REF!</definedName>
  </definedNames>
  <calcPr fullCalcOnLoad="1"/>
</workbook>
</file>

<file path=xl/sharedStrings.xml><?xml version="1.0" encoding="utf-8"?>
<sst xmlns="http://schemas.openxmlformats.org/spreadsheetml/2006/main" count="3057" uniqueCount="581">
  <si>
    <t>PUPIL / EDUCATOR</t>
  </si>
  <si>
    <t>RATIO</t>
  </si>
  <si>
    <t>ANALYSIS OF EXPENDITURE BY PROGRAM</t>
  </si>
  <si>
    <t>ANALYSIS OF EXPENDITURE BY FUNCTION</t>
  </si>
  <si>
    <t>PAGE 1 OF 3</t>
  </si>
  <si>
    <t xml:space="preserve"> </t>
  </si>
  <si>
    <t>PAGE 2 OF 3</t>
  </si>
  <si>
    <t>PAGE 3 OF 3</t>
  </si>
  <si>
    <t xml:space="preserve"> FRAME STUDENT STATISTICS</t>
  </si>
  <si>
    <t>PAGE 1 OF 2</t>
  </si>
  <si>
    <t xml:space="preserve">PAGE 2 OF 2 </t>
  </si>
  <si>
    <t>ANALYSIS OF  TRANSPORTATION EXPENDITURES</t>
  </si>
  <si>
    <t>OPERATING FUND EXPENDITURE PER PUPIL</t>
  </si>
  <si>
    <t>RECONCILIATION  OF  EXPENDITURES</t>
  </si>
  <si>
    <t xml:space="preserve"> FUNCTION 600: INSTRUCTIONAL &amp; PUPIL SUPPORT SERVICES</t>
  </si>
  <si>
    <t xml:space="preserve"> FUNCTION 100: REGULAR INSTRUCTION</t>
  </si>
  <si>
    <t>ADMINISTRATION /</t>
  </si>
  <si>
    <t>CLINICAL AND</t>
  </si>
  <si>
    <t>BUSINESS AND</t>
  </si>
  <si>
    <t xml:space="preserve"> FUNCTION 400: COMMUNITY EDUCATION AND SERVICES</t>
  </si>
  <si>
    <t>INSTRUCTIONAL MGMT.</t>
  </si>
  <si>
    <t>MANAGEMENT</t>
  </si>
  <si>
    <t>PROFESSIONAL AND</t>
  </si>
  <si>
    <t>CURRICULUM CONSULTING</t>
  </si>
  <si>
    <t>COUNSELLING AND</t>
  </si>
  <si>
    <t xml:space="preserve"> FUNCTION 700: TRANSPORTATION OF PUPILS</t>
  </si>
  <si>
    <t xml:space="preserve"> FUNCTION 800: OPERATIONS AND MAINTENANCE</t>
  </si>
  <si>
    <t xml:space="preserve"> FUNCTION 900: FISCAL</t>
  </si>
  <si>
    <t>TECHNOLOGY</t>
  </si>
  <si>
    <t>INSTRUCTIONAL &amp; PUPIL</t>
  </si>
  <si>
    <t>TRANSPORTATION</t>
  </si>
  <si>
    <t>OPERATIONS AND</t>
  </si>
  <si>
    <t>REGULAR TRANSPORTATION</t>
  </si>
  <si>
    <t>ADMINISTRATION, REGULAR AND OTHER</t>
  </si>
  <si>
    <t>REPAIRS AND</t>
  </si>
  <si>
    <t>LESS</t>
  </si>
  <si>
    <t xml:space="preserve">TOTAL </t>
  </si>
  <si>
    <t>ADMINISTRATION</t>
  </si>
  <si>
    <t>ENGLISH LANGUAGE</t>
  </si>
  <si>
    <t>FRANÇAIS</t>
  </si>
  <si>
    <t>FRENCH IMMERSION</t>
  </si>
  <si>
    <t>COORDINATION</t>
  </si>
  <si>
    <t>RELATED SERVICES</t>
  </si>
  <si>
    <t>SUPPORT SERVICES</t>
  </si>
  <si>
    <t>COMMUNITY SERVICES</t>
  </si>
  <si>
    <t>BOARD OF TRUSTEES</t>
  </si>
  <si>
    <t>AND ADMINISTRATION</t>
  </si>
  <si>
    <t>ADMIN. SERVICES</t>
  </si>
  <si>
    <t>INFORMATION SERVICES</t>
  </si>
  <si>
    <t>STAFF DEVELOPMENT</t>
  </si>
  <si>
    <t>AND DEVELOPMENT</t>
  </si>
  <si>
    <t>OTHER</t>
  </si>
  <si>
    <t>ALLOWANCES IN LIEU</t>
  </si>
  <si>
    <t>BOARDING OF</t>
  </si>
  <si>
    <t>SCHOOL BUILDINGS</t>
  </si>
  <si>
    <t>HEALTH AND</t>
  </si>
  <si>
    <t>REGULAR INSTRUCTION</t>
  </si>
  <si>
    <t>COMMUNITY EDUCATION</t>
  </si>
  <si>
    <t>OF PUPILS</t>
  </si>
  <si>
    <t>MAINTENANCE</t>
  </si>
  <si>
    <t>FISCAL</t>
  </si>
  <si>
    <t>TOTAL</t>
  </si>
  <si>
    <t>(PROGRAM 720)</t>
  </si>
  <si>
    <t>(PROGRAMS 710, 720 AND 790)</t>
  </si>
  <si>
    <t>REPLACEMENTS</t>
  </si>
  <si>
    <t>COMMUNITY</t>
  </si>
  <si>
    <t>EXPENDITURES</t>
  </si>
  <si>
    <t>PER</t>
  </si>
  <si>
    <t>&amp; RECREATION</t>
  </si>
  <si>
    <t>REGULAR</t>
  </si>
  <si>
    <t>OF TRANSPORTATION</t>
  </si>
  <si>
    <t>STUDENTS</t>
  </si>
  <si>
    <t>OTHER BUILDINGS</t>
  </si>
  <si>
    <t>GROUNDS</t>
  </si>
  <si>
    <t>DEBT SERVICES</t>
  </si>
  <si>
    <t>EDUCATION LEVY</t>
  </si>
  <si>
    <t>ENGLISH</t>
  </si>
  <si>
    <t>FRENCH</t>
  </si>
  <si>
    <t>NURSERY</t>
  </si>
  <si>
    <t xml:space="preserve">REGULAR </t>
  </si>
  <si>
    <t>TOTAL KM.</t>
  </si>
  <si>
    <t>COST</t>
  </si>
  <si>
    <t>LOADED</t>
  </si>
  <si>
    <t>COST PER</t>
  </si>
  <si>
    <t>CONSOLIDATED</t>
  </si>
  <si>
    <t>EDUCATION</t>
  </si>
  <si>
    <t>FOR PER PUPIL</t>
  </si>
  <si>
    <t>AREA</t>
  </si>
  <si>
    <t xml:space="preserve"> DIVISION / DISTRICT</t>
  </si>
  <si>
    <t>AMOUNT</t>
  </si>
  <si>
    <t>%</t>
  </si>
  <si>
    <t>PUPIL</t>
  </si>
  <si>
    <t>LANGUAGE</t>
  </si>
  <si>
    <t>IMMERSION</t>
  </si>
  <si>
    <t>BILINGUAL</t>
  </si>
  <si>
    <t>PUPILS</t>
  </si>
  <si>
    <t>(ROUTES)</t>
  </si>
  <si>
    <t>PER KM.</t>
  </si>
  <si>
    <t>KM.</t>
  </si>
  <si>
    <t>(LOG BOOK)</t>
  </si>
  <si>
    <t xml:space="preserve">PER PUPIL </t>
  </si>
  <si>
    <t>TRANSFERS</t>
  </si>
  <si>
    <t>FINANCES ACQUIRED AND APPLIED</t>
  </si>
  <si>
    <t>TOTAL PORTIONED ASSESSMENT, SPECIAL LEVY AND MILL RATES</t>
  </si>
  <si>
    <t>PROVINCIAL GOVERNMENT</t>
  </si>
  <si>
    <t>BASE SUPPORT</t>
  </si>
  <si>
    <t>CATEGORICAL SUPPORT</t>
  </si>
  <si>
    <t>PRIVATE</t>
  </si>
  <si>
    <t>% OF OPERATING FUND REVENUES</t>
  </si>
  <si>
    <t xml:space="preserve"> FINANCES ACQUIRED</t>
  </si>
  <si>
    <t xml:space="preserve"> FINANCES APPLIED</t>
  </si>
  <si>
    <t xml:space="preserve"> FINANCES APPLIED  (CONT'D)</t>
  </si>
  <si>
    <t>PORTIONED ASSESSMENT</t>
  </si>
  <si>
    <t>FEDERAL</t>
  </si>
  <si>
    <t>MUNICIPAL</t>
  </si>
  <si>
    <t>OTHER SCHOOL</t>
  </si>
  <si>
    <t>ORGANIZATIONS</t>
  </si>
  <si>
    <t>NON-PROVINCIAL</t>
  </si>
  <si>
    <t>OPERATING</t>
  </si>
  <si>
    <t>GOVERNMENTS</t>
  </si>
  <si>
    <t>CHANGE IN</t>
  </si>
  <si>
    <t>CAPITAL EXPENDITURES</t>
  </si>
  <si>
    <t>CHANGE</t>
  </si>
  <si>
    <t>URBAN</t>
  </si>
  <si>
    <t>FARM</t>
  </si>
  <si>
    <t>SPECIAL</t>
  </si>
  <si>
    <t>ASSESSMENT</t>
  </si>
  <si>
    <t>COUNSELLING</t>
  </si>
  <si>
    <t>LIBRARY</t>
  </si>
  <si>
    <t>PROFESSIONAL</t>
  </si>
  <si>
    <t>BASE</t>
  </si>
  <si>
    <t>CATEGORICAL</t>
  </si>
  <si>
    <t>PROGRAM</t>
  </si>
  <si>
    <t>PROVINCIAL</t>
  </si>
  <si>
    <t>FUND</t>
  </si>
  <si>
    <t>GOVERNMENT</t>
  </si>
  <si>
    <t>DIVISIONS</t>
  </si>
  <si>
    <t>FIRST NATIONS</t>
  </si>
  <si>
    <t>&amp; INDIVIDUALS</t>
  </si>
  <si>
    <t>REVENUE</t>
  </si>
  <si>
    <t>SCHOOL</t>
  </si>
  <si>
    <t>FIRST</t>
  </si>
  <si>
    <t>ORG.'S &amp;</t>
  </si>
  <si>
    <t>INTERFUND</t>
  </si>
  <si>
    <t>LONG TERM</t>
  </si>
  <si>
    <t>WORKING</t>
  </si>
  <si>
    <t>DEBT</t>
  </si>
  <si>
    <t>IN WORKING</t>
  </si>
  <si>
    <t>CAPITAL</t>
  </si>
  <si>
    <t>AND FARM</t>
  </si>
  <si>
    <t>LAND AND</t>
  </si>
  <si>
    <t>LEVY</t>
  </si>
  <si>
    <t>MINING</t>
  </si>
  <si>
    <t>SUPPORT</t>
  </si>
  <si>
    <t>OCCUPANCY</t>
  </si>
  <si>
    <t>AND GUIDANCE</t>
  </si>
  <si>
    <t>SERVICES</t>
  </si>
  <si>
    <t>DEVELOPMENT</t>
  </si>
  <si>
    <t>NATIONS</t>
  </si>
  <si>
    <t>INDIVIDUALS</t>
  </si>
  <si>
    <t>LAND</t>
  </si>
  <si>
    <t>BUILDINGS</t>
  </si>
  <si>
    <t>EQUIPMENT</t>
  </si>
  <si>
    <t>VEHICLES</t>
  </si>
  <si>
    <t>RESIDENTIAL</t>
  </si>
  <si>
    <t xml:space="preserve">OTHER  </t>
  </si>
  <si>
    <t>SPECIAL LEVY</t>
  </si>
  <si>
    <t>OTHER DIVISIONS</t>
  </si>
  <si>
    <t>CONSOLIDATED EXPENDITURES</t>
  </si>
  <si>
    <t>OBJECT</t>
  </si>
  <si>
    <t>EMPLOYEE</t>
  </si>
  <si>
    <t>SUPPLIES AND</t>
  </si>
  <si>
    <t>SALARIES</t>
  </si>
  <si>
    <t>BENEFITS</t>
  </si>
  <si>
    <t>MATERIALS</t>
  </si>
  <si>
    <t>TOTALS</t>
  </si>
  <si>
    <t>COMMUNITY EDUCATION &amp; SERVICES</t>
  </si>
  <si>
    <t>TRANSPORTATION OF PUPILS</t>
  </si>
  <si>
    <t>OPERATIONS AND MAINTENANCE</t>
  </si>
  <si>
    <t>PAGE 2 OF 2</t>
  </si>
  <si>
    <t>CONSOLIDATED EXPENDITURES BY 2ND LEVEL OBJECT</t>
  </si>
  <si>
    <t>AS A PERCENTAGE OF TOTAL OPERATING FUND EXPENDITURES</t>
  </si>
  <si>
    <t>FUNCTION</t>
  </si>
  <si>
    <t>INSTRUCTION</t>
  </si>
  <si>
    <t>EMPLOYEE BENEFITS AND ALLOWANCES</t>
  </si>
  <si>
    <t>FRAME STUDENT STATISTICS</t>
  </si>
  <si>
    <t xml:space="preserve">PAGE 1 OF 2 </t>
  </si>
  <si>
    <t>NO. OF</t>
  </si>
  <si>
    <t>%  IN DUAL TRACK SCHOOLS</t>
  </si>
  <si>
    <t>F.T.E.</t>
  </si>
  <si>
    <t>ENROLMENTS - HEADCOUNT, FRAME AND ELIGIBLE</t>
  </si>
  <si>
    <t>ENROLMENT</t>
  </si>
  <si>
    <t>FRAME PUPIL / TEACHER RATIOS</t>
  </si>
  <si>
    <t>PUPIL / TEACHER RATIOS</t>
  </si>
  <si>
    <t>INSTRUCTIONAL AND PUPIL SUPPORT SERVICES</t>
  </si>
  <si>
    <t>ANALYSIS OF  TRANSPORTATION EXPENDITURES (CONT'D)</t>
  </si>
  <si>
    <t>ANALYSIS OF EXPENDITURE BY OBJECT</t>
  </si>
  <si>
    <t>INSURANCE</t>
  </si>
  <si>
    <t>OTHER RESOURCE</t>
  </si>
  <si>
    <t>DIVISIONAL</t>
  </si>
  <si>
    <t>DIVISIONAL ADMINISTRATION</t>
  </si>
  <si>
    <t xml:space="preserve"> FUNCTION 500: DIVISIONAL ADMINISTRATION</t>
  </si>
  <si>
    <t>PRE-KINDERGARTEN</t>
  </si>
  <si>
    <t xml:space="preserve">N/A </t>
  </si>
  <si>
    <t>ACTUAL</t>
  </si>
  <si>
    <t>ESTIMATE</t>
  </si>
  <si>
    <t>SENIOR YEARS</t>
  </si>
  <si>
    <t>EXPENDITURE</t>
  </si>
  <si>
    <t>(1)</t>
  </si>
  <si>
    <t>- 10 -</t>
  </si>
  <si>
    <t>PER RESIDENT</t>
  </si>
  <si>
    <t>STATISTICAL SUMMARY</t>
  </si>
  <si>
    <t>TRANSPORTED</t>
  </si>
  <si>
    <t>CURRICULAR</t>
  </si>
  <si>
    <t>INFORMATION</t>
  </si>
  <si>
    <t>EARLY</t>
  </si>
  <si>
    <t>INTERVENTION</t>
  </si>
  <si>
    <t>PAGE 1 OF 5</t>
  </si>
  <si>
    <t>PAGE 2 OF 5</t>
  </si>
  <si>
    <t>PAGE 3 OF 5</t>
  </si>
  <si>
    <t>PAGE 4 OF 5</t>
  </si>
  <si>
    <t>PAGE 5 OF 5</t>
  </si>
  <si>
    <t>ABORIGINAL</t>
  </si>
  <si>
    <t>ACADEMIC</t>
  </si>
  <si>
    <t>PROGRAMS</t>
  </si>
  <si>
    <t>LITERACY</t>
  </si>
  <si>
    <t>(Grants-</t>
  </si>
  <si>
    <t>in-Lieu)</t>
  </si>
  <si>
    <t>AND SERVICES</t>
  </si>
  <si>
    <t>ADULT LEARNING</t>
  </si>
  <si>
    <t>ADULT LEARNING CENTRES</t>
  </si>
  <si>
    <t>ACHIEVEMENT</t>
  </si>
  <si>
    <t>AND OTHER</t>
  </si>
  <si>
    <t>- 13 -</t>
  </si>
  <si>
    <t>- 12 -</t>
  </si>
  <si>
    <t>SQ. FT. PER</t>
  </si>
  <si>
    <t>INSTRUCTIONAL</t>
  </si>
  <si>
    <t>SCHOOLS</t>
  </si>
  <si>
    <t>FUNDING OF</t>
  </si>
  <si>
    <t>FUNDING OF SCHOOLS PROGRAM (CONT'D)</t>
  </si>
  <si>
    <t>FUNDING OF SCHOOLS PROGRAM</t>
  </si>
  <si>
    <t>TOTAL FUNDING</t>
  </si>
  <si>
    <t>OF SCHOOLS</t>
  </si>
  <si>
    <t>TECHNOLOGY EDUCATION</t>
  </si>
  <si>
    <t>CONTINUING</t>
  </si>
  <si>
    <t>REPAIRS</t>
  </si>
  <si>
    <t>SPARSITY</t>
  </si>
  <si>
    <t>EQUALIZATION</t>
  </si>
  <si>
    <t xml:space="preserve"> BEAUTIFUL PLAINS</t>
  </si>
  <si>
    <t xml:space="preserve"> BORDER LAND</t>
  </si>
  <si>
    <t xml:space="preserve"> BRANDON</t>
  </si>
  <si>
    <t xml:space="preserve"> EVERGREEN</t>
  </si>
  <si>
    <t xml:space="preserve"> FLIN FLON</t>
  </si>
  <si>
    <t xml:space="preserve"> FORT LA BOSSE</t>
  </si>
  <si>
    <t xml:space="preserve"> FRONTIER</t>
  </si>
  <si>
    <t xml:space="preserve"> GARDEN VALLEY</t>
  </si>
  <si>
    <t xml:space="preserve"> HANOVER</t>
  </si>
  <si>
    <t xml:space="preserve"> INTERLAKE</t>
  </si>
  <si>
    <t xml:space="preserve"> KELSEY</t>
  </si>
  <si>
    <t xml:space="preserve"> LAKESHORE</t>
  </si>
  <si>
    <t xml:space="preserve"> LORD SELKIRK</t>
  </si>
  <si>
    <t xml:space="preserve"> LOUIS RIEL</t>
  </si>
  <si>
    <t xml:space="preserve"> MOUNTAIN VIEW</t>
  </si>
  <si>
    <t xml:space="preserve"> MYSTERY LAKE</t>
  </si>
  <si>
    <t xml:space="preserve"> PARK WEST</t>
  </si>
  <si>
    <t xml:space="preserve"> PEMBINA TRAILS</t>
  </si>
  <si>
    <t xml:space="preserve"> PINE CREEK</t>
  </si>
  <si>
    <t xml:space="preserve"> PORTAGE LA PRAIRIE</t>
  </si>
  <si>
    <t xml:space="preserve"> PRAIRIE ROSE</t>
  </si>
  <si>
    <t xml:space="preserve"> PRAIRIE SPIRIT</t>
  </si>
  <si>
    <t xml:space="preserve"> RED RIVER VALLEY</t>
  </si>
  <si>
    <t xml:space="preserve"> RIVER EAST TRANSCONA</t>
  </si>
  <si>
    <t xml:space="preserve"> ROLLING RIVER</t>
  </si>
  <si>
    <t xml:space="preserve"> SEINE RIVER</t>
  </si>
  <si>
    <t xml:space="preserve"> SEVEN OAKS</t>
  </si>
  <si>
    <t xml:space="preserve"> SOUTHWEST HORIZON</t>
  </si>
  <si>
    <t xml:space="preserve"> ST. JAMES-ASSINIBOIA</t>
  </si>
  <si>
    <t xml:space="preserve"> SUNRISE</t>
  </si>
  <si>
    <t xml:space="preserve"> SWAN VALLEY</t>
  </si>
  <si>
    <t xml:space="preserve"> TURTLE MOUNTAIN</t>
  </si>
  <si>
    <t xml:space="preserve"> TURTLE RIVER</t>
  </si>
  <si>
    <t xml:space="preserve"> WESTERN</t>
  </si>
  <si>
    <t xml:space="preserve"> WINNIPEG</t>
  </si>
  <si>
    <t xml:space="preserve"> PROVINCE</t>
  </si>
  <si>
    <t xml:space="preserve"> WHITESHELL</t>
  </si>
  <si>
    <t xml:space="preserve"> WPG. TECHNICAL COLLEGE</t>
  </si>
  <si>
    <t xml:space="preserve"> D.S.F.M.</t>
  </si>
  <si>
    <t>MEDIA CENTRE</t>
  </si>
  <si>
    <t xml:space="preserve"> ANALYSIS OF OPERATIONS AND MAINTENANCE EXPENDITURES FOR SCHOOL BUILDINGS</t>
  </si>
  <si>
    <t xml:space="preserve"> L.G.D. OF PINAWA</t>
  </si>
  <si>
    <t xml:space="preserve"> NOT IN ANY DIVISION</t>
  </si>
  <si>
    <t xml:space="preserve"> DIVISION/DISTRICT TOTAL</t>
  </si>
  <si>
    <t>FIELD TRIPS</t>
  </si>
  <si>
    <t>EXPENSES</t>
  </si>
  <si>
    <t>OPERATIONS &amp;</t>
  </si>
  <si>
    <t>CURRICULUM</t>
  </si>
  <si>
    <t>FUNCTION 500</t>
  </si>
  <si>
    <t>PROGRAM 605</t>
  </si>
  <si>
    <t>PROGRAM 710</t>
  </si>
  <si>
    <t>PROGRAM 810</t>
  </si>
  <si>
    <t>CONSULTING /</t>
  </si>
  <si>
    <t>PORTION OF</t>
  </si>
  <si>
    <t>SELF-FUNDED</t>
  </si>
  <si>
    <t>ADMIN.</t>
  </si>
  <si>
    <t xml:space="preserve"> &amp; ADMIN.</t>
  </si>
  <si>
    <t>CENTRES</t>
  </si>
  <si>
    <t>PLUS</t>
  </si>
  <si>
    <t>TO</t>
  </si>
  <si>
    <t>AS % OF</t>
  </si>
  <si>
    <t>LESS ADULT</t>
  </si>
  <si>
    <t>LEARNING</t>
  </si>
  <si>
    <t xml:space="preserve"> FUNCTION 300: ADULT LEARNING CENTRES</t>
  </si>
  <si>
    <t>LOCAL TAXATION AND ASSESSMENT PER RESIDENT PUPIL</t>
  </si>
  <si>
    <t>MILL RATE</t>
  </si>
  <si>
    <t xml:space="preserve">  TRUSTEES REMUNERATION</t>
  </si>
  <si>
    <t xml:space="preserve">  EXECUTIVE MANAGERIAL, &amp; SUPERVISORY</t>
  </si>
  <si>
    <t xml:space="preserve">  INSTRUCTIONAL - TEACHING</t>
  </si>
  <si>
    <t xml:space="preserve">  INSTRUCTIONAL - OTHER</t>
  </si>
  <si>
    <t xml:space="preserve">  TECHNICAL, SPECIALIZED AND SERVICE</t>
  </si>
  <si>
    <t xml:space="preserve">  SECRETARIAL, CLERICAL AND OTHER</t>
  </si>
  <si>
    <t xml:space="preserve">  CLINICIAN</t>
  </si>
  <si>
    <t xml:space="preserve">  INFORMATION TECHNOLOGY</t>
  </si>
  <si>
    <t xml:space="preserve">  TOTAL SALARIES</t>
  </si>
  <si>
    <t xml:space="preserve">  PROFESSIONAL, TECHNICAL &amp; SPECIALIZED</t>
  </si>
  <si>
    <t xml:space="preserve">  COMMUNICATIONS</t>
  </si>
  <si>
    <t xml:space="preserve">  UTILITY SERVICES</t>
  </si>
  <si>
    <t xml:space="preserve">  TRANSPORTATION OF PUPILS</t>
  </si>
  <si>
    <t xml:space="preserve">  TUITION</t>
  </si>
  <si>
    <t xml:space="preserve">  PRINTING AND BINDING</t>
  </si>
  <si>
    <t xml:space="preserve">  INSURANCE AND BOND PREMIUMS</t>
  </si>
  <si>
    <t xml:space="preserve">  MAINTENANCE AND REPAIR SERVICES</t>
  </si>
  <si>
    <t xml:space="preserve">  RENTALS</t>
  </si>
  <si>
    <t xml:space="preserve">  TAXES</t>
  </si>
  <si>
    <t xml:space="preserve">  ADVERTISING</t>
  </si>
  <si>
    <t xml:space="preserve">  DUES AND FEES</t>
  </si>
  <si>
    <t xml:space="preserve">  PROFESSIONAL AND STAFF DEVELOPMENT</t>
  </si>
  <si>
    <t xml:space="preserve">  INFORMATION TECHNOLOGY SERVICES</t>
  </si>
  <si>
    <t xml:space="preserve">  TOTAL SERVICES</t>
  </si>
  <si>
    <t>SUPPLIES AND EQUIPMENT</t>
  </si>
  <si>
    <t xml:space="preserve">  SUPPLIES</t>
  </si>
  <si>
    <t xml:space="preserve">  CURRICULAR AND MEDIA MATERIALS</t>
  </si>
  <si>
    <t xml:space="preserve">  MINOR EQUIPMENT</t>
  </si>
  <si>
    <t xml:space="preserve">  INFORMATION TECHNOLOGY EQUIPMENT</t>
  </si>
  <si>
    <t xml:space="preserve">  TOTAL SUPPLIES AND EQUIPMENT</t>
  </si>
  <si>
    <t xml:space="preserve">  DEBT SERVICES</t>
  </si>
  <si>
    <t xml:space="preserve">  OTHER GOVERNMENT AUTHORITIES</t>
  </si>
  <si>
    <t xml:space="preserve">  TOTAL TRANSFERS</t>
  </si>
  <si>
    <t>PROVINCE</t>
  </si>
  <si>
    <t>LIBRARY /</t>
  </si>
  <si>
    <t>PAGE 1 0F 2</t>
  </si>
  <si>
    <t>PAGE 2 0F 2</t>
  </si>
  <si>
    <t>ADJUSTED</t>
  </si>
  <si>
    <t>(from page 3)</t>
  </si>
  <si>
    <t>CALCULATION OF EXPENDITURE BASE AND ADMINISTRATION PERCENTAGE</t>
  </si>
  <si>
    <t>TOTAL DEFINED ADMINISTRATION EXPENDITURES</t>
  </si>
  <si>
    <t xml:space="preserve"> WPG. TECHNICAL COLL.</t>
  </si>
  <si>
    <t>CURRICULUM CONSULTING AND</t>
  </si>
  <si>
    <t>ACTUAL AND ESTIMATES AS OF SEPTEMBER 30</t>
  </si>
  <si>
    <t>Reallocation of administration costs associated with Adult Learning Centre operations from Function 500 to Function 300.</t>
  </si>
  <si>
    <t>(2)</t>
  </si>
  <si>
    <t>Health and Education Support Levy.</t>
  </si>
  <si>
    <t>DEVELOPMENT ADMINISTRATION</t>
  </si>
  <si>
    <t xml:space="preserve">      Services).</t>
  </si>
  <si>
    <t>EDUCATION, CITIZENSHIP AND YOUTH</t>
  </si>
  <si>
    <t>(3)</t>
  </si>
  <si>
    <t>(4)</t>
  </si>
  <si>
    <t>2005/2006 BUDGET</t>
  </si>
  <si>
    <t>2005/06</t>
  </si>
  <si>
    <r>
      <t xml:space="preserve">EXPENSES </t>
    </r>
    <r>
      <rPr>
        <b/>
        <vertAlign val="superscript"/>
        <sz val="9"/>
        <rFont val="Arial"/>
        <family val="2"/>
      </rPr>
      <t>(1)</t>
    </r>
  </si>
  <si>
    <r>
      <t xml:space="preserve">TRANSFERS </t>
    </r>
    <r>
      <rPr>
        <b/>
        <vertAlign val="superscript"/>
        <sz val="9"/>
        <rFont val="Arial"/>
        <family val="2"/>
      </rPr>
      <t>(2)</t>
    </r>
  </si>
  <si>
    <r>
      <t xml:space="preserve">EXPENDITURES </t>
    </r>
    <r>
      <rPr>
        <b/>
        <vertAlign val="superscript"/>
        <sz val="9"/>
        <rFont val="Arial"/>
        <family val="2"/>
      </rPr>
      <t>(3)</t>
    </r>
  </si>
  <si>
    <r>
      <t xml:space="preserve">&amp; SERVICES </t>
    </r>
    <r>
      <rPr>
        <b/>
        <vertAlign val="superscript"/>
        <sz val="9"/>
        <rFont val="Arial"/>
        <family val="2"/>
      </rPr>
      <t>(4)</t>
    </r>
  </si>
  <si>
    <r>
      <t xml:space="preserve">COSTS </t>
    </r>
    <r>
      <rPr>
        <b/>
        <vertAlign val="superscript"/>
        <sz val="9"/>
        <rFont val="Arial"/>
        <family val="2"/>
      </rPr>
      <t>(5)</t>
    </r>
  </si>
  <si>
    <r>
      <t xml:space="preserve">EXPENDITURES </t>
    </r>
    <r>
      <rPr>
        <b/>
        <vertAlign val="superscript"/>
        <sz val="9"/>
        <rFont val="Arial"/>
        <family val="2"/>
      </rPr>
      <t xml:space="preserve">(1)                                                   </t>
    </r>
  </si>
  <si>
    <r>
      <t>(1)</t>
    </r>
    <r>
      <rPr>
        <sz val="9"/>
        <rFont val="Arial"/>
        <family val="2"/>
      </rPr>
      <t xml:space="preserve">  Total operating expenditures as reported on the Statement of Revenues and Expenditures in each school division's budget.</t>
    </r>
  </si>
  <si>
    <r>
      <t>(3)</t>
    </r>
    <r>
      <rPr>
        <sz val="9"/>
        <rFont val="Arial"/>
        <family val="2"/>
      </rPr>
      <t xml:space="preserve">  As reported on pages 10 and 13 (on a provincial basis).</t>
    </r>
  </si>
  <si>
    <r>
      <t>(4)</t>
    </r>
    <r>
      <rPr>
        <sz val="9"/>
        <rFont val="Arial"/>
        <family val="2"/>
      </rPr>
      <t xml:space="preserve">  Expenditures for Adult Learning Centres and Community Education and Services (Functions 300 and 400).</t>
    </r>
  </si>
  <si>
    <r>
      <t>(5)</t>
    </r>
    <r>
      <rPr>
        <sz val="9"/>
        <rFont val="Arial"/>
        <family val="2"/>
      </rPr>
      <t xml:space="preserve">  As reported on page 4.</t>
    </r>
  </si>
  <si>
    <r>
      <t xml:space="preserve">SINGLE TRACK </t>
    </r>
    <r>
      <rPr>
        <b/>
        <vertAlign val="superscript"/>
        <sz val="9"/>
        <rFont val="Arial"/>
        <family val="2"/>
      </rPr>
      <t>(1)</t>
    </r>
  </si>
  <si>
    <r>
      <t xml:space="preserve">DUAL TRACK </t>
    </r>
    <r>
      <rPr>
        <b/>
        <vertAlign val="superscript"/>
        <sz val="9"/>
        <rFont val="Arial"/>
        <family val="2"/>
      </rPr>
      <t>(2)</t>
    </r>
  </si>
  <si>
    <r>
      <t xml:space="preserve">INSTRUCTION </t>
    </r>
    <r>
      <rPr>
        <b/>
        <vertAlign val="superscript"/>
        <sz val="9"/>
        <rFont val="Arial"/>
        <family val="2"/>
      </rPr>
      <t>(1)</t>
    </r>
  </si>
  <si>
    <r>
      <t xml:space="preserve">EDUCATOR </t>
    </r>
    <r>
      <rPr>
        <b/>
        <vertAlign val="superscript"/>
        <sz val="9"/>
        <rFont val="Arial"/>
        <family val="2"/>
      </rPr>
      <t>(2)</t>
    </r>
  </si>
  <si>
    <r>
      <t xml:space="preserve">HEADCOUNT </t>
    </r>
    <r>
      <rPr>
        <b/>
        <vertAlign val="superscript"/>
        <sz val="9"/>
        <rFont val="Arial"/>
        <family val="2"/>
      </rPr>
      <t>(1)</t>
    </r>
  </si>
  <si>
    <r>
      <t xml:space="preserve">FRAME </t>
    </r>
    <r>
      <rPr>
        <b/>
        <vertAlign val="superscript"/>
        <sz val="9"/>
        <rFont val="Arial"/>
        <family val="2"/>
      </rPr>
      <t>(2)</t>
    </r>
  </si>
  <si>
    <r>
      <t xml:space="preserve">ELIGIBLE </t>
    </r>
    <r>
      <rPr>
        <b/>
        <vertAlign val="superscript"/>
        <sz val="9"/>
        <rFont val="Arial"/>
        <family val="2"/>
      </rPr>
      <t>(3)</t>
    </r>
  </si>
  <si>
    <r>
      <t>(2)</t>
    </r>
    <r>
      <rPr>
        <sz val="9"/>
        <rFont val="Arial"/>
        <family val="2"/>
      </rPr>
      <t xml:space="preserve">  No one language program comprises 90% or more of Regular Instruction enrolment.</t>
    </r>
  </si>
  <si>
    <r>
      <t>(1)</t>
    </r>
    <r>
      <rPr>
        <sz val="9"/>
        <rFont val="Arial"/>
        <family val="2"/>
      </rPr>
      <t xml:space="preserve">  90% or more of Regular Instruction enrolment is in one language program.</t>
    </r>
  </si>
  <si>
    <r>
      <t>(1)</t>
    </r>
    <r>
      <rPr>
        <sz val="9"/>
        <rFont val="Arial"/>
        <family val="2"/>
      </rPr>
      <t xml:space="preserve">  Pupils taught in schools, whether or not they are counted for grant purposes.</t>
    </r>
  </si>
  <si>
    <r>
      <t>(2)</t>
    </r>
    <r>
      <rPr>
        <sz val="9"/>
        <rFont val="Arial"/>
        <family val="2"/>
      </rPr>
      <t xml:space="preserve">  The total number of pupils enrolled in schools adjusted for full time equivalence (F.T.E.).  Full time equivalent means pupils are counted on the</t>
    </r>
  </si>
  <si>
    <t xml:space="preserve">      basis of time attending school - eg. Kindergarten as 1/2.  This total is the same as reported on page 7.</t>
  </si>
  <si>
    <r>
      <t>(2)</t>
    </r>
    <r>
      <rPr>
        <sz val="9"/>
        <rFont val="Arial"/>
        <family val="2"/>
      </rPr>
      <t xml:space="preserve">  Based on total instructional-teaching (excluding Community Education and Adult Learning Centres) as well as school-based administrative</t>
    </r>
  </si>
  <si>
    <t xml:space="preserve">      are excluded.  While this definition is consistent with Statistics Canada's, the provincial ratio may not agree exactly due to different data sources.</t>
  </si>
  <si>
    <r>
      <t xml:space="preserve">SQ. FT. </t>
    </r>
    <r>
      <rPr>
        <b/>
        <vertAlign val="superscript"/>
        <sz val="9"/>
        <rFont val="Arial"/>
        <family val="2"/>
      </rPr>
      <t>(1)</t>
    </r>
  </si>
  <si>
    <r>
      <t xml:space="preserve">PUPIL </t>
    </r>
    <r>
      <rPr>
        <b/>
        <vertAlign val="superscript"/>
        <sz val="9"/>
        <rFont val="Arial"/>
        <family val="2"/>
      </rPr>
      <t>(2)</t>
    </r>
  </si>
  <si>
    <t xml:space="preserve"> FUNCTION 800: (CONT'D)</t>
  </si>
  <si>
    <t xml:space="preserve"> FUNCTION 700: TRANSPORTATION (CONT'D)</t>
  </si>
  <si>
    <t xml:space="preserve"> FUNCTION 500: (CONT'D)</t>
  </si>
  <si>
    <r>
      <t xml:space="preserve">GIFTED EDUCATION </t>
    </r>
    <r>
      <rPr>
        <b/>
        <vertAlign val="superscript"/>
        <sz val="9"/>
        <rFont val="Arial"/>
        <family val="2"/>
      </rPr>
      <t>(1)</t>
    </r>
  </si>
  <si>
    <t xml:space="preserve"> FUNCTION 100: REGULAR INSTRUCTION (CONT'D)</t>
  </si>
  <si>
    <r>
      <t xml:space="preserve">DUAL TRACK SCHOOLS </t>
    </r>
    <r>
      <rPr>
        <b/>
        <vertAlign val="superscript"/>
        <sz val="9"/>
        <rFont val="Arial"/>
        <family val="2"/>
      </rPr>
      <t>(1)</t>
    </r>
  </si>
  <si>
    <r>
      <t xml:space="preserve">SINGLE TRACK SCHOOLS </t>
    </r>
    <r>
      <rPr>
        <b/>
        <vertAlign val="superscript"/>
        <sz val="9"/>
        <rFont val="Arial"/>
        <family val="2"/>
      </rPr>
      <t>(1)</t>
    </r>
  </si>
  <si>
    <r>
      <t>(1)</t>
    </r>
    <r>
      <rPr>
        <sz val="9"/>
        <rFont val="Arial"/>
        <family val="2"/>
      </rPr>
      <t xml:space="preserve">  Excludes information technology expenditures in Function 300 (Adult Learning Centres) and Function 400 (Community Education and Services).</t>
    </r>
  </si>
  <si>
    <r>
      <t>(2)</t>
    </r>
    <r>
      <rPr>
        <sz val="9"/>
        <rFont val="Arial"/>
        <family val="2"/>
      </rPr>
      <t xml:space="preserve">  Total Management Information Services expenditures in Function 500 (from page 26).</t>
    </r>
  </si>
  <si>
    <r>
      <t xml:space="preserve">PROGRAM </t>
    </r>
    <r>
      <rPr>
        <b/>
        <vertAlign val="superscript"/>
        <sz val="9"/>
        <rFont val="Arial"/>
        <family val="2"/>
      </rPr>
      <t>(1)</t>
    </r>
  </si>
  <si>
    <r>
      <t xml:space="preserve">REVENUE </t>
    </r>
    <r>
      <rPr>
        <b/>
        <vertAlign val="superscript"/>
        <sz val="9"/>
        <rFont val="Arial"/>
        <family val="2"/>
      </rPr>
      <t>(3)</t>
    </r>
  </si>
  <si>
    <r>
      <t xml:space="preserve">RESIDENT PUPIL </t>
    </r>
    <r>
      <rPr>
        <b/>
        <vertAlign val="superscript"/>
        <sz val="9"/>
        <rFont val="Arial"/>
        <family val="2"/>
      </rPr>
      <t>(1)</t>
    </r>
  </si>
  <si>
    <r>
      <t xml:space="preserve">PER PUPIL </t>
    </r>
    <r>
      <rPr>
        <b/>
        <vertAlign val="superscript"/>
        <sz val="9"/>
        <rFont val="Arial"/>
        <family val="2"/>
      </rPr>
      <t>(1)</t>
    </r>
  </si>
  <si>
    <r>
      <t xml:space="preserve">FUNCTION 300 </t>
    </r>
    <r>
      <rPr>
        <b/>
        <vertAlign val="superscript"/>
        <sz val="9"/>
        <rFont val="Arial"/>
        <family val="2"/>
      </rPr>
      <t>(1)</t>
    </r>
  </si>
  <si>
    <r>
      <t xml:space="preserve">SUPPORT </t>
    </r>
    <r>
      <rPr>
        <b/>
        <vertAlign val="superscript"/>
        <sz val="9"/>
        <rFont val="Arial"/>
        <family val="2"/>
      </rPr>
      <t>(1)</t>
    </r>
  </si>
  <si>
    <r>
      <t xml:space="preserve">CATEGORICAL </t>
    </r>
    <r>
      <rPr>
        <b/>
        <vertAlign val="superscript"/>
        <sz val="9"/>
        <rFont val="Arial"/>
        <family val="2"/>
      </rPr>
      <t>(1)</t>
    </r>
  </si>
  <si>
    <r>
      <t xml:space="preserve">NEEDS </t>
    </r>
    <r>
      <rPr>
        <b/>
        <vertAlign val="superscript"/>
        <sz val="9"/>
        <rFont val="Arial"/>
        <family val="2"/>
      </rPr>
      <t>(2)</t>
    </r>
  </si>
  <si>
    <r>
      <t xml:space="preserve">SUPPORT </t>
    </r>
    <r>
      <rPr>
        <b/>
        <vertAlign val="superscript"/>
        <sz val="9"/>
        <rFont val="Arial"/>
        <family val="2"/>
      </rPr>
      <t>(2)</t>
    </r>
  </si>
  <si>
    <r>
      <t xml:space="preserve">TRANSFERS </t>
    </r>
    <r>
      <rPr>
        <b/>
        <vertAlign val="superscript"/>
        <sz val="9"/>
        <rFont val="Arial"/>
        <family val="2"/>
      </rPr>
      <t>(1)</t>
    </r>
  </si>
  <si>
    <t xml:space="preserve">      per pupil costs.</t>
  </si>
  <si>
    <r>
      <t>(2)</t>
    </r>
    <r>
      <rPr>
        <sz val="9"/>
        <rFont val="Arial"/>
        <family val="2"/>
      </rPr>
      <t xml:space="preserve">  Operating fund transfers are payments to other school divisions, organizations and individuals.  These are removed to provide more accurate</t>
    </r>
  </si>
  <si>
    <t xml:space="preserve">      400 (Community Education and Services).</t>
  </si>
  <si>
    <r>
      <t>(1)</t>
    </r>
    <r>
      <rPr>
        <sz val="9"/>
        <rFont val="Arial"/>
        <family val="2"/>
      </rPr>
      <t xml:space="preserve">  Operating fund transfers (i.e. payments to other school divisions, organizations and individuals) are excluded to provide more accurate per pupil</t>
    </r>
  </si>
  <si>
    <t xml:space="preserve">      music, ESL, etc. in addition to regular classroom teachers.  School-based administrative personnel are excluded.</t>
  </si>
  <si>
    <r>
      <t>(1)</t>
    </r>
    <r>
      <rPr>
        <sz val="9"/>
        <rFont val="Arial"/>
        <family val="2"/>
      </rPr>
      <t xml:space="preserve">  Based on object code 330 instructional-teaching personnel and F.T.E. students in Function 100.  Included are teachers in physical education,</t>
    </r>
  </si>
  <si>
    <r>
      <t>(1)</t>
    </r>
    <r>
      <rPr>
        <sz val="9"/>
        <rFont val="Arial"/>
        <family val="2"/>
      </rPr>
      <t xml:space="preserve">  Assessment per resident pupil is based on total portioned assessment adjusted for allocations to the D.S.F.M. and corresponds to data provided</t>
    </r>
  </si>
  <si>
    <t xml:space="preserve">      in the calculation of support to school divisions.  Assessment per resident pupil for Flin Flon, Frontier and Mystery Lake reflects non-assessed</t>
  </si>
  <si>
    <t xml:space="preserve">      mining properties.  D.S.F.M. assessment per resident pupil is derived on a pro rata basis according to enrolment within D.S.F.M. boundaries.</t>
  </si>
  <si>
    <r>
      <t>(1)</t>
    </r>
    <r>
      <rPr>
        <sz val="9"/>
        <rFont val="Arial"/>
        <family val="2"/>
      </rPr>
      <t xml:space="preserve">  Equalization is provided to recognize the varying ability of school divisions to meet the cost of unsupported program requirements through the</t>
    </r>
  </si>
  <si>
    <t xml:space="preserve">      property tax base of the school division.</t>
  </si>
  <si>
    <r>
      <t>(1)</t>
    </r>
    <r>
      <rPr>
        <sz val="9"/>
        <rFont val="Arial"/>
        <family val="2"/>
      </rPr>
      <t xml:space="preserve">  Effective from fiscal year 2003/2004 on, school divisions are required to limit the proportion of the budget spent on administration expenditures in</t>
    </r>
  </si>
  <si>
    <r>
      <t>(2)</t>
    </r>
    <r>
      <rPr>
        <sz val="9"/>
        <rFont val="Arial"/>
        <family val="2"/>
      </rPr>
      <t xml:space="preserve">  For a definition of Divisional Administration, see expenditure definitions, page iii.</t>
    </r>
  </si>
  <si>
    <r>
      <t>(3)</t>
    </r>
    <r>
      <rPr>
        <sz val="9"/>
        <rFont val="Arial"/>
        <family val="2"/>
      </rPr>
      <t xml:space="preserve">  Administration, supervision and coordination of Curriculum Consulting and Development (Function 600, Program 610).</t>
    </r>
  </si>
  <si>
    <r>
      <t>(4)</t>
    </r>
    <r>
      <rPr>
        <sz val="9"/>
        <rFont val="Arial"/>
        <family val="2"/>
      </rPr>
      <t xml:space="preserve">  Administration of Pupil Transportation.  For a definition of Transportation of Pupils, see expenditure definitions, page iii.</t>
    </r>
  </si>
  <si>
    <r>
      <t>(5)</t>
    </r>
    <r>
      <rPr>
        <sz val="9"/>
        <rFont val="Arial"/>
        <family val="2"/>
      </rPr>
      <t xml:space="preserve">  Administration of Operations and Maintenance.  For a definition of Operations and Maintenance, see expenditure definitions, page iii.</t>
    </r>
  </si>
  <si>
    <t xml:space="preserve">      categories exclude administration at the school level (Function 100 - Regular Instruction, Program 110) and special needs administration (Function</t>
  </si>
  <si>
    <t xml:space="preserve">      200 - Exceptional, Program 210).  This appendix provides an analysis of the defined administration expenditures as a percentage of the adjusted</t>
  </si>
  <si>
    <t xml:space="preserve">      operating expenditure base.  Expenditures shown for Function 500, Programs 605 or 710 may differ from corresponding amounts shown elsewhere</t>
  </si>
  <si>
    <t xml:space="preserve">      in this report owing to the inclusion of operating transfers for the purpose of calculating administration costs.</t>
  </si>
  <si>
    <t>(from page 60)</t>
  </si>
  <si>
    <t>(from page 46)</t>
  </si>
  <si>
    <r>
      <t>(1)</t>
    </r>
    <r>
      <rPr>
        <sz val="9"/>
        <rFont val="Arial"/>
        <family val="2"/>
      </rPr>
      <t xml:space="preserve">  From page 4 (for more information, see page 4).</t>
    </r>
  </si>
  <si>
    <r>
      <t>(2)</t>
    </r>
    <r>
      <rPr>
        <sz val="9"/>
        <rFont val="Arial"/>
        <family val="2"/>
      </rPr>
      <t xml:space="preserve">  From page 9 (for more information, see page 9).</t>
    </r>
  </si>
  <si>
    <r>
      <t>(3)</t>
    </r>
    <r>
      <rPr>
        <sz val="9"/>
        <rFont val="Arial"/>
        <family val="2"/>
      </rPr>
      <t xml:space="preserve">  From page 54 (for more information, see page 54).</t>
    </r>
  </si>
  <si>
    <t>PROPERTY</t>
  </si>
  <si>
    <r>
      <t xml:space="preserve">TAX CREDIT </t>
    </r>
    <r>
      <rPr>
        <b/>
        <vertAlign val="superscript"/>
        <sz val="9"/>
        <rFont val="Arial"/>
        <family val="2"/>
      </rPr>
      <t>(2)</t>
    </r>
  </si>
  <si>
    <t xml:space="preserve"> WPG. TECH. COLLEGE</t>
  </si>
  <si>
    <r>
      <t>(1)</t>
    </r>
    <r>
      <rPr>
        <sz val="9"/>
        <rFont val="Arial"/>
        <family val="2"/>
      </rPr>
      <t xml:space="preserve">  See appendix for more detail.</t>
    </r>
  </si>
  <si>
    <r>
      <t>(3)</t>
    </r>
    <r>
      <rPr>
        <sz val="9"/>
        <rFont val="Arial"/>
        <family val="2"/>
      </rPr>
      <t xml:space="preserve">  Includes other miscellaneous support (Institutional Programs, Adult Learning Centres, General Support Grant, etc.).</t>
    </r>
  </si>
  <si>
    <r>
      <t>(4)</t>
    </r>
    <r>
      <rPr>
        <sz val="9"/>
        <rFont val="Arial"/>
        <family val="2"/>
      </rPr>
      <t xml:space="preserve">  Includes revenue from other provincial government departments.</t>
    </r>
  </si>
  <si>
    <r>
      <t xml:space="preserve">REVENUE </t>
    </r>
    <r>
      <rPr>
        <b/>
        <vertAlign val="superscript"/>
        <sz val="9"/>
        <rFont val="Arial"/>
        <family val="2"/>
      </rPr>
      <t>(4)</t>
    </r>
  </si>
  <si>
    <r>
      <t>(1)</t>
    </r>
    <r>
      <rPr>
        <sz val="9"/>
        <rFont val="Arial"/>
        <family val="2"/>
      </rPr>
      <t xml:space="preserve">  Includes transfers to bus reserves.</t>
    </r>
  </si>
  <si>
    <r>
      <t>(1)</t>
    </r>
    <r>
      <rPr>
        <sz val="9"/>
        <rFont val="Arial"/>
        <family val="2"/>
      </rPr>
      <t xml:space="preserve">  90% or more of Regular Instruction enrolment is in one language.</t>
    </r>
  </si>
  <si>
    <r>
      <t>(1)</t>
    </r>
    <r>
      <rPr>
        <sz val="9"/>
        <rFont val="Arial"/>
        <family val="2"/>
      </rPr>
      <t xml:space="preserve">  No one language program comprises 90% or more of Regular Instruction enrolment.</t>
    </r>
  </si>
  <si>
    <r>
      <t>(2)</t>
    </r>
    <r>
      <rPr>
        <sz val="9"/>
        <rFont val="Arial"/>
        <family val="2"/>
      </rPr>
      <t xml:space="preserve">  Square footage (as per note above) divided by total F.T.E. enrolment (from page 7).</t>
    </r>
  </si>
  <si>
    <r>
      <t>(1)</t>
    </r>
    <r>
      <rPr>
        <sz val="9"/>
        <rFont val="Arial"/>
        <family val="2"/>
      </rPr>
      <t xml:space="preserve">  Excludes information technology expenditures in Function 300 (Adult Learning Centres) and Function 400 (Community Education and</t>
    </r>
  </si>
  <si>
    <r>
      <t>(2)</t>
    </r>
    <r>
      <rPr>
        <sz val="9"/>
        <rFont val="Arial"/>
        <family val="2"/>
      </rPr>
      <t xml:space="preserve">  Provided in recognition of the higher costs associated with sparsely populated rural and northern divisions.</t>
    </r>
  </si>
  <si>
    <r>
      <t>(1)</t>
    </r>
    <r>
      <rPr>
        <sz val="9"/>
        <rFont val="Arial"/>
        <family val="2"/>
      </rPr>
      <t xml:space="preserve">  Includes vehicle support for school buses.</t>
    </r>
  </si>
  <si>
    <t>BY FUNCTION AND OBJECT</t>
  </si>
  <si>
    <r>
      <t xml:space="preserve">REVENUE </t>
    </r>
    <r>
      <rPr>
        <b/>
        <vertAlign val="superscript"/>
        <sz val="9"/>
        <rFont val="Arial"/>
        <family val="2"/>
      </rPr>
      <t>(5)</t>
    </r>
  </si>
  <si>
    <r>
      <t xml:space="preserve">GOVERNMENT </t>
    </r>
    <r>
      <rPr>
        <b/>
        <vertAlign val="superscript"/>
        <sz val="9"/>
        <rFont val="Arial"/>
        <family val="2"/>
      </rPr>
      <t>(1)</t>
    </r>
  </si>
  <si>
    <r>
      <t xml:space="preserve">MILL RATE </t>
    </r>
    <r>
      <rPr>
        <b/>
        <vertAlign val="superscript"/>
        <sz val="9"/>
        <rFont val="Arial"/>
        <family val="2"/>
      </rPr>
      <t>(2)</t>
    </r>
  </si>
  <si>
    <r>
      <t xml:space="preserve">LEVY </t>
    </r>
    <r>
      <rPr>
        <b/>
        <vertAlign val="superscript"/>
        <sz val="9"/>
        <rFont val="Arial"/>
        <family val="2"/>
      </rPr>
      <t>(1)</t>
    </r>
  </si>
  <si>
    <r>
      <t>(2)</t>
    </r>
    <r>
      <rPr>
        <sz val="9"/>
        <rFont val="Arial"/>
        <family val="2"/>
      </rPr>
      <t xml:space="preserve">  Mill rates for Flin Flon and Mystery Lake are adjusted for mining revenue.</t>
    </r>
  </si>
  <si>
    <t xml:space="preserve">      defined categories to 4% (urban school divisions), 4.5% (rural school divisions) and 5.0% (northern school divisions).  Frontier School Division,</t>
  </si>
  <si>
    <r>
      <t xml:space="preserve">INFORMATION SERVICES </t>
    </r>
    <r>
      <rPr>
        <b/>
        <vertAlign val="superscript"/>
        <sz val="9"/>
        <rFont val="Arial"/>
        <family val="2"/>
      </rPr>
      <t>(2)</t>
    </r>
  </si>
  <si>
    <r>
      <t xml:space="preserve">(from page 31) </t>
    </r>
    <r>
      <rPr>
        <b/>
        <vertAlign val="superscript"/>
        <sz val="9"/>
        <rFont val="Arial"/>
        <family val="2"/>
      </rPr>
      <t>(5)</t>
    </r>
  </si>
  <si>
    <t xml:space="preserve"> FUNCTION 600: INSTRUCTIONAL &amp; PUPIL SUPPORT SERVICES (CONT'D)</t>
  </si>
  <si>
    <t xml:space="preserve">      D.S.F.M. and the Winnipeg Technical College are exempt from these limits and are not reflected in the above totals.  The defined administration</t>
  </si>
  <si>
    <r>
      <t>(1)</t>
    </r>
    <r>
      <rPr>
        <sz val="9"/>
        <rFont val="Arial"/>
        <family val="2"/>
      </rPr>
      <t xml:space="preserve">  For a definition of Adult Learning Centres, see expenditure definitions, page iii.  Expenditures shown here may differ from those shown for Adult</t>
    </r>
  </si>
  <si>
    <t xml:space="preserve">      Learning Centres on page 15 owing to the inclusion of operating transfers for the purpose of calculating administration costs.</t>
  </si>
  <si>
    <t xml:space="preserve">  TRAVEL AND MEETINGS</t>
  </si>
  <si>
    <t>ENGLISH AS A SECOND</t>
  </si>
  <si>
    <t>LANGUAGE FOR ADULTS</t>
  </si>
  <si>
    <t xml:space="preserve">      directly to school divisions as revenue from the Province of Manitoba to more accurately reflect the amount of provincial funding provided in</t>
  </si>
  <si>
    <t>STUDENT</t>
  </si>
  <si>
    <r>
      <t xml:space="preserve">SERVICES </t>
    </r>
    <r>
      <rPr>
        <b/>
        <vertAlign val="superscript"/>
        <sz val="9"/>
        <rFont val="Arial"/>
        <family val="2"/>
      </rPr>
      <t>(1)</t>
    </r>
  </si>
  <si>
    <t>ENGLISH AS AN</t>
  </si>
  <si>
    <t>ADDITIONAL</t>
  </si>
  <si>
    <t>CHILDHOOD</t>
  </si>
  <si>
    <r>
      <t xml:space="preserve">ADMINISTRATION EXPENDITURES </t>
    </r>
    <r>
      <rPr>
        <b/>
        <vertAlign val="superscript"/>
        <sz val="9"/>
        <rFont val="Arial"/>
        <family val="2"/>
      </rPr>
      <t>(1)</t>
    </r>
    <r>
      <rPr>
        <b/>
        <sz val="9"/>
        <rFont val="Arial"/>
        <family val="2"/>
      </rPr>
      <t xml:space="preserve"> 2006/2007 BUDGET</t>
    </r>
  </si>
  <si>
    <t>2006/07</t>
  </si>
  <si>
    <r>
      <t xml:space="preserve">2006/07 </t>
    </r>
    <r>
      <rPr>
        <b/>
        <vertAlign val="superscript"/>
        <sz val="9"/>
        <rFont val="Arial"/>
        <family val="2"/>
      </rPr>
      <t>(2)</t>
    </r>
  </si>
  <si>
    <t>2005</t>
  </si>
  <si>
    <r>
      <t xml:space="preserve">2006 </t>
    </r>
    <r>
      <rPr>
        <b/>
        <vertAlign val="superscript"/>
        <sz val="9"/>
        <rFont val="Arial"/>
        <family val="2"/>
      </rPr>
      <t>(3)</t>
    </r>
  </si>
  <si>
    <r>
      <t xml:space="preserve">2006 </t>
    </r>
    <r>
      <rPr>
        <b/>
        <vertAlign val="superscript"/>
        <sz val="9"/>
        <rFont val="Arial"/>
        <family val="2"/>
      </rPr>
      <t>(4)</t>
    </r>
  </si>
  <si>
    <t>2006/2007 BUDGET</t>
  </si>
  <si>
    <t>SEP. 30, 2005</t>
  </si>
  <si>
    <t>SEP. 30, 2006</t>
  </si>
  <si>
    <t>SEP. 30, 2004</t>
  </si>
  <si>
    <r>
      <t>(1)</t>
    </r>
    <r>
      <rPr>
        <sz val="9"/>
        <rFont val="Arial"/>
        <family val="2"/>
      </rPr>
      <t xml:space="preserve">  Gross special levy requisitioned by school divisions for the 2006 tax year.  Actual remittance to school divisions by municipalities is reduced by</t>
    </r>
  </si>
  <si>
    <t>PAGE 1 OF 17</t>
  </si>
  <si>
    <t>PAGE 15 OF 17</t>
  </si>
  <si>
    <t>PAGE 14 OF 17</t>
  </si>
  <si>
    <t>PAGE 13 OF 17</t>
  </si>
  <si>
    <t>PAGE 12 OF 17</t>
  </si>
  <si>
    <t>PAGE 11 OF 17</t>
  </si>
  <si>
    <t>PAGE 10 OF 17</t>
  </si>
  <si>
    <t>PAGE 9 OF 17</t>
  </si>
  <si>
    <t>PAGE 8 OF 17</t>
  </si>
  <si>
    <t>PAGE 7 OF 17</t>
  </si>
  <si>
    <t>PAGE 6 OF 17</t>
  </si>
  <si>
    <t>PAGE 5 OF 17</t>
  </si>
  <si>
    <t>PAGE 4 OF 17</t>
  </si>
  <si>
    <t>PAGE 3 OF 17</t>
  </si>
  <si>
    <t>PAGE 2 OF 17</t>
  </si>
  <si>
    <t>PAGE 16 OF 17</t>
  </si>
  <si>
    <t>PAGE 17 OF 17</t>
  </si>
  <si>
    <r>
      <t>(1)</t>
    </r>
    <r>
      <rPr>
        <sz val="9"/>
        <rFont val="Arial"/>
        <family val="2"/>
      </rPr>
      <t xml:space="preserve"> Effective 2006, the Education Support Levy is no longer raised on residential property.  The mill rate for other property in 2006 is 16.08.</t>
    </r>
  </si>
  <si>
    <t xml:space="preserve"> FUNCTION 200: STUDENT SUPPORT SERVICES</t>
  </si>
  <si>
    <t xml:space="preserve"> FUNCTION 200: STUDENT SUPPORT SERVICES (CONT'D)</t>
  </si>
  <si>
    <t xml:space="preserve">STUDENT SUPPORT </t>
  </si>
  <si>
    <t xml:space="preserve">      page 42 for EPTC revenue.</t>
  </si>
  <si>
    <r>
      <t>(1)</t>
    </r>
    <r>
      <rPr>
        <sz val="9"/>
        <rFont val="Arial"/>
        <family val="2"/>
      </rPr>
      <t xml:space="preserve">  Municipal Government revenue is net of $106,325,039 in Education Property Tax Credit (EPTC) revenue paid directly to school divisions.  See</t>
    </r>
  </si>
  <si>
    <t xml:space="preserve">      the Education Property Tax Credit.  See pages 42 and 43 for more detail.</t>
  </si>
  <si>
    <r>
      <t>(3)</t>
    </r>
    <r>
      <rPr>
        <sz val="9"/>
        <rFont val="Arial"/>
        <family val="2"/>
      </rPr>
      <t xml:space="preserve">  Provincially supported pupils (actual September 30, 2005 for 2006/07 and actual September 30, 2004 for 2005/06).</t>
    </r>
  </si>
  <si>
    <r>
      <t xml:space="preserve">PORTIONED ASSESSMENT AND EDUCATION SUPPORT LEVY   </t>
    </r>
    <r>
      <rPr>
        <b/>
        <vertAlign val="superscript"/>
        <sz val="10"/>
        <rFont val="Arial"/>
        <family val="2"/>
      </rPr>
      <t>(1)</t>
    </r>
  </si>
  <si>
    <r>
      <t>(4)</t>
    </r>
    <r>
      <rPr>
        <sz val="9"/>
        <rFont val="Arial"/>
        <family val="2"/>
      </rPr>
      <t xml:space="preserve">  From page 52 (for more information, see page 52).</t>
    </r>
  </si>
  <si>
    <t>PORTIONED</t>
  </si>
  <si>
    <t xml:space="preserve"> SUPPORT LEVY</t>
  </si>
  <si>
    <t xml:space="preserve">(5) </t>
  </si>
  <si>
    <r>
      <t>(5)</t>
    </r>
    <r>
      <rPr>
        <sz val="9"/>
        <rFont val="Arial"/>
        <family val="2"/>
      </rPr>
      <t xml:space="preserve">  Under provisions in the Public Schools Act pertaining to the school division amalgamations that took place in 2003, these divisions did not</t>
    </r>
  </si>
  <si>
    <t xml:space="preserve">      harmonize mill rates until 2006.  For 2005, differential mill rates were applied to the previous divisions that comprise these new divisions.</t>
  </si>
  <si>
    <t>FOR THE 2006 TAXATION YEAR (2006 IS A REASSESSMENT YEAR)</t>
  </si>
  <si>
    <r>
      <t>(1)</t>
    </r>
    <r>
      <rPr>
        <sz val="9"/>
        <rFont val="Arial"/>
        <family val="2"/>
      </rPr>
      <t xml:space="preserve">  All expenditures related to gifted programming may not be included due to the difficulty of costing certain programming.  Contact your school</t>
    </r>
  </si>
  <si>
    <t xml:space="preserve">      division for more information.   Does not include costs related to generalized enrichment activities undertaken by school divisions, or</t>
  </si>
  <si>
    <t xml:space="preserve">      International Baccalaureate and Advanced Placement classes.</t>
  </si>
  <si>
    <t>June 30 / 06</t>
  </si>
  <si>
    <r>
      <t>(1)</t>
    </r>
    <r>
      <rPr>
        <sz val="9"/>
        <rFont val="Arial"/>
        <family val="2"/>
      </rPr>
      <t xml:space="preserve">  Based on area (square footage) of active school buildings as at June 30, 2006.  Includes rented and leased space.</t>
    </r>
  </si>
  <si>
    <t>LESS:   LIABILITY</t>
  </si>
  <si>
    <r>
      <t>(5)</t>
    </r>
    <r>
      <rPr>
        <sz val="9"/>
        <rFont val="Arial"/>
        <family val="2"/>
      </rPr>
      <t xml:space="preserve">  Total provincial contribution to public education is 71.0%.  See page i for more details.</t>
    </r>
  </si>
  <si>
    <r>
      <t xml:space="preserve">(2) </t>
    </r>
    <r>
      <rPr>
        <sz val="9"/>
        <rFont val="Arial"/>
        <family val="2"/>
      </rPr>
      <t xml:space="preserve"> Effective from the 2005 tax year, the Resident Homeowner Advance portion of the Manitoba Education Property Tax Credit (EPTC) is provided</t>
    </r>
  </si>
  <si>
    <t xml:space="preserve">      support of education.  Amounts shown here do not include the Farmland School Tax Rebate nor the income tax portion of the EPTC nor the</t>
  </si>
  <si>
    <t xml:space="preserve">      Pensioner’s School Tax Assistance (PSTA) because these are not quantifiable on a school division basis.  For these amounts shown on a</t>
  </si>
  <si>
    <t xml:space="preserve">      provinical basis, see page i.</t>
  </si>
  <si>
    <r>
      <t xml:space="preserve"> INFORMATION TECHNOLOGY EXPENDITURES  </t>
    </r>
    <r>
      <rPr>
        <b/>
        <vertAlign val="superscript"/>
        <sz val="9"/>
        <rFont val="Arial"/>
        <family val="2"/>
      </rPr>
      <t>(1)</t>
    </r>
  </si>
  <si>
    <r>
      <t>(1)</t>
    </r>
    <r>
      <rPr>
        <sz val="9"/>
        <rFont val="Arial"/>
        <family val="2"/>
      </rPr>
      <t xml:space="preserve">  Based on a grant per eligible pupil at September 30, 2005.</t>
    </r>
  </si>
  <si>
    <r>
      <t>(2)</t>
    </r>
    <r>
      <rPr>
        <sz val="9"/>
        <rFont val="Arial"/>
        <family val="2"/>
      </rPr>
      <t xml:space="preserve">  Includes support for coordinators, clinicians and Level II and III pupils.  Note: total special needs support is $140,057,088 (Student Services,</t>
    </r>
  </si>
  <si>
    <t xml:space="preserve">      page 56 and Special Needs).</t>
  </si>
  <si>
    <t>AMALGAMATED</t>
  </si>
  <si>
    <t>SCHOOL DIVISION</t>
  </si>
  <si>
    <t xml:space="preserve">      page viii.</t>
  </si>
  <si>
    <r>
      <t xml:space="preserve"> WPG. TECHNICAL COLLEGE </t>
    </r>
    <r>
      <rPr>
        <vertAlign val="superscript"/>
        <sz val="10"/>
        <rFont val="Arial"/>
        <family val="2"/>
      </rPr>
      <t>(2)</t>
    </r>
  </si>
  <si>
    <r>
      <t>(2)</t>
    </r>
    <r>
      <rPr>
        <sz val="9"/>
        <rFont val="Arial"/>
        <family val="2"/>
      </rPr>
      <t xml:space="preserve">  Previous year data is not comparable to 2005/06 owing to consolidated reporting by the Winnipeg Technical College.  See explanatory note 11 on</t>
    </r>
  </si>
  <si>
    <r>
      <t>(1)</t>
    </r>
    <r>
      <rPr>
        <sz val="9"/>
        <rFont val="Arial"/>
        <family val="2"/>
      </rPr>
      <t xml:space="preserve">  All other categorical support not shown elsewhere (eg. Heritage Language, Northern Allowance, etc.).</t>
    </r>
  </si>
  <si>
    <r>
      <t xml:space="preserve">PLACEMENT </t>
    </r>
    <r>
      <rPr>
        <b/>
        <vertAlign val="superscript"/>
        <sz val="10"/>
        <rFont val="Arial"/>
        <family val="2"/>
      </rPr>
      <t>(1)</t>
    </r>
  </si>
  <si>
    <r>
      <t xml:space="preserve">PLACEMENT </t>
    </r>
    <r>
      <rPr>
        <b/>
        <vertAlign val="superscript"/>
        <sz val="10"/>
        <rFont val="Arial"/>
        <family val="2"/>
      </rPr>
      <t>(2)</t>
    </r>
  </si>
  <si>
    <t xml:space="preserve">       classes, not the total cost of educating those students.</t>
  </si>
  <si>
    <r>
      <t>(2)</t>
    </r>
    <r>
      <rPr>
        <sz val="9"/>
        <rFont val="Arial"/>
        <family val="2"/>
      </rPr>
      <t xml:space="preserve">  Formerly Students with Special Needs in Regular Classes.  Expenditures shown are extra costs associated with special needs students in regular</t>
    </r>
  </si>
  <si>
    <r>
      <t xml:space="preserve">GUARANTEE </t>
    </r>
    <r>
      <rPr>
        <b/>
        <vertAlign val="superscript"/>
        <sz val="9"/>
        <rFont val="Arial"/>
        <family val="2"/>
      </rPr>
      <t>(3)</t>
    </r>
  </si>
  <si>
    <r>
      <t xml:space="preserve">SUPPORT </t>
    </r>
    <r>
      <rPr>
        <b/>
        <vertAlign val="superscript"/>
        <sz val="9"/>
        <rFont val="Arial"/>
        <family val="2"/>
      </rPr>
      <t>(4)</t>
    </r>
  </si>
  <si>
    <r>
      <t>(3)</t>
    </r>
    <r>
      <rPr>
        <sz val="9"/>
        <rFont val="Arial"/>
        <family val="2"/>
      </rPr>
      <t xml:space="preserve">  A guarantee is provided to ensure amalgamated divisions receive no less funding than they would have received if they were unamalgamated.</t>
    </r>
  </si>
  <si>
    <r>
      <t>(4)</t>
    </r>
    <r>
      <rPr>
        <sz val="9"/>
        <rFont val="Arial"/>
        <family val="2"/>
      </rPr>
      <t xml:space="preserve">  Includes School Buildings "D" Support, Technology Education Equipment and other minor capital support.</t>
    </r>
  </si>
  <si>
    <r>
      <t>(2)</t>
    </r>
    <r>
      <rPr>
        <sz val="9"/>
        <rFont val="Arial"/>
        <family val="2"/>
      </rPr>
      <t xml:space="preserve">  Additional Equalization is provided to specifically assist school divisions or districts that have both higher than average tax effort and lower than</t>
    </r>
  </si>
  <si>
    <r>
      <t>(1)</t>
    </r>
    <r>
      <rPr>
        <sz val="9"/>
        <rFont val="Arial"/>
        <family val="2"/>
      </rPr>
      <t xml:space="preserve">  Formerly Special Needs Classes. </t>
    </r>
  </si>
  <si>
    <r>
      <t>(1)</t>
    </r>
    <r>
      <rPr>
        <sz val="9"/>
        <rFont val="Arial"/>
        <family val="2"/>
      </rPr>
      <t xml:space="preserve">  Formerly Exceptional (see explanatory note 12 on page viii and expenditure definition on page iii).</t>
    </r>
  </si>
  <si>
    <r>
      <t xml:space="preserve">STUDENT SUPPORT SERVICES </t>
    </r>
    <r>
      <rPr>
        <b/>
        <vertAlign val="superscript"/>
        <sz val="10"/>
        <rFont val="Arial"/>
        <family val="2"/>
      </rPr>
      <t>(1)</t>
    </r>
  </si>
  <si>
    <r>
      <t xml:space="preserve">SERVICES </t>
    </r>
    <r>
      <rPr>
        <b/>
        <vertAlign val="superscript"/>
        <sz val="10"/>
        <rFont val="Arial"/>
        <family val="2"/>
      </rPr>
      <t>(1)</t>
    </r>
  </si>
  <si>
    <r>
      <t xml:space="preserve">  RECHARGE </t>
    </r>
    <r>
      <rPr>
        <vertAlign val="superscript"/>
        <sz val="9"/>
        <rFont val="Arial"/>
        <family val="2"/>
      </rPr>
      <t>(2)</t>
    </r>
  </si>
  <si>
    <t>Formerly Exceptional (see explanatory note 12 on page viii and expenditure definition on page iii).</t>
  </si>
  <si>
    <t xml:space="preserve">      costs.  Also excluded are expenditures on educational services not provided to K-12 pupils: Function 300 (Adult Learning Centres) and Function</t>
  </si>
  <si>
    <t>NON K-12</t>
  </si>
  <si>
    <t>STUDENT SUPPORT</t>
  </si>
  <si>
    <r>
      <t>(2)</t>
    </r>
    <r>
      <rPr>
        <sz val="9"/>
        <rFont val="Arial"/>
        <family val="2"/>
      </rPr>
      <t xml:space="preserve">  Formerly Special Needs Classes.</t>
    </r>
  </si>
  <si>
    <t>K-12  F.T.E.</t>
  </si>
  <si>
    <t>N-12</t>
  </si>
  <si>
    <t>K-12</t>
  </si>
  <si>
    <t xml:space="preserve">      staff - eg. department heads, coordinators, principals and vice-principals - and K-12 F.T.E. enrolment.  Division administrators (Function 500)</t>
  </si>
  <si>
    <r>
      <t>(2)</t>
    </r>
    <r>
      <rPr>
        <sz val="9"/>
        <rFont val="Arial"/>
        <family val="2"/>
      </rPr>
      <t xml:space="preserve">  Reallocation of administration costs associated with Adult Learning Centre operations from Function 500 to Function 300.</t>
    </r>
  </si>
  <si>
    <r>
      <t xml:space="preserve">GUIDANCE </t>
    </r>
    <r>
      <rPr>
        <b/>
        <vertAlign val="superscript"/>
        <sz val="10"/>
        <rFont val="Arial"/>
        <family val="2"/>
      </rPr>
      <t>(1)</t>
    </r>
  </si>
  <si>
    <r>
      <t>(1)</t>
    </r>
    <r>
      <rPr>
        <sz val="9"/>
        <rFont val="Arial"/>
        <family val="2"/>
      </rPr>
      <t xml:space="preserve">  Formerly under Function 600, Instructional and Pupil Support Services (see explanatory note 12 on page viii). </t>
    </r>
  </si>
  <si>
    <r>
      <t>(1)</t>
    </r>
    <r>
      <rPr>
        <sz val="9"/>
        <rFont val="Arial"/>
        <family val="2"/>
      </rPr>
      <t xml:space="preserve">  New grant for 2006/07.  Please see 2006/07 Funding of Schools Booklet for more information.  Support for Function 200 Student Support Services</t>
    </r>
  </si>
  <si>
    <t xml:space="preserve">      expenditures excluding Counselling and Guidance expenditures and categorical support for Special Needs.</t>
  </si>
  <si>
    <t xml:space="preserve">      average assessment per pupil.  Please see 2006/07 Funding of Schools Booklet for more information.</t>
  </si>
  <si>
    <t>All pages of the FRAME report containing the tables of financial and statistical data are included in this file.</t>
  </si>
  <si>
    <t>In most cases, formulas have been left intact to show how statistics such as percentages and average costs per pupil are derived.</t>
  </si>
  <si>
    <t>The cover page, table of contents, forward and introduction, etc. as well as the graphs (e.g. pie charts, bar charts, etc.) are not included.  If you need to see these and do not already have a copy of the report, you can download the PDF version from the</t>
  </si>
  <si>
    <t>Each worksheet tab is numbered to match the corresponding page found in the published document so, for example, to see page 15, just click the worksheet tab named "- 15 -".</t>
  </si>
  <si>
    <t>FRAME Report: 2006/07 Budget</t>
  </si>
  <si>
    <t>This file is unprotected so you can manipulate the data, add formulas to do your own calculations and so on.  You can also copy the data to other spreadsheets or copy additional data to this one.  In cases of dispute however, the published FRAME reports and the corresponding files located on the Manitoba Govenment web site remain the final authority.</t>
  </si>
  <si>
    <t>OPERATING FUND 2006/2007 BUDGET</t>
  </si>
  <si>
    <t>ESTIMATE SEPTEMBER 30, 2006</t>
  </si>
  <si>
    <t xml:space="preserve">  SUMMARY OF OPERATING FUND REVENUE: 2006/2007 BUDGET</t>
  </si>
  <si>
    <t>ANALYSIS OF OPERATING FUND REVENUE: 2006/2007 BUDGET</t>
  </si>
  <si>
    <t>CAPITAL FUND 2006/2007 BUDGET</t>
  </si>
  <si>
    <t>ADMINISTRATION EXPENDITURES 2006/2007 BUDGET</t>
  </si>
  <si>
    <t>2005/06 AND 2006/07 BUDGET</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</si>
</sst>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_)"/>
    <numFmt numFmtId="174" formatCode="0.0%"/>
    <numFmt numFmtId="175" formatCode="#,##0.0_);\(#,##0.0\)"/>
    <numFmt numFmtId="176" formatCode="0.00000_)"/>
    <numFmt numFmtId="177" formatCode="0.0_)"/>
    <numFmt numFmtId="178" formatCode="0.000_)"/>
    <numFmt numFmtId="179" formatCode="dd/mmm/yy_)"/>
    <numFmt numFmtId="180" formatCode="0.0"/>
    <numFmt numFmtId="181" formatCode="#,##0.0"/>
    <numFmt numFmtId="182" formatCode="0.00_)"/>
    <numFmt numFmtId="183" formatCode="#,##0_ ;\-#,##0\ "/>
    <numFmt numFmtId="184" formatCode="_-* #,##0.000_-;\-* #,##0.000_-;_-* &quot;-&quot;??_-;_-@_-"/>
    <numFmt numFmtId="185" formatCode="_-* #,##0.0_-;\-* #,##0.0_-;_-* &quot;-&quot;??_-;_-@_-"/>
    <numFmt numFmtId="186" formatCode="_-* #,##0_-;\-* #,##0_-;_-* &quot;-&quot;??_-;_-@_-"/>
    <numFmt numFmtId="187" formatCode="&quot;$&quot;#,##0"/>
    <numFmt numFmtId="188" formatCode="#,##0.000_);\(#,##0.000\)"/>
    <numFmt numFmtId="189" formatCode="#,##0.0000_);\(#,##0.0000\)"/>
    <numFmt numFmtId="190" formatCode="#,##0.00000_);\(#,##0.00000\)"/>
    <numFmt numFmtId="191" formatCode="#,##0_ ;\(#,##0\)"/>
    <numFmt numFmtId="192" formatCode="#,##0\ ;\(#,##0\ \)"/>
    <numFmt numFmtId="193" formatCode="#,##0.0;\-#,##0.0"/>
    <numFmt numFmtId="194" formatCode="#,##0.000;\-#,##0.000"/>
    <numFmt numFmtId="195" formatCode="#,##0.0000;\-#,##0.0000"/>
    <numFmt numFmtId="196" formatCode="#,##0.0_ ;\(#,##0.0\)"/>
    <numFmt numFmtId="197" formatCode="#,##0.0_);[Red]\(#,##0.0\)"/>
    <numFmt numFmtId="198" formatCode="0.000"/>
    <numFmt numFmtId="199" formatCode="_(* #,##0.000_);_(* \(#,##0.000\);_(* &quot;-&quot;??_);_(@_)"/>
    <numFmt numFmtId="200" formatCode="_(* #,##0.0_);_(* \(#,##0.0\);_(* &quot;-&quot;??_);_(@_)"/>
    <numFmt numFmtId="201" formatCode="_-* #,##0.0_-;\-* #,##0.0_-;_-* &quot;-&quot;?_-;_-@_-"/>
    <numFmt numFmtId="202" formatCode="_(* #,##0.0_);_(* \(#,##0.0\);_(* &quot;-&quot;?_);_(@_)"/>
    <numFmt numFmtId="203" formatCode="_(&quot;$&quot;* #,##0.0_);_(&quot;$&quot;* \(#,##0.0\);_(&quot;$&quot;* &quot;-&quot;??_);_(@_)"/>
    <numFmt numFmtId="204" formatCode="&quot;$&quot;#,##0.0_);[Red]\(&quot;$&quot;#,##0.0\)"/>
    <numFmt numFmtId="205" formatCode="#,##0.0\ [$$-C0C]"/>
    <numFmt numFmtId="206" formatCode="#,##0.0,,"/>
    <numFmt numFmtId="207" formatCode="_(* #,##0.0__\);_(* \(#,##0.0\);_(* &quot;-&quot;?_);_(@_)"/>
    <numFmt numFmtId="208" formatCode="_(* #,##0.0,_);_(* \(#,##0.0\);_(* &quot;-&quot;?_);_(@_)"/>
    <numFmt numFmtId="209" formatCode="_ #,##0.0__;_(* \(#,##0.0\);_(* &quot;-&quot;?_);_(@_)"/>
    <numFmt numFmtId="210" formatCode="_ #,##0.0___;_(* \(###0.0\);_(* &quot;-&quot;?_);_(@_)"/>
    <numFmt numFmtId="211" formatCode="_ #,##0.0___;_(* \(###0.0\)"/>
    <numFmt numFmtId="212" formatCode="_ #,##0.0___;"/>
    <numFmt numFmtId="213" formatCode="&quot;$&quot;#,##0.0_);\(&quot;$&quot;#,##0.0\)"/>
    <numFmt numFmtId="214" formatCode="[$-1009]mmmm\ d\,\ yyyy"/>
    <numFmt numFmtId="215" formatCode="[$-F800]dddd\,\ mmmm\ dd\,\ yyyy"/>
    <numFmt numFmtId="216" formatCode="#,##0.00_ ;\(#,##0.00\)"/>
  </numFmts>
  <fonts count="19">
    <font>
      <sz val="9"/>
      <name val="Times New Roman"/>
      <family val="0"/>
    </font>
    <font>
      <sz val="10"/>
      <name val="Times New Roman"/>
      <family val="0"/>
    </font>
    <font>
      <sz val="10"/>
      <name val="Courier"/>
      <family val="0"/>
    </font>
    <font>
      <b/>
      <sz val="9"/>
      <name val="Arial"/>
      <family val="2"/>
    </font>
    <font>
      <b/>
      <sz val="11"/>
      <color indexed="9"/>
      <name val="Arial"/>
      <family val="2"/>
    </font>
    <font>
      <sz val="11"/>
      <color indexed="9"/>
      <name val="Arial"/>
      <family val="2"/>
    </font>
    <font>
      <sz val="9"/>
      <name val="Arial"/>
      <family val="2"/>
    </font>
    <font>
      <sz val="9"/>
      <color indexed="12"/>
      <name val="Arial"/>
      <family val="2"/>
    </font>
    <font>
      <b/>
      <vertAlign val="superscript"/>
      <sz val="9"/>
      <name val="Arial"/>
      <family val="2"/>
    </font>
    <font>
      <sz val="8"/>
      <name val="Arial"/>
      <family val="2"/>
    </font>
    <font>
      <vertAlign val="superscript"/>
      <sz val="9"/>
      <name val="Arial"/>
      <family val="2"/>
    </font>
    <font>
      <b/>
      <sz val="10"/>
      <name val="Arial"/>
      <family val="2"/>
    </font>
    <font>
      <u val="single"/>
      <sz val="9"/>
      <name val="Arial"/>
      <family val="2"/>
    </font>
    <font>
      <b/>
      <sz val="12"/>
      <name val="Arial"/>
      <family val="2"/>
    </font>
    <font>
      <sz val="10"/>
      <name val="Arial"/>
      <family val="2"/>
    </font>
    <font>
      <b/>
      <sz val="8"/>
      <name val="Arial"/>
      <family val="2"/>
    </font>
    <font>
      <b/>
      <vertAlign val="superscript"/>
      <sz val="10"/>
      <name val="Arial"/>
      <family val="2"/>
    </font>
    <font>
      <sz val="11"/>
      <name val="Arial"/>
      <family val="2"/>
    </font>
    <font>
      <vertAlign val="superscript"/>
      <sz val="10"/>
      <name val="Arial"/>
      <family val="2"/>
    </font>
  </fonts>
  <fills count="11">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57"/>
        <bgColor indexed="64"/>
      </patternFill>
    </fill>
  </fills>
  <borders count="49">
    <border>
      <left/>
      <right/>
      <top/>
      <bottom/>
      <diagonal/>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color indexed="63"/>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style="thin">
        <color indexed="8"/>
      </left>
      <right>
        <color indexed="63"/>
      </right>
      <top>
        <color indexed="63"/>
      </top>
      <bottom style="thin">
        <color indexed="8"/>
      </bottom>
    </border>
    <border>
      <left style="double">
        <color indexed="8"/>
      </left>
      <right>
        <color indexed="63"/>
      </right>
      <top>
        <color indexed="63"/>
      </top>
      <bottom style="thin">
        <color indexed="8"/>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thin">
        <color indexed="8"/>
      </left>
      <right style="double">
        <color indexed="8"/>
      </right>
      <top>
        <color indexed="63"/>
      </top>
      <bottom>
        <color indexed="63"/>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style="thin"/>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style="thin"/>
      <right style="thin"/>
      <top style="thin">
        <color indexed="8"/>
      </top>
      <bottom>
        <color indexed="63"/>
      </bottom>
    </border>
    <border>
      <left style="thin"/>
      <right style="thin"/>
      <top>
        <color indexed="63"/>
      </top>
      <bottom style="thin">
        <color indexed="8"/>
      </bottom>
    </border>
    <border>
      <left style="thin"/>
      <right style="thin"/>
      <top style="thin"/>
      <bottom style="thin"/>
    </border>
    <border>
      <left>
        <color indexed="63"/>
      </left>
      <right>
        <color indexed="63"/>
      </right>
      <top style="thin"/>
      <bottom>
        <color indexed="63"/>
      </bottom>
    </border>
    <border>
      <left style="double">
        <color indexed="8"/>
      </left>
      <right style="thin">
        <color indexed="8"/>
      </right>
      <top>
        <color indexed="63"/>
      </top>
      <bottom>
        <color indexed="63"/>
      </bottom>
    </border>
    <border>
      <left style="double">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style="thin">
        <color indexed="8"/>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color indexed="8"/>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color indexed="8"/>
      </top>
      <bottom style="thin">
        <color indexed="8"/>
      </bottom>
    </border>
    <border>
      <left style="thin">
        <color indexed="8"/>
      </left>
      <right style="thin"/>
      <top style="thin"/>
      <bottom style="thin"/>
    </border>
    <border>
      <left style="thin"/>
      <right>
        <color indexed="63"/>
      </right>
      <top style="thin">
        <color indexed="8"/>
      </top>
      <bottom style="thin">
        <color indexed="8"/>
      </bottom>
    </border>
    <border>
      <left>
        <color indexed="63"/>
      </left>
      <right style="thin"/>
      <top style="thin"/>
      <bottom>
        <color indexed="63"/>
      </bottom>
    </border>
    <border>
      <left>
        <color indexed="63"/>
      </left>
      <right style="thin"/>
      <top>
        <color indexed="63"/>
      </top>
      <bottom style="thin"/>
    </border>
    <border>
      <left style="thin"/>
      <right style="thin">
        <color indexed="8"/>
      </right>
      <top style="thin"/>
      <bottom style="thin"/>
    </border>
    <border>
      <left style="thin"/>
      <right style="thin">
        <color indexed="8"/>
      </right>
      <top style="thin">
        <color indexed="8"/>
      </top>
      <bottom>
        <color indexed="63"/>
      </bottom>
    </border>
    <border>
      <left style="thin"/>
      <right style="thin">
        <color indexed="8"/>
      </right>
      <top>
        <color indexed="63"/>
      </top>
      <bottom style="thin">
        <color indexed="8"/>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2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protection/>
    </xf>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543">
    <xf numFmtId="37" fontId="0" fillId="0" borderId="0" xfId="0" applyAlignment="1">
      <alignment/>
    </xf>
    <xf numFmtId="37" fontId="6" fillId="0" borderId="0" xfId="0" applyFont="1" applyAlignment="1">
      <alignment/>
    </xf>
    <xf numFmtId="49" fontId="6" fillId="0" borderId="0" xfId="0" applyNumberFormat="1" applyFont="1" applyAlignment="1">
      <alignment/>
    </xf>
    <xf numFmtId="172" fontId="6" fillId="0" borderId="0" xfId="0" applyNumberFormat="1" applyFont="1" applyAlignment="1" applyProtection="1">
      <alignment/>
      <protection/>
    </xf>
    <xf numFmtId="37" fontId="6" fillId="3" borderId="0" xfId="0" applyFont="1" applyFill="1" applyAlignment="1">
      <alignment/>
    </xf>
    <xf numFmtId="37" fontId="3" fillId="3" borderId="2" xfId="0" applyFont="1" applyFill="1" applyBorder="1" applyAlignment="1">
      <alignment horizontal="centerContinuous" vertical="center"/>
    </xf>
    <xf numFmtId="37" fontId="6" fillId="3" borderId="2" xfId="0" applyFont="1" applyFill="1" applyBorder="1" applyAlignment="1">
      <alignment horizontal="centerContinuous"/>
    </xf>
    <xf numFmtId="37" fontId="3" fillId="3" borderId="3" xfId="0" applyFont="1" applyFill="1" applyBorder="1" applyAlignment="1">
      <alignment horizontal="centerContinuous" vertical="center"/>
    </xf>
    <xf numFmtId="37" fontId="6" fillId="3" borderId="3" xfId="0" applyFont="1" applyFill="1" applyBorder="1" applyAlignment="1">
      <alignment horizontal="centerContinuous"/>
    </xf>
    <xf numFmtId="37" fontId="7" fillId="3" borderId="3" xfId="0" applyFont="1" applyFill="1" applyBorder="1" applyAlignment="1">
      <alignment horizontal="centerContinuous"/>
    </xf>
    <xf numFmtId="37" fontId="6" fillId="3" borderId="0" xfId="0" applyFont="1" applyFill="1" applyAlignment="1">
      <alignment horizontal="center"/>
    </xf>
    <xf numFmtId="37" fontId="3" fillId="3" borderId="4" xfId="0" applyFont="1" applyFill="1" applyBorder="1" applyAlignment="1">
      <alignment horizontal="center"/>
    </xf>
    <xf numFmtId="0" fontId="3" fillId="3" borderId="5" xfId="0" applyNumberFormat="1" applyFont="1" applyFill="1" applyBorder="1" applyAlignment="1">
      <alignment horizontal="center"/>
    </xf>
    <xf numFmtId="37" fontId="3" fillId="3" borderId="5" xfId="0" applyFont="1" applyFill="1" applyBorder="1" applyAlignment="1">
      <alignment horizontal="center"/>
    </xf>
    <xf numFmtId="37" fontId="3" fillId="3" borderId="1" xfId="0" applyFont="1" applyFill="1" applyBorder="1" applyAlignment="1">
      <alignment horizontal="center"/>
    </xf>
    <xf numFmtId="0" fontId="3" fillId="3" borderId="6" xfId="0" applyNumberFormat="1" applyFont="1" applyFill="1" applyBorder="1" applyAlignment="1">
      <alignment horizontal="center"/>
    </xf>
    <xf numFmtId="37" fontId="3" fillId="3" borderId="6" xfId="0" applyFont="1" applyFill="1" applyBorder="1" applyAlignment="1">
      <alignment horizontal="center"/>
    </xf>
    <xf numFmtId="49" fontId="3" fillId="0" borderId="7" xfId="0" applyNumberFormat="1" applyFont="1" applyBorder="1" applyAlignment="1">
      <alignment/>
    </xf>
    <xf numFmtId="37" fontId="3" fillId="3" borderId="2" xfId="0" applyFont="1" applyFill="1" applyBorder="1" applyAlignment="1">
      <alignment horizontal="center"/>
    </xf>
    <xf numFmtId="49" fontId="3" fillId="0" borderId="8" xfId="0" applyNumberFormat="1" applyFont="1" applyBorder="1" applyAlignment="1">
      <alignment/>
    </xf>
    <xf numFmtId="37" fontId="3" fillId="3" borderId="9" xfId="0" applyFont="1" applyFill="1" applyBorder="1" applyAlignment="1">
      <alignment horizontal="center" vertical="top"/>
    </xf>
    <xf numFmtId="37" fontId="3" fillId="3" borderId="10" xfId="0" applyFont="1" applyFill="1" applyBorder="1" applyAlignment="1">
      <alignment horizontal="center" vertical="top"/>
    </xf>
    <xf numFmtId="49" fontId="3" fillId="0" borderId="0" xfId="0" applyNumberFormat="1" applyFont="1" applyAlignment="1">
      <alignment/>
    </xf>
    <xf numFmtId="49" fontId="6" fillId="0" borderId="1" xfId="0" applyNumberFormat="1" applyFont="1" applyBorder="1" applyAlignment="1">
      <alignment vertical="center"/>
    </xf>
    <xf numFmtId="191" fontId="6" fillId="0" borderId="1" xfId="0" applyNumberFormat="1" applyFont="1" applyBorder="1" applyAlignment="1">
      <alignment vertical="center"/>
    </xf>
    <xf numFmtId="49" fontId="6" fillId="0" borderId="0" xfId="0" applyNumberFormat="1" applyFont="1" applyAlignment="1">
      <alignment vertical="center"/>
    </xf>
    <xf numFmtId="192" fontId="6" fillId="0" borderId="0" xfId="0" applyNumberFormat="1" applyFont="1" applyAlignment="1">
      <alignment vertical="center"/>
    </xf>
    <xf numFmtId="37" fontId="6" fillId="0" borderId="11" xfId="0" applyFont="1" applyBorder="1" applyAlignment="1">
      <alignment/>
    </xf>
    <xf numFmtId="37" fontId="6" fillId="0" borderId="0" xfId="0" applyFont="1" applyAlignment="1">
      <alignment horizontal="left"/>
    </xf>
    <xf numFmtId="49" fontId="6" fillId="0" borderId="0" xfId="0" applyNumberFormat="1" applyFont="1" applyAlignment="1">
      <alignment horizontal="left"/>
    </xf>
    <xf numFmtId="37" fontId="6" fillId="3" borderId="0" xfId="0" applyFont="1" applyFill="1" applyBorder="1" applyAlignment="1">
      <alignment/>
    </xf>
    <xf numFmtId="37" fontId="6" fillId="0" borderId="0" xfId="0" applyNumberFormat="1" applyFont="1" applyBorder="1" applyAlignment="1" applyProtection="1">
      <alignment/>
      <protection/>
    </xf>
    <xf numFmtId="37" fontId="3" fillId="0" borderId="4" xfId="0" applyFont="1" applyBorder="1" applyAlignment="1">
      <alignment/>
    </xf>
    <xf numFmtId="37" fontId="3" fillId="3" borderId="5" xfId="0" applyFont="1" applyFill="1" applyBorder="1" applyAlignment="1">
      <alignment horizontal="right"/>
    </xf>
    <xf numFmtId="37" fontId="3" fillId="3" borderId="5" xfId="0" applyFont="1" applyFill="1" applyBorder="1" applyAlignment="1">
      <alignment/>
    </xf>
    <xf numFmtId="37" fontId="3" fillId="0" borderId="8" xfId="0" applyFont="1" applyBorder="1" applyAlignment="1">
      <alignment/>
    </xf>
    <xf numFmtId="37" fontId="3" fillId="0" borderId="10" xfId="0" applyFont="1" applyBorder="1" applyAlignment="1">
      <alignment horizontal="right"/>
    </xf>
    <xf numFmtId="37" fontId="3" fillId="0" borderId="0" xfId="0" applyFont="1" applyAlignment="1">
      <alignment/>
    </xf>
    <xf numFmtId="191" fontId="6" fillId="0" borderId="1" xfId="0" applyNumberFormat="1" applyFont="1" applyBorder="1" applyAlignment="1">
      <alignment horizontal="right" vertical="center"/>
    </xf>
    <xf numFmtId="37" fontId="6" fillId="0" borderId="0" xfId="0" applyFont="1" applyAlignment="1">
      <alignment/>
    </xf>
    <xf numFmtId="49" fontId="9" fillId="0" borderId="0" xfId="0" applyNumberFormat="1" applyFont="1" applyAlignment="1">
      <alignment/>
    </xf>
    <xf numFmtId="49" fontId="9" fillId="0" borderId="0" xfId="0" applyNumberFormat="1" applyFont="1" applyAlignment="1" quotePrefix="1">
      <alignment/>
    </xf>
    <xf numFmtId="37" fontId="6" fillId="3" borderId="0" xfId="0" applyFont="1" applyFill="1" applyAlignment="1" applyProtection="1">
      <alignment/>
      <protection/>
    </xf>
    <xf numFmtId="172" fontId="6" fillId="0" borderId="2" xfId="0" applyNumberFormat="1" applyFont="1" applyBorder="1" applyAlignment="1" applyProtection="1">
      <alignment/>
      <protection/>
    </xf>
    <xf numFmtId="37" fontId="3" fillId="3" borderId="2" xfId="0" applyFont="1" applyFill="1" applyBorder="1" applyAlignment="1" applyProtection="1">
      <alignment horizontal="centerContinuous" vertical="center"/>
      <protection/>
    </xf>
    <xf numFmtId="37" fontId="6" fillId="3" borderId="2" xfId="0" applyFont="1" applyFill="1" applyBorder="1" applyAlignment="1" applyProtection="1">
      <alignment horizontal="centerContinuous"/>
      <protection/>
    </xf>
    <xf numFmtId="37" fontId="6" fillId="3" borderId="2" xfId="0" applyFont="1" applyFill="1" applyBorder="1" applyAlignment="1" applyProtection="1">
      <alignment horizontal="right"/>
      <protection/>
    </xf>
    <xf numFmtId="172" fontId="6" fillId="0" borderId="3" xfId="0" applyNumberFormat="1" applyFont="1" applyBorder="1" applyAlignment="1" applyProtection="1">
      <alignment/>
      <protection/>
    </xf>
    <xf numFmtId="37" fontId="6" fillId="3" borderId="3" xfId="0" applyFont="1" applyFill="1" applyBorder="1" applyAlignment="1" applyProtection="1">
      <alignment horizontal="centerContinuous"/>
      <protection/>
    </xf>
    <xf numFmtId="37" fontId="6" fillId="3" borderId="3" xfId="0" applyFont="1" applyFill="1" applyBorder="1" applyAlignment="1" applyProtection="1" quotePrefix="1">
      <alignment horizontal="centerContinuous"/>
      <protection/>
    </xf>
    <xf numFmtId="37" fontId="6" fillId="3" borderId="3" xfId="0" applyFont="1" applyFill="1" applyBorder="1" applyAlignment="1" applyProtection="1">
      <alignment/>
      <protection/>
    </xf>
    <xf numFmtId="182" fontId="6" fillId="3" borderId="0" xfId="0" applyNumberFormat="1" applyFont="1" applyFill="1" applyAlignment="1" applyProtection="1">
      <alignment/>
      <protection/>
    </xf>
    <xf numFmtId="37" fontId="3" fillId="0" borderId="12" xfId="0" applyFont="1" applyBorder="1" applyAlignment="1" applyProtection="1">
      <alignment horizontal="centerContinuous"/>
      <protection/>
    </xf>
    <xf numFmtId="37" fontId="3" fillId="0" borderId="3" xfId="0" applyFont="1" applyBorder="1" applyAlignment="1" applyProtection="1">
      <alignment horizontal="centerContinuous"/>
      <protection/>
    </xf>
    <xf numFmtId="37" fontId="3" fillId="0" borderId="13" xfId="0" applyFont="1" applyBorder="1" applyAlignment="1" applyProtection="1">
      <alignment horizontal="centerContinuous"/>
      <protection/>
    </xf>
    <xf numFmtId="37" fontId="3" fillId="0" borderId="10" xfId="0" applyFont="1" applyBorder="1" applyAlignment="1" applyProtection="1">
      <alignment horizontal="centerContinuous"/>
      <protection/>
    </xf>
    <xf numFmtId="37" fontId="3" fillId="0" borderId="7" xfId="0" applyFont="1" applyBorder="1" applyAlignment="1">
      <alignment vertical="center"/>
    </xf>
    <xf numFmtId="37" fontId="3" fillId="0" borderId="0" xfId="0" applyFont="1" applyBorder="1" applyAlignment="1" applyProtection="1">
      <alignment horizontal="center" vertical="center"/>
      <protection/>
    </xf>
    <xf numFmtId="37" fontId="3" fillId="0" borderId="14" xfId="0" applyFont="1" applyBorder="1" applyAlignment="1" applyProtection="1">
      <alignment vertical="center"/>
      <protection/>
    </xf>
    <xf numFmtId="37" fontId="3" fillId="0" borderId="14" xfId="0" applyFont="1" applyBorder="1" applyAlignment="1" applyProtection="1">
      <alignment horizontal="center" vertical="center"/>
      <protection/>
    </xf>
    <xf numFmtId="37" fontId="3" fillId="0" borderId="15" xfId="0" applyFont="1" applyBorder="1" applyAlignment="1" applyProtection="1">
      <alignment horizontal="center" vertical="center"/>
      <protection/>
    </xf>
    <xf numFmtId="37" fontId="3" fillId="0" borderId="1" xfId="0" applyFont="1" applyBorder="1" applyAlignment="1" applyProtection="1">
      <alignment horizontal="center" vertical="center"/>
      <protection/>
    </xf>
    <xf numFmtId="37" fontId="3" fillId="0" borderId="8" xfId="0" applyFont="1" applyBorder="1" applyAlignment="1">
      <alignment vertical="center"/>
    </xf>
    <xf numFmtId="37" fontId="3" fillId="0" borderId="3" xfId="0" applyFont="1" applyBorder="1" applyAlignment="1" applyProtection="1">
      <alignment horizontal="center" vertical="center"/>
      <protection/>
    </xf>
    <xf numFmtId="37" fontId="3" fillId="0" borderId="12" xfId="0" applyFont="1" applyBorder="1" applyAlignment="1" applyProtection="1">
      <alignment horizontal="center" vertical="center"/>
      <protection/>
    </xf>
    <xf numFmtId="37" fontId="3" fillId="0" borderId="13" xfId="0" applyFont="1" applyBorder="1" applyAlignment="1" applyProtection="1">
      <alignment horizontal="center" vertical="center"/>
      <protection/>
    </xf>
    <xf numFmtId="37" fontId="3" fillId="0" borderId="9" xfId="0" applyFont="1" applyBorder="1" applyAlignment="1" applyProtection="1">
      <alignment horizontal="center" vertical="center"/>
      <protection/>
    </xf>
    <xf numFmtId="37" fontId="6" fillId="0" borderId="0" xfId="0" applyFont="1" applyAlignment="1" applyProtection="1">
      <alignment/>
      <protection/>
    </xf>
    <xf numFmtId="196" fontId="6" fillId="0" borderId="1" xfId="0" applyNumberFormat="1" applyFont="1" applyBorder="1" applyAlignment="1">
      <alignment vertical="center"/>
    </xf>
    <xf numFmtId="196" fontId="6" fillId="0" borderId="16" xfId="0" applyNumberFormat="1" applyFont="1" applyBorder="1" applyAlignment="1">
      <alignment vertical="center"/>
    </xf>
    <xf numFmtId="196" fontId="6" fillId="0" borderId="6" xfId="0" applyNumberFormat="1" applyFont="1" applyBorder="1" applyAlignment="1">
      <alignment vertical="center"/>
    </xf>
    <xf numFmtId="196" fontId="6" fillId="0" borderId="0" xfId="0" applyNumberFormat="1" applyFont="1" applyAlignment="1">
      <alignment vertical="center"/>
    </xf>
    <xf numFmtId="37" fontId="6" fillId="0" borderId="11" xfId="0" applyFont="1" applyBorder="1" applyAlignment="1" applyProtection="1">
      <alignment/>
      <protection/>
    </xf>
    <xf numFmtId="37" fontId="6" fillId="0" borderId="17" xfId="0" applyFont="1" applyBorder="1" applyAlignment="1">
      <alignment/>
    </xf>
    <xf numFmtId="37" fontId="3" fillId="0" borderId="17" xfId="0" applyFont="1" applyBorder="1" applyAlignment="1">
      <alignment horizontal="centerContinuous" vertical="center"/>
    </xf>
    <xf numFmtId="37" fontId="3" fillId="3" borderId="0" xfId="0" applyFont="1" applyFill="1" applyAlignment="1">
      <alignment horizontal="centerContinuous"/>
    </xf>
    <xf numFmtId="37" fontId="6" fillId="3" borderId="0" xfId="0" applyFont="1" applyFill="1" applyAlignment="1">
      <alignment horizontal="centerContinuous"/>
    </xf>
    <xf numFmtId="37" fontId="6" fillId="0" borderId="18" xfId="0" applyFont="1" applyBorder="1" applyAlignment="1">
      <alignment/>
    </xf>
    <xf numFmtId="37" fontId="6" fillId="0" borderId="5" xfId="0" applyFont="1" applyBorder="1" applyAlignment="1">
      <alignment/>
    </xf>
    <xf numFmtId="37" fontId="3" fillId="0" borderId="19" xfId="0" applyFont="1" applyBorder="1" applyAlignment="1">
      <alignment/>
    </xf>
    <xf numFmtId="191" fontId="6" fillId="0" borderId="1" xfId="0" applyNumberFormat="1" applyFont="1" applyBorder="1" applyAlignment="1" applyProtection="1">
      <alignment/>
      <protection/>
    </xf>
    <xf numFmtId="191" fontId="6" fillId="0" borderId="6" xfId="0" applyNumberFormat="1" applyFont="1" applyBorder="1" applyAlignment="1" applyProtection="1">
      <alignment/>
      <protection/>
    </xf>
    <xf numFmtId="37" fontId="6" fillId="0" borderId="6" xfId="0" applyFont="1" applyBorder="1" applyAlignment="1">
      <alignment/>
    </xf>
    <xf numFmtId="172" fontId="6" fillId="0" borderId="14" xfId="0" applyNumberFormat="1" applyFont="1" applyBorder="1" applyAlignment="1" applyProtection="1">
      <alignment/>
      <protection/>
    </xf>
    <xf numFmtId="191" fontId="6" fillId="0" borderId="14" xfId="0" applyNumberFormat="1" applyFont="1" applyBorder="1" applyAlignment="1" applyProtection="1">
      <alignment/>
      <protection/>
    </xf>
    <xf numFmtId="49" fontId="10" fillId="0" borderId="6" xfId="0" applyNumberFormat="1" applyFont="1" applyBorder="1" applyAlignment="1">
      <alignment/>
    </xf>
    <xf numFmtId="37" fontId="6" fillId="0" borderId="1" xfId="0" applyNumberFormat="1" applyFont="1" applyBorder="1" applyAlignment="1" applyProtection="1">
      <alignment/>
      <protection/>
    </xf>
    <xf numFmtId="37" fontId="6" fillId="0" borderId="6" xfId="0" applyNumberFormat="1" applyFont="1" applyBorder="1" applyAlignment="1" applyProtection="1">
      <alignment/>
      <protection/>
    </xf>
    <xf numFmtId="37" fontId="3" fillId="0" borderId="19" xfId="0" applyFont="1" applyBorder="1" applyAlignment="1">
      <alignment vertical="top"/>
    </xf>
    <xf numFmtId="37" fontId="3" fillId="0" borderId="0" xfId="0" applyFont="1" applyAlignment="1">
      <alignment wrapText="1"/>
    </xf>
    <xf numFmtId="37" fontId="6" fillId="0" borderId="14" xfId="0" applyFont="1" applyBorder="1" applyAlignment="1">
      <alignment horizontal="right" textRotation="180"/>
    </xf>
    <xf numFmtId="37" fontId="6" fillId="0" borderId="14" xfId="0" applyFont="1" applyBorder="1" applyAlignment="1">
      <alignment/>
    </xf>
    <xf numFmtId="191" fontId="6" fillId="0" borderId="0" xfId="0" applyNumberFormat="1" applyFont="1" applyAlignment="1" applyProtection="1">
      <alignment/>
      <protection/>
    </xf>
    <xf numFmtId="49" fontId="10" fillId="0" borderId="0" xfId="0" applyNumberFormat="1" applyFont="1" applyAlignment="1">
      <alignment/>
    </xf>
    <xf numFmtId="37" fontId="6" fillId="0" borderId="14" xfId="0" applyNumberFormat="1" applyFont="1" applyBorder="1" applyAlignment="1" applyProtection="1">
      <alignment/>
      <protection/>
    </xf>
    <xf numFmtId="37" fontId="6" fillId="0" borderId="0" xfId="0" applyNumberFormat="1" applyFont="1" applyAlignment="1" applyProtection="1">
      <alignment/>
      <protection/>
    </xf>
    <xf numFmtId="37" fontId="6" fillId="0" borderId="20" xfId="0" applyFont="1" applyBorder="1" applyAlignment="1">
      <alignment/>
    </xf>
    <xf numFmtId="37" fontId="3" fillId="0" borderId="21" xfId="0" applyFont="1" applyBorder="1" applyAlignment="1">
      <alignment/>
    </xf>
    <xf numFmtId="191" fontId="3" fillId="0" borderId="22" xfId="0" applyNumberFormat="1" applyFont="1" applyBorder="1" applyAlignment="1" applyProtection="1">
      <alignment/>
      <protection/>
    </xf>
    <xf numFmtId="191" fontId="3" fillId="0" borderId="21" xfId="0" applyNumberFormat="1" applyFont="1" applyBorder="1" applyAlignment="1" applyProtection="1">
      <alignment/>
      <protection/>
    </xf>
    <xf numFmtId="191" fontId="3" fillId="0" borderId="17" xfId="0" applyNumberFormat="1" applyFont="1" applyBorder="1" applyAlignment="1" applyProtection="1">
      <alignment/>
      <protection/>
    </xf>
    <xf numFmtId="191" fontId="6" fillId="0" borderId="17" xfId="0" applyNumberFormat="1" applyFont="1" applyBorder="1" applyAlignment="1">
      <alignment/>
    </xf>
    <xf numFmtId="39" fontId="6" fillId="0" borderId="0" xfId="0" applyNumberFormat="1" applyFont="1" applyAlignment="1">
      <alignment/>
    </xf>
    <xf numFmtId="37" fontId="6" fillId="3" borderId="2" xfId="0" applyFont="1" applyFill="1" applyBorder="1" applyAlignment="1">
      <alignment horizontal="center"/>
    </xf>
    <xf numFmtId="37" fontId="6" fillId="3" borderId="3" xfId="0" applyFont="1" applyFill="1" applyBorder="1" applyAlignment="1">
      <alignment/>
    </xf>
    <xf numFmtId="37" fontId="3" fillId="0" borderId="7" xfId="0" applyFont="1" applyBorder="1" applyAlignment="1">
      <alignment/>
    </xf>
    <xf numFmtId="37" fontId="3" fillId="3" borderId="0" xfId="0" applyFont="1" applyFill="1" applyBorder="1" applyAlignment="1">
      <alignment horizontal="right"/>
    </xf>
    <xf numFmtId="37" fontId="3" fillId="3" borderId="1" xfId="0" applyFont="1" applyFill="1" applyBorder="1" applyAlignment="1">
      <alignment/>
    </xf>
    <xf numFmtId="37" fontId="3" fillId="3" borderId="0" xfId="0" applyFont="1" applyFill="1" applyAlignment="1">
      <alignment/>
    </xf>
    <xf numFmtId="37" fontId="6" fillId="3" borderId="2" xfId="0" applyFont="1" applyFill="1" applyBorder="1" applyAlignment="1">
      <alignment/>
    </xf>
    <xf numFmtId="37" fontId="3" fillId="3" borderId="3" xfId="0" applyFont="1" applyFill="1" applyBorder="1" applyAlignment="1" applyProtection="1">
      <alignment horizontal="centerContinuous" vertical="center"/>
      <protection/>
    </xf>
    <xf numFmtId="37" fontId="6" fillId="3" borderId="3" xfId="0" applyFont="1" applyFill="1" applyBorder="1" applyAlignment="1">
      <alignment/>
    </xf>
    <xf numFmtId="49" fontId="3" fillId="0" borderId="23" xfId="0" applyNumberFormat="1" applyFont="1" applyBorder="1" applyAlignment="1">
      <alignment horizontal="center"/>
    </xf>
    <xf numFmtId="49" fontId="3" fillId="0" borderId="24" xfId="0" applyNumberFormat="1" applyFont="1" applyBorder="1" applyAlignment="1">
      <alignment horizontal="center"/>
    </xf>
    <xf numFmtId="37" fontId="3" fillId="3" borderId="4" xfId="0" applyFont="1" applyFill="1" applyBorder="1" applyAlignment="1">
      <alignment horizontal="centerContinuous"/>
    </xf>
    <xf numFmtId="37" fontId="3" fillId="3" borderId="5" xfId="0" applyFont="1" applyFill="1" applyBorder="1" applyAlignment="1">
      <alignment horizontal="centerContinuous"/>
    </xf>
    <xf numFmtId="37" fontId="3" fillId="0" borderId="10" xfId="0" applyFont="1" applyBorder="1" applyAlignment="1">
      <alignment horizontal="centerContinuous"/>
    </xf>
    <xf numFmtId="37" fontId="3" fillId="0" borderId="9" xfId="0" applyFont="1" applyBorder="1" applyAlignment="1">
      <alignment horizontal="centerContinuous"/>
    </xf>
    <xf numFmtId="37" fontId="6" fillId="0" borderId="0" xfId="0" applyFont="1" applyAlignment="1">
      <alignment horizontal="centerContinuous"/>
    </xf>
    <xf numFmtId="175" fontId="6" fillId="0" borderId="0" xfId="0" applyNumberFormat="1" applyFont="1" applyAlignment="1" applyProtection="1">
      <alignment horizontal="centerContinuous"/>
      <protection/>
    </xf>
    <xf numFmtId="37" fontId="6" fillId="3" borderId="2" xfId="0" applyFont="1" applyFill="1" applyBorder="1" applyAlignment="1">
      <alignment horizontal="right"/>
    </xf>
    <xf numFmtId="37" fontId="3" fillId="0" borderId="9" xfId="0" applyFont="1" applyBorder="1" applyAlignment="1">
      <alignment/>
    </xf>
    <xf numFmtId="37" fontId="3" fillId="0" borderId="9" xfId="0" applyFont="1" applyBorder="1" applyAlignment="1">
      <alignment horizontal="center"/>
    </xf>
    <xf numFmtId="37" fontId="3" fillId="4" borderId="1" xfId="0" applyFont="1" applyFill="1" applyBorder="1" applyAlignment="1">
      <alignment horizontal="center"/>
    </xf>
    <xf numFmtId="37" fontId="6" fillId="4" borderId="0" xfId="0" applyFont="1" applyFill="1" applyBorder="1" applyAlignment="1">
      <alignment/>
    </xf>
    <xf numFmtId="175" fontId="6" fillId="5" borderId="0" xfId="0" applyNumberFormat="1" applyFont="1" applyFill="1" applyBorder="1" applyAlignment="1" applyProtection="1">
      <alignment/>
      <protection/>
    </xf>
    <xf numFmtId="175" fontId="3" fillId="5" borderId="0" xfId="0" applyNumberFormat="1" applyFont="1" applyFill="1" applyBorder="1" applyAlignment="1" applyProtection="1">
      <alignment/>
      <protection/>
    </xf>
    <xf numFmtId="37" fontId="9" fillId="0" borderId="0" xfId="0" applyFont="1" applyAlignment="1" applyProtection="1">
      <alignment/>
      <protection/>
    </xf>
    <xf numFmtId="37" fontId="9" fillId="0" borderId="0" xfId="0" applyFont="1" applyAlignment="1">
      <alignment horizontal="left"/>
    </xf>
    <xf numFmtId="37" fontId="9" fillId="0" borderId="0" xfId="0" applyFont="1" applyAlignment="1">
      <alignment/>
    </xf>
    <xf numFmtId="49" fontId="3" fillId="0" borderId="25" xfId="0" applyNumberFormat="1" applyFont="1" applyBorder="1" applyAlignment="1">
      <alignment horizontal="center" vertical="center"/>
    </xf>
    <xf numFmtId="37" fontId="3" fillId="0" borderId="10" xfId="0" applyFont="1" applyBorder="1" applyAlignment="1">
      <alignment horizontal="centerContinuous" vertical="center"/>
    </xf>
    <xf numFmtId="37" fontId="3" fillId="0" borderId="9" xfId="0" applyFont="1" applyBorder="1" applyAlignment="1">
      <alignment horizontal="centerContinuous" vertical="center"/>
    </xf>
    <xf numFmtId="37" fontId="3" fillId="3" borderId="2" xfId="0" applyFont="1" applyFill="1" applyBorder="1" applyAlignment="1">
      <alignment horizontal="centerContinuous"/>
    </xf>
    <xf numFmtId="175" fontId="6" fillId="0" borderId="11" xfId="0" applyNumberFormat="1" applyFont="1" applyBorder="1" applyAlignment="1" applyProtection="1">
      <alignment horizontal="right"/>
      <protection/>
    </xf>
    <xf numFmtId="37" fontId="3" fillId="0" borderId="17" xfId="0" applyFont="1" applyBorder="1" applyAlignment="1">
      <alignment horizontal="centerContinuous"/>
    </xf>
    <xf numFmtId="37" fontId="6" fillId="0" borderId="17" xfId="0" applyFont="1" applyBorder="1" applyAlignment="1">
      <alignment horizontal="centerContinuous"/>
    </xf>
    <xf numFmtId="37" fontId="6" fillId="0" borderId="17" xfId="0" applyFont="1" applyBorder="1" applyAlignment="1">
      <alignment/>
    </xf>
    <xf numFmtId="37" fontId="6" fillId="0" borderId="17" xfId="0" applyFont="1" applyBorder="1" applyAlignment="1">
      <alignment horizontal="right"/>
    </xf>
    <xf numFmtId="37" fontId="3" fillId="0" borderId="0" xfId="0" applyFont="1" applyAlignment="1">
      <alignment horizontal="centerContinuous"/>
    </xf>
    <xf numFmtId="37" fontId="3" fillId="0" borderId="20" xfId="0" applyFont="1" applyBorder="1" applyAlignment="1">
      <alignment horizontal="centerContinuous"/>
    </xf>
    <xf numFmtId="37" fontId="6" fillId="0" borderId="21" xfId="0" applyFont="1" applyBorder="1" applyAlignment="1">
      <alignment horizontal="centerContinuous"/>
    </xf>
    <xf numFmtId="37" fontId="3" fillId="3" borderId="26" xfId="0" applyFont="1" applyFill="1" applyBorder="1" applyAlignment="1">
      <alignment horizontal="center"/>
    </xf>
    <xf numFmtId="37" fontId="3" fillId="3" borderId="12" xfId="0" applyFont="1" applyFill="1" applyBorder="1" applyAlignment="1">
      <alignment horizontal="centerContinuous"/>
    </xf>
    <xf numFmtId="37" fontId="3" fillId="3" borderId="9" xfId="0" applyFont="1" applyFill="1" applyBorder="1" applyAlignment="1">
      <alignment horizontal="centerContinuous"/>
    </xf>
    <xf numFmtId="37" fontId="6" fillId="0" borderId="2" xfId="0" applyFont="1" applyBorder="1" applyAlignment="1">
      <alignment/>
    </xf>
    <xf numFmtId="191" fontId="6" fillId="3" borderId="7" xfId="0" applyNumberFormat="1" applyFont="1" applyFill="1" applyBorder="1" applyAlignment="1" applyProtection="1">
      <alignment/>
      <protection/>
    </xf>
    <xf numFmtId="37" fontId="6" fillId="3" borderId="23" xfId="0" applyFont="1" applyFill="1" applyBorder="1" applyAlignment="1">
      <alignment/>
    </xf>
    <xf numFmtId="191" fontId="6" fillId="3" borderId="23" xfId="0" applyNumberFormat="1" applyFont="1" applyFill="1" applyBorder="1" applyAlignment="1" applyProtection="1">
      <alignment/>
      <protection/>
    </xf>
    <xf numFmtId="37" fontId="6" fillId="0" borderId="23" xfId="0" applyFont="1" applyBorder="1" applyAlignment="1">
      <alignment/>
    </xf>
    <xf numFmtId="191" fontId="6" fillId="0" borderId="23" xfId="0" applyNumberFormat="1" applyFont="1" applyBorder="1" applyAlignment="1" applyProtection="1">
      <alignment/>
      <protection/>
    </xf>
    <xf numFmtId="191" fontId="6" fillId="0" borderId="23" xfId="0" applyNumberFormat="1" applyFont="1" applyBorder="1" applyAlignment="1">
      <alignment/>
    </xf>
    <xf numFmtId="37" fontId="6" fillId="0" borderId="8" xfId="0" applyFont="1" applyBorder="1" applyAlignment="1">
      <alignment horizontal="left"/>
    </xf>
    <xf numFmtId="191" fontId="6" fillId="0" borderId="8" xfId="0" applyNumberFormat="1" applyFont="1" applyBorder="1" applyAlignment="1" applyProtection="1">
      <alignment/>
      <protection/>
    </xf>
    <xf numFmtId="37" fontId="3" fillId="0" borderId="26" xfId="0" applyFont="1" applyFill="1" applyBorder="1" applyAlignment="1">
      <alignment/>
    </xf>
    <xf numFmtId="37" fontId="6" fillId="0" borderId="23" xfId="0" applyNumberFormat="1" applyFont="1" applyBorder="1" applyAlignment="1" applyProtection="1">
      <alignment/>
      <protection/>
    </xf>
    <xf numFmtId="37" fontId="6" fillId="0" borderId="23" xfId="0" applyFont="1" applyBorder="1" applyAlignment="1" quotePrefix="1">
      <alignment horizontal="left"/>
    </xf>
    <xf numFmtId="37" fontId="6" fillId="0" borderId="8" xfId="0" applyFont="1" applyBorder="1" applyAlignment="1">
      <alignment/>
    </xf>
    <xf numFmtId="37" fontId="3" fillId="0" borderId="7" xfId="0" applyFont="1" applyFill="1" applyBorder="1" applyAlignment="1">
      <alignment/>
    </xf>
    <xf numFmtId="37" fontId="6" fillId="0" borderId="8" xfId="0" applyNumberFormat="1" applyFont="1" applyBorder="1" applyAlignment="1" applyProtection="1">
      <alignment/>
      <protection/>
    </xf>
    <xf numFmtId="191" fontId="3" fillId="0" borderId="26" xfId="0" applyNumberFormat="1" applyFont="1" applyFill="1" applyBorder="1" applyAlignment="1">
      <alignment/>
    </xf>
    <xf numFmtId="174" fontId="6" fillId="0" borderId="0" xfId="0" applyNumberFormat="1" applyFont="1" applyAlignment="1" applyProtection="1">
      <alignment/>
      <protection/>
    </xf>
    <xf numFmtId="49" fontId="6" fillId="0" borderId="0" xfId="0" applyNumberFormat="1" applyFont="1" applyAlignment="1">
      <alignment/>
    </xf>
    <xf numFmtId="49" fontId="9" fillId="0" borderId="0" xfId="0" applyNumberFormat="1" applyFont="1" applyAlignment="1">
      <alignment/>
    </xf>
    <xf numFmtId="37" fontId="6" fillId="0" borderId="0" xfId="0" applyFont="1" applyAlignment="1">
      <alignment horizontal="right"/>
    </xf>
    <xf numFmtId="49" fontId="6" fillId="0" borderId="0" xfId="0" applyNumberFormat="1" applyFont="1" applyBorder="1" applyAlignment="1" quotePrefix="1">
      <alignment horizontal="left"/>
    </xf>
    <xf numFmtId="37" fontId="6" fillId="0" borderId="0" xfId="0" applyFont="1" applyAlignment="1" quotePrefix="1">
      <alignment horizontal="left"/>
    </xf>
    <xf numFmtId="172" fontId="6" fillId="0" borderId="2" xfId="0" applyNumberFormat="1" applyFont="1" applyBorder="1" applyAlignment="1" applyProtection="1">
      <alignment vertical="center"/>
      <protection/>
    </xf>
    <xf numFmtId="37" fontId="6" fillId="0" borderId="27" xfId="0" applyFont="1" applyBorder="1" applyAlignment="1">
      <alignment horizontal="centerContinuous"/>
    </xf>
    <xf numFmtId="37" fontId="7" fillId="0" borderId="2" xfId="0" applyFont="1" applyBorder="1" applyAlignment="1" applyProtection="1">
      <alignment/>
      <protection locked="0"/>
    </xf>
    <xf numFmtId="172" fontId="6" fillId="0" borderId="3" xfId="0" applyNumberFormat="1" applyFont="1" applyBorder="1" applyAlignment="1" applyProtection="1">
      <alignment vertical="center"/>
      <protection/>
    </xf>
    <xf numFmtId="37" fontId="7" fillId="0" borderId="3" xfId="0" applyFont="1" applyBorder="1" applyAlignment="1" applyProtection="1">
      <alignment/>
      <protection locked="0"/>
    </xf>
    <xf numFmtId="37" fontId="3" fillId="3" borderId="20" xfId="0" applyFont="1" applyFill="1" applyBorder="1" applyAlignment="1">
      <alignment horizontal="left"/>
    </xf>
    <xf numFmtId="37" fontId="6" fillId="3" borderId="17" xfId="0" applyFont="1" applyFill="1" applyBorder="1" applyAlignment="1">
      <alignment/>
    </xf>
    <xf numFmtId="37" fontId="6" fillId="3" borderId="21" xfId="0" applyFont="1" applyFill="1" applyBorder="1" applyAlignment="1">
      <alignment/>
    </xf>
    <xf numFmtId="37" fontId="3" fillId="3" borderId="6" xfId="0" applyFont="1" applyFill="1" applyBorder="1" applyAlignment="1">
      <alignment horizontal="centerContinuous"/>
    </xf>
    <xf numFmtId="37" fontId="3" fillId="3" borderId="6" xfId="0" applyFont="1" applyFill="1" applyBorder="1" applyAlignment="1">
      <alignment/>
    </xf>
    <xf numFmtId="191" fontId="6" fillId="0" borderId="1" xfId="0" applyNumberFormat="1" applyFont="1" applyBorder="1" applyAlignment="1">
      <alignment/>
    </xf>
    <xf numFmtId="191" fontId="6" fillId="0" borderId="0" xfId="0" applyNumberFormat="1" applyFont="1" applyAlignment="1">
      <alignment/>
    </xf>
    <xf numFmtId="37" fontId="6" fillId="0" borderId="27" xfId="0" applyFont="1" applyBorder="1" applyAlignment="1">
      <alignment/>
    </xf>
    <xf numFmtId="37" fontId="3" fillId="3" borderId="17" xfId="0" applyFont="1" applyFill="1" applyBorder="1" applyAlignment="1">
      <alignment/>
    </xf>
    <xf numFmtId="37" fontId="6" fillId="3" borderId="2" xfId="0" applyFont="1" applyFill="1" applyBorder="1" applyAlignment="1">
      <alignment horizontal="centerContinuous" vertical="center"/>
    </xf>
    <xf numFmtId="37" fontId="6" fillId="3" borderId="3" xfId="0" applyFont="1" applyFill="1" applyBorder="1" applyAlignment="1">
      <alignment horizontal="centerContinuous" vertical="center"/>
    </xf>
    <xf numFmtId="37" fontId="6" fillId="0" borderId="11" xfId="0" applyFont="1" applyBorder="1" applyAlignment="1">
      <alignment horizontal="centerContinuous"/>
    </xf>
    <xf numFmtId="39" fontId="6" fillId="0" borderId="1" xfId="0" applyNumberFormat="1" applyFont="1" applyBorder="1" applyAlignment="1">
      <alignment/>
    </xf>
    <xf numFmtId="0" fontId="6" fillId="3" borderId="2" xfId="0" applyNumberFormat="1" applyFont="1" applyFill="1" applyBorder="1" applyAlignment="1">
      <alignment/>
    </xf>
    <xf numFmtId="0" fontId="6" fillId="3" borderId="3" xfId="0" applyNumberFormat="1" applyFont="1" applyFill="1" applyBorder="1" applyAlignment="1">
      <alignment/>
    </xf>
    <xf numFmtId="37" fontId="6" fillId="3" borderId="6" xfId="0" applyFont="1" applyFill="1" applyBorder="1" applyAlignment="1">
      <alignment/>
    </xf>
    <xf numFmtId="37" fontId="3" fillId="0" borderId="5" xfId="0" applyFont="1" applyBorder="1" applyAlignment="1">
      <alignment horizontal="centerContinuous"/>
    </xf>
    <xf numFmtId="39" fontId="6" fillId="0" borderId="0" xfId="0" applyNumberFormat="1" applyFont="1" applyAlignment="1" applyProtection="1">
      <alignment/>
      <protection/>
    </xf>
    <xf numFmtId="37" fontId="6" fillId="3" borderId="2" xfId="0" applyFont="1" applyFill="1" applyBorder="1" applyAlignment="1">
      <alignment horizontal="right" vertical="center"/>
    </xf>
    <xf numFmtId="37" fontId="3" fillId="3" borderId="20" xfId="0" applyFont="1" applyFill="1" applyBorder="1" applyAlignment="1">
      <alignment/>
    </xf>
    <xf numFmtId="37" fontId="3" fillId="3" borderId="17" xfId="0" applyFont="1" applyFill="1" applyBorder="1" applyAlignment="1">
      <alignment/>
    </xf>
    <xf numFmtId="37" fontId="6" fillId="3" borderId="17" xfId="0" applyFont="1" applyFill="1" applyBorder="1" applyAlignment="1">
      <alignment/>
    </xf>
    <xf numFmtId="37" fontId="6" fillId="3" borderId="21" xfId="0" applyFont="1" applyFill="1" applyBorder="1" applyAlignment="1">
      <alignment/>
    </xf>
    <xf numFmtId="37" fontId="3" fillId="0" borderId="21" xfId="0" applyFont="1" applyBorder="1" applyAlignment="1">
      <alignment horizontal="centerContinuous"/>
    </xf>
    <xf numFmtId="172" fontId="6" fillId="0" borderId="2" xfId="0" applyNumberFormat="1" applyFont="1" applyBorder="1" applyAlignment="1" applyProtection="1">
      <alignment horizontal="centerContinuous"/>
      <protection/>
    </xf>
    <xf numFmtId="172" fontId="6" fillId="0" borderId="3" xfId="0" applyNumberFormat="1" applyFont="1" applyBorder="1" applyAlignment="1" applyProtection="1">
      <alignment horizontal="centerContinuous"/>
      <protection/>
    </xf>
    <xf numFmtId="37" fontId="3" fillId="3" borderId="21" xfId="0" applyFont="1" applyFill="1" applyBorder="1" applyAlignment="1">
      <alignment horizontal="centerContinuous"/>
    </xf>
    <xf numFmtId="37" fontId="3" fillId="0" borderId="22" xfId="0" applyFont="1" applyBorder="1" applyAlignment="1">
      <alignment horizontal="centerContinuous"/>
    </xf>
    <xf numFmtId="37" fontId="3" fillId="3" borderId="17" xfId="0" applyFont="1" applyFill="1" applyBorder="1" applyAlignment="1">
      <alignment horizontal="centerContinuous"/>
    </xf>
    <xf numFmtId="37" fontId="6" fillId="3" borderId="17" xfId="0" applyFont="1" applyFill="1" applyBorder="1" applyAlignment="1">
      <alignment horizontal="centerContinuous"/>
    </xf>
    <xf numFmtId="37" fontId="6" fillId="3" borderId="21" xfId="0" applyFont="1" applyFill="1" applyBorder="1" applyAlignment="1">
      <alignment horizontal="centerContinuous"/>
    </xf>
    <xf numFmtId="10" fontId="6" fillId="3" borderId="2" xfId="0" applyNumberFormat="1" applyFont="1" applyFill="1" applyBorder="1" applyAlignment="1" applyProtection="1">
      <alignment horizontal="centerContinuous"/>
      <protection/>
    </xf>
    <xf numFmtId="37" fontId="6" fillId="3" borderId="3" xfId="0" applyFont="1" applyFill="1" applyBorder="1" applyAlignment="1" applyProtection="1">
      <alignment horizontal="centerContinuous"/>
      <protection locked="0"/>
    </xf>
    <xf numFmtId="37" fontId="3" fillId="3" borderId="17" xfId="0" applyFont="1" applyFill="1" applyBorder="1" applyAlignment="1" applyProtection="1">
      <alignment/>
      <protection/>
    </xf>
    <xf numFmtId="37" fontId="6" fillId="3" borderId="17" xfId="0" applyFont="1" applyFill="1" applyBorder="1" applyAlignment="1" applyProtection="1">
      <alignment/>
      <protection/>
    </xf>
    <xf numFmtId="37" fontId="6" fillId="3" borderId="21" xfId="0" applyFont="1" applyFill="1" applyBorder="1" applyAlignment="1" applyProtection="1">
      <alignment/>
      <protection/>
    </xf>
    <xf numFmtId="37" fontId="3" fillId="3" borderId="5" xfId="0" applyFont="1" applyFill="1" applyBorder="1" applyAlignment="1" applyProtection="1">
      <alignment/>
      <protection/>
    </xf>
    <xf numFmtId="37" fontId="3" fillId="3" borderId="1" xfId="0" applyFont="1" applyFill="1" applyBorder="1" applyAlignment="1" applyProtection="1">
      <alignment/>
      <protection/>
    </xf>
    <xf numFmtId="37" fontId="3" fillId="3" borderId="6" xfId="0" applyFont="1" applyFill="1" applyBorder="1" applyAlignment="1" applyProtection="1">
      <alignment horizontal="center"/>
      <protection/>
    </xf>
    <xf numFmtId="37" fontId="3" fillId="3" borderId="1" xfId="0" applyFont="1" applyFill="1" applyBorder="1" applyAlignment="1" applyProtection="1">
      <alignment horizontal="centerContinuous"/>
      <protection/>
    </xf>
    <xf numFmtId="37" fontId="3" fillId="0" borderId="9" xfId="0" applyFont="1" applyBorder="1" applyAlignment="1" applyProtection="1">
      <alignment horizontal="centerContinuous"/>
      <protection/>
    </xf>
    <xf numFmtId="37" fontId="6" fillId="0" borderId="0" xfId="0" applyFont="1" applyBorder="1" applyAlignment="1">
      <alignment/>
    </xf>
    <xf numFmtId="37" fontId="3" fillId="3" borderId="20" xfId="0" applyFont="1" applyFill="1" applyBorder="1" applyAlignment="1">
      <alignment/>
    </xf>
    <xf numFmtId="37" fontId="6" fillId="0" borderId="21" xfId="0" applyFont="1" applyBorder="1" applyAlignment="1">
      <alignment/>
    </xf>
    <xf numFmtId="37" fontId="6" fillId="3" borderId="2" xfId="0" applyFont="1" applyFill="1" applyBorder="1" applyAlignment="1" quotePrefix="1">
      <alignment/>
    </xf>
    <xf numFmtId="37" fontId="6" fillId="0" borderId="0" xfId="0" applyNumberFormat="1" applyFont="1" applyAlignment="1" applyProtection="1">
      <alignment horizontal="centerContinuous"/>
      <protection/>
    </xf>
    <xf numFmtId="37" fontId="6" fillId="3" borderId="2" xfId="0" applyFont="1" applyFill="1" applyBorder="1" applyAlignment="1" applyProtection="1">
      <alignment/>
      <protection/>
    </xf>
    <xf numFmtId="37" fontId="6" fillId="3" borderId="3" xfId="0" applyFont="1" applyFill="1" applyBorder="1" applyAlignment="1" applyProtection="1">
      <alignment/>
      <protection/>
    </xf>
    <xf numFmtId="37" fontId="6" fillId="3" borderId="3" xfId="0" applyFont="1" applyFill="1" applyBorder="1" applyAlignment="1" applyProtection="1">
      <alignment horizontal="center"/>
      <protection/>
    </xf>
    <xf numFmtId="37" fontId="3" fillId="3" borderId="20" xfId="0" applyFont="1" applyFill="1" applyBorder="1" applyAlignment="1" applyProtection="1">
      <alignment/>
      <protection/>
    </xf>
    <xf numFmtId="37" fontId="6" fillId="3" borderId="17" xfId="0" applyFont="1" applyFill="1" applyBorder="1" applyAlignment="1" applyProtection="1">
      <alignment horizontal="centerContinuous"/>
      <protection/>
    </xf>
    <xf numFmtId="37" fontId="6" fillId="3" borderId="21" xfId="0" applyFont="1" applyFill="1" applyBorder="1" applyAlignment="1" applyProtection="1">
      <alignment horizontal="centerContinuous"/>
      <protection/>
    </xf>
    <xf numFmtId="37" fontId="3" fillId="3" borderId="6" xfId="0" applyFont="1" applyFill="1" applyBorder="1" applyAlignment="1" applyProtection="1">
      <alignment/>
      <protection/>
    </xf>
    <xf numFmtId="37" fontId="3" fillId="3" borderId="28" xfId="0" applyFont="1" applyFill="1" applyBorder="1" applyAlignment="1" applyProtection="1">
      <alignment horizontal="center"/>
      <protection/>
    </xf>
    <xf numFmtId="37" fontId="3" fillId="3" borderId="3" xfId="0" applyFont="1" applyFill="1" applyBorder="1" applyAlignment="1" applyProtection="1">
      <alignment horizontal="centerContinuous"/>
      <protection/>
    </xf>
    <xf numFmtId="37" fontId="3" fillId="3" borderId="10" xfId="0" applyFont="1" applyFill="1" applyBorder="1" applyAlignment="1" applyProtection="1">
      <alignment horizontal="centerContinuous"/>
      <protection/>
    </xf>
    <xf numFmtId="37" fontId="6" fillId="0" borderId="6" xfId="0" applyFont="1" applyBorder="1" applyAlignment="1" applyProtection="1">
      <alignment/>
      <protection/>
    </xf>
    <xf numFmtId="37" fontId="3" fillId="0" borderId="28" xfId="0" applyFont="1" applyBorder="1" applyAlignment="1" applyProtection="1">
      <alignment horizontal="center"/>
      <protection/>
    </xf>
    <xf numFmtId="37" fontId="6" fillId="0" borderId="4" xfId="0" applyFont="1" applyBorder="1" applyAlignment="1" applyProtection="1">
      <alignment/>
      <protection/>
    </xf>
    <xf numFmtId="37" fontId="3" fillId="0" borderId="6" xfId="0" applyFont="1" applyBorder="1" applyAlignment="1" applyProtection="1">
      <alignment horizontal="center"/>
      <protection/>
    </xf>
    <xf numFmtId="37" fontId="3" fillId="0" borderId="29" xfId="0" applyFont="1" applyBorder="1" applyAlignment="1" applyProtection="1">
      <alignment horizontal="centerContinuous"/>
      <protection/>
    </xf>
    <xf numFmtId="37" fontId="3" fillId="0" borderId="9" xfId="0" applyFont="1" applyBorder="1" applyAlignment="1" applyProtection="1">
      <alignment horizontal="center"/>
      <protection/>
    </xf>
    <xf numFmtId="191" fontId="6" fillId="0" borderId="14" xfId="0" applyNumberFormat="1" applyFont="1" applyBorder="1" applyAlignment="1">
      <alignment vertical="center"/>
    </xf>
    <xf numFmtId="197" fontId="6" fillId="0" borderId="28" xfId="0" applyNumberFormat="1" applyFont="1" applyBorder="1" applyAlignment="1">
      <alignment vertical="center"/>
    </xf>
    <xf numFmtId="197" fontId="6" fillId="0" borderId="0" xfId="0" applyNumberFormat="1" applyFont="1" applyAlignment="1">
      <alignment vertical="center"/>
    </xf>
    <xf numFmtId="0" fontId="3" fillId="3" borderId="17" xfId="0" applyNumberFormat="1" applyFont="1" applyFill="1" applyBorder="1" applyAlignment="1" applyProtection="1">
      <alignment horizontal="centerContinuous"/>
      <protection/>
    </xf>
    <xf numFmtId="0" fontId="6" fillId="3" borderId="21" xfId="0" applyNumberFormat="1" applyFont="1" applyFill="1" applyBorder="1" applyAlignment="1" applyProtection="1">
      <alignment horizontal="centerContinuous"/>
      <protection/>
    </xf>
    <xf numFmtId="37" fontId="3" fillId="3" borderId="6" xfId="0" applyFont="1" applyFill="1" applyBorder="1" applyAlignment="1" applyProtection="1">
      <alignment horizontal="centerContinuous"/>
      <protection/>
    </xf>
    <xf numFmtId="37" fontId="3" fillId="3" borderId="3" xfId="0" applyFont="1" applyFill="1" applyBorder="1" applyAlignment="1" applyProtection="1">
      <alignment horizontal="centerContinuous" vertical="center"/>
      <protection locked="0"/>
    </xf>
    <xf numFmtId="37" fontId="3" fillId="3" borderId="1" xfId="0" applyFont="1" applyFill="1" applyBorder="1" applyAlignment="1">
      <alignment horizontal="centerContinuous"/>
    </xf>
    <xf numFmtId="37" fontId="3" fillId="0" borderId="10" xfId="0" applyFont="1" applyBorder="1" applyAlignment="1">
      <alignment horizontal="center"/>
    </xf>
    <xf numFmtId="172" fontId="6" fillId="0" borderId="2" xfId="0" applyNumberFormat="1" applyFont="1" applyBorder="1" applyAlignment="1" applyProtection="1">
      <alignment horizontal="centerContinuous" vertical="center"/>
      <protection/>
    </xf>
    <xf numFmtId="37" fontId="6" fillId="0" borderId="27" xfId="0" applyFont="1" applyBorder="1" applyAlignment="1">
      <alignment horizontal="centerContinuous" vertical="center"/>
    </xf>
    <xf numFmtId="172" fontId="6" fillId="0" borderId="3" xfId="0" applyNumberFormat="1" applyFont="1" applyBorder="1" applyAlignment="1" applyProtection="1">
      <alignment horizontal="centerContinuous" vertical="center"/>
      <protection/>
    </xf>
    <xf numFmtId="37" fontId="3" fillId="0" borderId="30" xfId="0" applyFont="1" applyFill="1" applyBorder="1" applyAlignment="1">
      <alignment horizontal="left"/>
    </xf>
    <xf numFmtId="37" fontId="3" fillId="0" borderId="31" xfId="0" applyFont="1" applyFill="1" applyBorder="1" applyAlignment="1">
      <alignment horizontal="centerContinuous"/>
    </xf>
    <xf numFmtId="37" fontId="3" fillId="0" borderId="32" xfId="0" applyFont="1" applyFill="1" applyBorder="1" applyAlignment="1">
      <alignment horizontal="centerContinuous"/>
    </xf>
    <xf numFmtId="37" fontId="3" fillId="0" borderId="33" xfId="0" applyFont="1" applyFill="1" applyBorder="1" applyAlignment="1">
      <alignment horizontal="left"/>
    </xf>
    <xf numFmtId="37" fontId="6" fillId="0" borderId="31" xfId="0" applyFont="1" applyFill="1" applyBorder="1" applyAlignment="1">
      <alignment/>
    </xf>
    <xf numFmtId="37" fontId="6" fillId="0" borderId="34" xfId="0" applyFont="1" applyFill="1" applyBorder="1" applyAlignment="1">
      <alignment/>
    </xf>
    <xf numFmtId="37" fontId="9" fillId="0" borderId="0" xfId="0" applyFont="1" applyAlignment="1">
      <alignment/>
    </xf>
    <xf numFmtId="172" fontId="6" fillId="0" borderId="0" xfId="0" applyNumberFormat="1" applyFont="1" applyBorder="1" applyAlignment="1" applyProtection="1">
      <alignment/>
      <protection/>
    </xf>
    <xf numFmtId="37" fontId="3" fillId="3" borderId="20" xfId="0" applyFont="1" applyFill="1" applyBorder="1" applyAlignment="1">
      <alignment horizontal="centerContinuous"/>
    </xf>
    <xf numFmtId="172" fontId="7" fillId="0" borderId="0" xfId="0" applyNumberFormat="1" applyFont="1" applyAlignment="1" applyProtection="1">
      <alignment/>
      <protection locked="0"/>
    </xf>
    <xf numFmtId="172" fontId="6" fillId="0" borderId="17" xfId="0" applyNumberFormat="1" applyFont="1" applyBorder="1" applyAlignment="1" applyProtection="1">
      <alignment vertical="center"/>
      <protection/>
    </xf>
    <xf numFmtId="37" fontId="3" fillId="3" borderId="17" xfId="0" applyFont="1" applyFill="1" applyBorder="1" applyAlignment="1" applyProtection="1" quotePrefix="1">
      <alignment horizontal="centerContinuous" vertical="center"/>
      <protection/>
    </xf>
    <xf numFmtId="37" fontId="6" fillId="0" borderId="17" xfId="0" applyFont="1" applyBorder="1" applyAlignment="1">
      <alignment horizontal="right" vertical="center"/>
    </xf>
    <xf numFmtId="37" fontId="3" fillId="0" borderId="4" xfId="0" applyFont="1" applyBorder="1" applyAlignment="1">
      <alignment horizontal="centerContinuous"/>
    </xf>
    <xf numFmtId="37" fontId="3" fillId="0" borderId="4" xfId="0" applyFont="1" applyBorder="1" applyAlignment="1">
      <alignment horizontal="center"/>
    </xf>
    <xf numFmtId="37" fontId="3" fillId="0" borderId="1" xfId="0" applyFont="1" applyBorder="1" applyAlignment="1">
      <alignment horizontal="centerContinuous"/>
    </xf>
    <xf numFmtId="37" fontId="3" fillId="0" borderId="1" xfId="0" applyFont="1" applyBorder="1" applyAlignment="1">
      <alignment horizontal="center"/>
    </xf>
    <xf numFmtId="37" fontId="6" fillId="0" borderId="0" xfId="0" applyFont="1" applyAlignment="1">
      <alignment wrapText="1"/>
    </xf>
    <xf numFmtId="37" fontId="6" fillId="0" borderId="17" xfId="0" applyFont="1" applyBorder="1" applyAlignment="1">
      <alignment vertical="center"/>
    </xf>
    <xf numFmtId="37" fontId="3" fillId="3" borderId="22" xfId="0" applyFont="1" applyFill="1" applyBorder="1" applyAlignment="1">
      <alignment horizontal="centerContinuous"/>
    </xf>
    <xf numFmtId="37" fontId="6" fillId="0" borderId="17" xfId="0" applyFont="1" applyBorder="1" applyAlignment="1">
      <alignment horizontal="left" vertical="center"/>
    </xf>
    <xf numFmtId="37" fontId="6" fillId="0" borderId="17" xfId="0" applyFont="1" applyBorder="1" applyAlignment="1">
      <alignment horizontal="left"/>
    </xf>
    <xf numFmtId="37" fontId="3" fillId="0" borderId="2" xfId="0" applyFont="1" applyBorder="1" applyAlignment="1">
      <alignment horizontal="centerContinuous" vertical="center"/>
    </xf>
    <xf numFmtId="37" fontId="6" fillId="0" borderId="2" xfId="0" applyFont="1" applyBorder="1" applyAlignment="1">
      <alignment horizontal="centerContinuous" vertical="center"/>
    </xf>
    <xf numFmtId="37" fontId="3" fillId="0" borderId="3" xfId="0" applyFont="1" applyBorder="1" applyAlignment="1">
      <alignment horizontal="centerContinuous" vertical="center"/>
    </xf>
    <xf numFmtId="37" fontId="6" fillId="0" borderId="3" xfId="0" applyFont="1" applyBorder="1" applyAlignment="1">
      <alignment horizontal="centerContinuous" vertical="center"/>
    </xf>
    <xf numFmtId="37" fontId="12" fillId="0" borderId="3" xfId="0" applyFont="1" applyBorder="1" applyAlignment="1">
      <alignment horizontal="centerContinuous" vertical="center"/>
    </xf>
    <xf numFmtId="49" fontId="3" fillId="0" borderId="9" xfId="0" applyNumberFormat="1" applyFont="1" applyBorder="1" applyAlignment="1">
      <alignment/>
    </xf>
    <xf numFmtId="196" fontId="6" fillId="0" borderId="1" xfId="0" applyNumberFormat="1" applyFont="1" applyBorder="1" applyAlignment="1">
      <alignment/>
    </xf>
    <xf numFmtId="195" fontId="6" fillId="0" borderId="0" xfId="0" applyNumberFormat="1" applyFont="1" applyAlignment="1">
      <alignment/>
    </xf>
    <xf numFmtId="196" fontId="6" fillId="0" borderId="0" xfId="0" applyNumberFormat="1" applyFont="1" applyAlignment="1">
      <alignment/>
    </xf>
    <xf numFmtId="37" fontId="6" fillId="0" borderId="0" xfId="0" applyFont="1" applyAlignment="1">
      <alignment horizontal="center"/>
    </xf>
    <xf numFmtId="37" fontId="3" fillId="0" borderId="23" xfId="0" applyFont="1" applyBorder="1" applyAlignment="1">
      <alignment horizontal="center" vertical="center"/>
    </xf>
    <xf numFmtId="43" fontId="6" fillId="0" borderId="0" xfId="16" applyFont="1" applyAlignment="1">
      <alignment horizontal="left"/>
    </xf>
    <xf numFmtId="37" fontId="6" fillId="0" borderId="2" xfId="0" applyFont="1" applyBorder="1" applyAlignment="1">
      <alignment horizontal="centerContinuous"/>
    </xf>
    <xf numFmtId="37" fontId="6" fillId="0" borderId="2" xfId="0" applyFont="1" applyBorder="1" applyAlignment="1">
      <alignment/>
    </xf>
    <xf numFmtId="37" fontId="6" fillId="0" borderId="3" xfId="0" applyFont="1" applyBorder="1" applyAlignment="1">
      <alignment horizontal="centerContinuous"/>
    </xf>
    <xf numFmtId="37" fontId="6" fillId="0" borderId="3" xfId="0" applyFont="1" applyBorder="1" applyAlignment="1">
      <alignment/>
    </xf>
    <xf numFmtId="37" fontId="6" fillId="0" borderId="11" xfId="0" applyFont="1" applyBorder="1" applyAlignment="1">
      <alignment vertical="center"/>
    </xf>
    <xf numFmtId="37" fontId="6" fillId="0" borderId="0" xfId="0" applyFont="1" applyBorder="1" applyAlignment="1" quotePrefix="1">
      <alignment horizontal="centerContinuous"/>
    </xf>
    <xf numFmtId="49" fontId="3" fillId="5" borderId="22" xfId="0" applyNumberFormat="1" applyFont="1" applyFill="1" applyBorder="1" applyAlignment="1">
      <alignment horizontal="center"/>
    </xf>
    <xf numFmtId="37" fontId="3" fillId="3" borderId="17" xfId="0" applyFont="1" applyFill="1" applyBorder="1" applyAlignment="1">
      <alignment horizontal="centerContinuous" vertical="center"/>
    </xf>
    <xf numFmtId="37" fontId="6" fillId="3" borderId="17" xfId="0" applyFont="1" applyFill="1" applyBorder="1" applyAlignment="1" quotePrefix="1">
      <alignment horizontal="right"/>
    </xf>
    <xf numFmtId="37" fontId="3" fillId="3" borderId="0" xfId="0" applyFont="1" applyFill="1" applyBorder="1" applyAlignment="1">
      <alignment horizontal="centerContinuous" vertical="center"/>
    </xf>
    <xf numFmtId="37" fontId="6" fillId="3" borderId="0" xfId="0" applyFont="1" applyFill="1" applyBorder="1" applyAlignment="1">
      <alignment horizontal="centerContinuous"/>
    </xf>
    <xf numFmtId="37" fontId="6" fillId="3" borderId="0" xfId="0" applyFont="1" applyFill="1" applyBorder="1" applyAlignment="1" quotePrefix="1">
      <alignment horizontal="right"/>
    </xf>
    <xf numFmtId="37" fontId="6" fillId="0" borderId="0" xfId="0" applyFont="1" applyBorder="1" applyAlignment="1">
      <alignment vertical="center"/>
    </xf>
    <xf numFmtId="37" fontId="3" fillId="3" borderId="30" xfId="0" applyFont="1" applyFill="1" applyBorder="1" applyAlignment="1" quotePrefix="1">
      <alignment horizontal="centerContinuous" vertical="center"/>
    </xf>
    <xf numFmtId="37" fontId="6" fillId="0" borderId="31" xfId="0" applyFont="1" applyBorder="1" applyAlignment="1">
      <alignment horizontal="centerContinuous"/>
    </xf>
    <xf numFmtId="37" fontId="6" fillId="0" borderId="34" xfId="0" applyFont="1" applyBorder="1" applyAlignment="1">
      <alignment horizontal="centerContinuous"/>
    </xf>
    <xf numFmtId="37" fontId="3" fillId="0" borderId="35" xfId="0" applyFont="1" applyBorder="1" applyAlignment="1">
      <alignment horizontal="center"/>
    </xf>
    <xf numFmtId="37" fontId="6" fillId="0" borderId="7" xfId="0" applyFont="1" applyBorder="1" applyAlignment="1">
      <alignment/>
    </xf>
    <xf numFmtId="37" fontId="3" fillId="0" borderId="23" xfId="0" applyFont="1" applyBorder="1" applyAlignment="1">
      <alignment horizontal="center"/>
    </xf>
    <xf numFmtId="37" fontId="3" fillId="6" borderId="23" xfId="0" applyFont="1" applyFill="1" applyBorder="1" applyAlignment="1">
      <alignment horizontal="center"/>
    </xf>
    <xf numFmtId="37" fontId="3" fillId="6" borderId="8" xfId="0" applyFont="1" applyFill="1" applyBorder="1" applyAlignment="1">
      <alignment horizontal="center"/>
    </xf>
    <xf numFmtId="49" fontId="6" fillId="0" borderId="0" xfId="0" applyNumberFormat="1" applyFont="1" applyBorder="1" applyAlignment="1">
      <alignment horizontal="left"/>
    </xf>
    <xf numFmtId="37" fontId="6" fillId="0" borderId="0" xfId="0" applyFont="1" applyBorder="1" applyAlignment="1">
      <alignment/>
    </xf>
    <xf numFmtId="37" fontId="6" fillId="3" borderId="17" xfId="0" applyFont="1" applyFill="1" applyBorder="1" applyAlignment="1">
      <alignment horizontal="right"/>
    </xf>
    <xf numFmtId="37" fontId="6" fillId="3" borderId="0" xfId="0" applyFont="1" applyFill="1" applyBorder="1" applyAlignment="1">
      <alignment horizontal="right"/>
    </xf>
    <xf numFmtId="37" fontId="3" fillId="3" borderId="35" xfId="0" applyFont="1" applyFill="1" applyBorder="1" applyAlignment="1">
      <alignment horizontal="centerContinuous" vertical="center"/>
    </xf>
    <xf numFmtId="37" fontId="3" fillId="0" borderId="8" xfId="0" applyFont="1" applyBorder="1" applyAlignment="1">
      <alignment horizontal="center"/>
    </xf>
    <xf numFmtId="37" fontId="6" fillId="0" borderId="0" xfId="0" applyFont="1" applyBorder="1" applyAlignment="1">
      <alignment horizontal="left"/>
    </xf>
    <xf numFmtId="172" fontId="6" fillId="0" borderId="17" xfId="0" applyNumberFormat="1" applyFont="1" applyBorder="1" applyAlignment="1" applyProtection="1">
      <alignment/>
      <protection/>
    </xf>
    <xf numFmtId="37" fontId="6" fillId="0" borderId="17" xfId="0" applyFont="1" applyBorder="1" applyAlignment="1">
      <alignment horizontal="centerContinuous" vertical="center"/>
    </xf>
    <xf numFmtId="172" fontId="6" fillId="0" borderId="0" xfId="0" applyNumberFormat="1" applyFont="1" applyAlignment="1" applyProtection="1">
      <alignment horizontal="centerContinuous"/>
      <protection/>
    </xf>
    <xf numFmtId="37" fontId="3" fillId="0" borderId="20" xfId="0" applyFont="1" applyBorder="1" applyAlignment="1">
      <alignment horizontal="centerContinuous" vertical="center"/>
    </xf>
    <xf numFmtId="37" fontId="3" fillId="0" borderId="6" xfId="0" applyFont="1" applyBorder="1" applyAlignment="1">
      <alignment horizontal="center"/>
    </xf>
    <xf numFmtId="37" fontId="7" fillId="0" borderId="17" xfId="0" applyFont="1" applyBorder="1" applyAlignment="1" applyProtection="1">
      <alignment horizontal="centerContinuous" vertical="center"/>
      <protection locked="0"/>
    </xf>
    <xf numFmtId="49" fontId="8" fillId="0" borderId="10" xfId="0" applyNumberFormat="1" applyFont="1" applyBorder="1" applyAlignment="1">
      <alignment horizontal="center"/>
    </xf>
    <xf numFmtId="0" fontId="6" fillId="0" borderId="0" xfId="16" applyNumberFormat="1" applyFont="1" applyAlignment="1">
      <alignment/>
    </xf>
    <xf numFmtId="43" fontId="6" fillId="0" borderId="0" xfId="16" applyFont="1" applyAlignment="1">
      <alignment/>
    </xf>
    <xf numFmtId="37" fontId="6" fillId="0" borderId="0" xfId="0" applyFont="1" applyAlignment="1" quotePrefix="1">
      <alignment/>
    </xf>
    <xf numFmtId="37" fontId="3" fillId="0" borderId="31" xfId="0" applyFont="1" applyBorder="1" applyAlignment="1">
      <alignment horizontal="centerContinuous" vertical="center"/>
    </xf>
    <xf numFmtId="37" fontId="6" fillId="0" borderId="31" xfId="0" applyFont="1" applyBorder="1" applyAlignment="1">
      <alignment horizontal="centerContinuous" vertical="center"/>
    </xf>
    <xf numFmtId="37" fontId="7" fillId="0" borderId="17" xfId="0" applyFont="1" applyBorder="1" applyAlignment="1" applyProtection="1">
      <alignment vertical="center"/>
      <protection locked="0"/>
    </xf>
    <xf numFmtId="37" fontId="3" fillId="0" borderId="1" xfId="0" applyFont="1" applyBorder="1" applyAlignment="1">
      <alignment/>
    </xf>
    <xf numFmtId="37" fontId="6" fillId="0" borderId="10" xfId="0" applyFont="1" applyBorder="1" applyAlignment="1">
      <alignment horizontal="centerContinuous"/>
    </xf>
    <xf numFmtId="49" fontId="6" fillId="0" borderId="0" xfId="0" applyNumberFormat="1" applyFont="1" applyBorder="1" applyAlignment="1">
      <alignment vertical="center"/>
    </xf>
    <xf numFmtId="191" fontId="6" fillId="0" borderId="0" xfId="0" applyNumberFormat="1" applyFont="1" applyBorder="1" applyAlignment="1">
      <alignment/>
    </xf>
    <xf numFmtId="37" fontId="6" fillId="0" borderId="2" xfId="0" applyFont="1" applyBorder="1" applyAlignment="1">
      <alignment vertical="center"/>
    </xf>
    <xf numFmtId="37" fontId="6" fillId="0" borderId="2" xfId="0" applyFont="1" applyBorder="1" applyAlignment="1">
      <alignment horizontal="right" vertical="center"/>
    </xf>
    <xf numFmtId="37" fontId="6" fillId="0" borderId="3" xfId="0" applyFont="1" applyBorder="1" applyAlignment="1" quotePrefix="1">
      <alignment horizontal="centerContinuous" vertical="center"/>
    </xf>
    <xf numFmtId="37" fontId="6" fillId="0" borderId="3" xfId="0" applyFont="1" applyBorder="1" applyAlignment="1">
      <alignment vertical="center"/>
    </xf>
    <xf numFmtId="172" fontId="6" fillId="0" borderId="27" xfId="0" applyNumberFormat="1" applyFont="1" applyBorder="1" applyAlignment="1" applyProtection="1">
      <alignment vertical="center"/>
      <protection/>
    </xf>
    <xf numFmtId="37" fontId="3" fillId="0" borderId="27" xfId="0" applyFont="1" applyBorder="1" applyAlignment="1">
      <alignment horizontal="centerContinuous" vertical="center"/>
    </xf>
    <xf numFmtId="172" fontId="6" fillId="0" borderId="11" xfId="0" applyNumberFormat="1" applyFont="1" applyBorder="1" applyAlignment="1" applyProtection="1">
      <alignment vertical="center"/>
      <protection/>
    </xf>
    <xf numFmtId="37" fontId="6" fillId="0" borderId="11" xfId="0" applyFont="1" applyBorder="1" applyAlignment="1">
      <alignment/>
    </xf>
    <xf numFmtId="37" fontId="6" fillId="0" borderId="36" xfId="0" applyFont="1" applyBorder="1" applyAlignment="1">
      <alignment/>
    </xf>
    <xf numFmtId="37" fontId="6" fillId="0" borderId="2" xfId="0" applyFont="1" applyBorder="1" applyAlignment="1" quotePrefix="1">
      <alignment horizontal="right" vertical="center"/>
    </xf>
    <xf numFmtId="49" fontId="9" fillId="0" borderId="0" xfId="0" applyNumberFormat="1" applyFont="1" applyAlignment="1">
      <alignment horizontal="left"/>
    </xf>
    <xf numFmtId="49" fontId="9" fillId="0" borderId="0" xfId="0" applyNumberFormat="1" applyFont="1" applyBorder="1" applyAlignment="1">
      <alignment horizontal="left"/>
    </xf>
    <xf numFmtId="0" fontId="6" fillId="0" borderId="0" xfId="0" applyNumberFormat="1" applyFont="1" applyAlignment="1">
      <alignment/>
    </xf>
    <xf numFmtId="191" fontId="6" fillId="0" borderId="1" xfId="0" applyNumberFormat="1" applyFont="1" applyBorder="1" applyAlignment="1">
      <alignment horizontal="right"/>
    </xf>
    <xf numFmtId="37" fontId="3" fillId="0" borderId="37" xfId="0" applyFont="1" applyBorder="1" applyAlignment="1">
      <alignment/>
    </xf>
    <xf numFmtId="37" fontId="3" fillId="0" borderId="38" xfId="0" applyFont="1" applyBorder="1" applyAlignment="1">
      <alignment/>
    </xf>
    <xf numFmtId="37" fontId="3" fillId="0" borderId="7" xfId="0" applyFont="1" applyFill="1" applyBorder="1" applyAlignment="1">
      <alignment horizontal="centerContinuous" vertical="center"/>
    </xf>
    <xf numFmtId="37" fontId="3" fillId="0" borderId="23" xfId="0" applyFont="1" applyFill="1" applyBorder="1" applyAlignment="1">
      <alignment horizontal="centerContinuous"/>
    </xf>
    <xf numFmtId="37" fontId="3" fillId="0" borderId="8" xfId="0" applyFont="1" applyFill="1" applyBorder="1" applyAlignment="1">
      <alignment horizontal="centerContinuous"/>
    </xf>
    <xf numFmtId="37" fontId="3" fillId="0" borderId="7" xfId="0" applyFont="1" applyFill="1" applyBorder="1" applyAlignment="1">
      <alignment vertical="center"/>
    </xf>
    <xf numFmtId="37" fontId="3" fillId="0" borderId="23" xfId="0" applyFont="1" applyFill="1" applyBorder="1" applyAlignment="1">
      <alignment/>
    </xf>
    <xf numFmtId="37" fontId="3" fillId="0" borderId="23" xfId="0" applyFont="1" applyFill="1" applyBorder="1" applyAlignment="1">
      <alignment horizontal="center"/>
    </xf>
    <xf numFmtId="0" fontId="9" fillId="0" borderId="0" xfId="16" applyNumberFormat="1" applyFont="1" applyAlignment="1">
      <alignment/>
    </xf>
    <xf numFmtId="37" fontId="13" fillId="3" borderId="0" xfId="0" applyFont="1" applyFill="1" applyAlignment="1">
      <alignment horizontal="centerContinuous"/>
    </xf>
    <xf numFmtId="49" fontId="9" fillId="0" borderId="0" xfId="0" applyNumberFormat="1" applyFont="1" applyAlignment="1">
      <alignment horizontal="right"/>
    </xf>
    <xf numFmtId="37" fontId="13" fillId="0" borderId="0" xfId="0" applyFont="1" applyAlignment="1">
      <alignment horizontal="centerContinuous"/>
    </xf>
    <xf numFmtId="37" fontId="14" fillId="0" borderId="19" xfId="0" applyFont="1" applyBorder="1" applyAlignment="1">
      <alignment horizontal="right" vertical="top" textRotation="180"/>
    </xf>
    <xf numFmtId="177" fontId="6" fillId="3" borderId="23" xfId="0" applyNumberFormat="1" applyFont="1" applyFill="1" applyBorder="1" applyAlignment="1" applyProtection="1">
      <alignment/>
      <protection/>
    </xf>
    <xf numFmtId="177" fontId="6" fillId="0" borderId="23" xfId="0" applyNumberFormat="1" applyFont="1" applyBorder="1" applyAlignment="1" applyProtection="1">
      <alignment/>
      <protection/>
    </xf>
    <xf numFmtId="177" fontId="6" fillId="0" borderId="8" xfId="0" applyNumberFormat="1" applyFont="1" applyBorder="1" applyAlignment="1" applyProtection="1">
      <alignment/>
      <protection/>
    </xf>
    <xf numFmtId="177" fontId="6" fillId="3" borderId="7" xfId="0" applyNumberFormat="1" applyFont="1" applyFill="1" applyBorder="1" applyAlignment="1" applyProtection="1">
      <alignment/>
      <protection/>
    </xf>
    <xf numFmtId="177" fontId="3" fillId="0" borderId="26" xfId="20" applyNumberFormat="1" applyFont="1" applyFill="1" applyBorder="1" applyAlignment="1">
      <alignment/>
    </xf>
    <xf numFmtId="177" fontId="3" fillId="0" borderId="7" xfId="20" applyNumberFormat="1" applyFont="1" applyFill="1" applyBorder="1" applyAlignment="1">
      <alignment/>
    </xf>
    <xf numFmtId="177" fontId="6" fillId="0" borderId="0" xfId="0" applyNumberFormat="1" applyFont="1" applyAlignment="1" applyProtection="1">
      <alignment/>
      <protection/>
    </xf>
    <xf numFmtId="177" fontId="6" fillId="0" borderId="0" xfId="20" applyNumberFormat="1" applyFont="1" applyAlignment="1">
      <alignment/>
    </xf>
    <xf numFmtId="177" fontId="6" fillId="0" borderId="1" xfId="20" applyNumberFormat="1" applyFont="1" applyBorder="1" applyAlignment="1">
      <alignment/>
    </xf>
    <xf numFmtId="37" fontId="3" fillId="7" borderId="18" xfId="0" applyFont="1" applyFill="1" applyBorder="1" applyAlignment="1">
      <alignment horizontal="centerContinuous"/>
    </xf>
    <xf numFmtId="37" fontId="3" fillId="7" borderId="2" xfId="0" applyFont="1" applyFill="1" applyBorder="1" applyAlignment="1">
      <alignment horizontal="centerContinuous"/>
    </xf>
    <xf numFmtId="37" fontId="3" fillId="7" borderId="5" xfId="0" applyFont="1" applyFill="1" applyBorder="1" applyAlignment="1">
      <alignment horizontal="centerContinuous"/>
    </xf>
    <xf numFmtId="37" fontId="3" fillId="7" borderId="12" xfId="0" applyFont="1" applyFill="1" applyBorder="1" applyAlignment="1">
      <alignment horizontal="centerContinuous"/>
    </xf>
    <xf numFmtId="37" fontId="3" fillId="7" borderId="3" xfId="0" applyFont="1" applyFill="1" applyBorder="1" applyAlignment="1">
      <alignment horizontal="centerContinuous"/>
    </xf>
    <xf numFmtId="37" fontId="3" fillId="7" borderId="10" xfId="0" applyFont="1" applyFill="1" applyBorder="1" applyAlignment="1">
      <alignment horizontal="centerContinuous"/>
    </xf>
    <xf numFmtId="49" fontId="6" fillId="7" borderId="1" xfId="0" applyNumberFormat="1" applyFont="1" applyFill="1" applyBorder="1" applyAlignment="1">
      <alignment vertical="center"/>
    </xf>
    <xf numFmtId="191" fontId="6" fillId="7" borderId="1" xfId="0" applyNumberFormat="1" applyFont="1" applyFill="1" applyBorder="1" applyAlignment="1">
      <alignment vertical="center"/>
    </xf>
    <xf numFmtId="177" fontId="6" fillId="7" borderId="1" xfId="20" applyNumberFormat="1" applyFont="1" applyFill="1" applyBorder="1" applyAlignment="1">
      <alignment/>
    </xf>
    <xf numFmtId="49" fontId="3" fillId="7" borderId="22" xfId="16" applyNumberFormat="1" applyFont="1" applyFill="1" applyBorder="1" applyAlignment="1">
      <alignment vertical="center"/>
    </xf>
    <xf numFmtId="191" fontId="3" fillId="7" borderId="22" xfId="0" applyNumberFormat="1" applyFont="1" applyFill="1" applyBorder="1" applyAlignment="1">
      <alignment vertical="center"/>
    </xf>
    <xf numFmtId="177" fontId="3" fillId="7" borderId="22" xfId="20" applyNumberFormat="1" applyFont="1" applyFill="1" applyBorder="1" applyAlignment="1">
      <alignment/>
    </xf>
    <xf numFmtId="37" fontId="6" fillId="7" borderId="18" xfId="0" applyFont="1" applyFill="1" applyBorder="1" applyAlignment="1">
      <alignment/>
    </xf>
    <xf numFmtId="37" fontId="3" fillId="7" borderId="2" xfId="0" applyFont="1" applyFill="1" applyBorder="1" applyAlignment="1">
      <alignment/>
    </xf>
    <xf numFmtId="37" fontId="6" fillId="7" borderId="5" xfId="0" applyFont="1" applyFill="1" applyBorder="1" applyAlignment="1">
      <alignment horizontal="centerContinuous"/>
    </xf>
    <xf numFmtId="37" fontId="6" fillId="7" borderId="2" xfId="0" applyFont="1" applyFill="1" applyBorder="1" applyAlignment="1">
      <alignment horizontal="centerContinuous"/>
    </xf>
    <xf numFmtId="37" fontId="6" fillId="7" borderId="10" xfId="0" applyFont="1" applyFill="1" applyBorder="1" applyAlignment="1">
      <alignment horizontal="centerContinuous"/>
    </xf>
    <xf numFmtId="37" fontId="3" fillId="8" borderId="26" xfId="0" applyFont="1" applyFill="1" applyBorder="1" applyAlignment="1">
      <alignment/>
    </xf>
    <xf numFmtId="37" fontId="3" fillId="8" borderId="39" xfId="0" applyFont="1" applyFill="1" applyBorder="1" applyAlignment="1">
      <alignment/>
    </xf>
    <xf numFmtId="37" fontId="3" fillId="7" borderId="20" xfId="0" applyFont="1" applyFill="1" applyBorder="1" applyAlignment="1">
      <alignment horizontal="centerContinuous"/>
    </xf>
    <xf numFmtId="37" fontId="6" fillId="7" borderId="17" xfId="0" applyFont="1" applyFill="1" applyBorder="1" applyAlignment="1">
      <alignment horizontal="centerContinuous"/>
    </xf>
    <xf numFmtId="37" fontId="6" fillId="7" borderId="21" xfId="0" applyFont="1" applyFill="1" applyBorder="1" applyAlignment="1">
      <alignment horizontal="centerContinuous"/>
    </xf>
    <xf numFmtId="37" fontId="3" fillId="7" borderId="4" xfId="0" applyFont="1" applyFill="1" applyBorder="1" applyAlignment="1">
      <alignment horizontal="centerContinuous"/>
    </xf>
    <xf numFmtId="37" fontId="3" fillId="7" borderId="5" xfId="0" applyFont="1" applyFill="1" applyBorder="1" applyAlignment="1">
      <alignment horizontal="center"/>
    </xf>
    <xf numFmtId="37" fontId="3" fillId="7" borderId="2" xfId="0" applyFont="1" applyFill="1" applyBorder="1" applyAlignment="1">
      <alignment horizontal="center"/>
    </xf>
    <xf numFmtId="37" fontId="3" fillId="7" borderId="9" xfId="0" applyFont="1" applyFill="1" applyBorder="1" applyAlignment="1">
      <alignment horizontal="centerContinuous"/>
    </xf>
    <xf numFmtId="37" fontId="6" fillId="7" borderId="3" xfId="0" applyFont="1" applyFill="1" applyBorder="1" applyAlignment="1">
      <alignment horizontal="centerContinuous"/>
    </xf>
    <xf numFmtId="37" fontId="3" fillId="7" borderId="30" xfId="0" applyFont="1" applyFill="1" applyBorder="1" applyAlignment="1">
      <alignment horizontal="centerContinuous"/>
    </xf>
    <xf numFmtId="37" fontId="3" fillId="7" borderId="31" xfId="0" applyFont="1" applyFill="1" applyBorder="1" applyAlignment="1">
      <alignment horizontal="centerContinuous"/>
    </xf>
    <xf numFmtId="37" fontId="3" fillId="7" borderId="32" xfId="0" applyFont="1" applyFill="1" applyBorder="1" applyAlignment="1">
      <alignment horizontal="centerContinuous"/>
    </xf>
    <xf numFmtId="37" fontId="3" fillId="7" borderId="40" xfId="0" applyFont="1" applyFill="1" applyBorder="1" applyAlignment="1">
      <alignment horizontal="center"/>
    </xf>
    <xf numFmtId="37" fontId="3" fillId="7" borderId="21" xfId="0" applyFont="1" applyFill="1" applyBorder="1" applyAlignment="1">
      <alignment horizontal="center"/>
    </xf>
    <xf numFmtId="37" fontId="3" fillId="7" borderId="22" xfId="0" applyFont="1" applyFill="1" applyBorder="1" applyAlignment="1">
      <alignment horizontal="center"/>
    </xf>
    <xf numFmtId="196" fontId="6" fillId="7" borderId="1" xfId="0" applyNumberFormat="1" applyFont="1" applyFill="1" applyBorder="1" applyAlignment="1">
      <alignment vertical="center"/>
    </xf>
    <xf numFmtId="196" fontId="3" fillId="7" borderId="22" xfId="0" applyNumberFormat="1" applyFont="1" applyFill="1" applyBorder="1" applyAlignment="1">
      <alignment vertical="center"/>
    </xf>
    <xf numFmtId="37" fontId="3" fillId="7" borderId="20" xfId="0" applyFont="1" applyFill="1" applyBorder="1" applyAlignment="1">
      <alignment horizontal="centerContinuous" vertical="center"/>
    </xf>
    <xf numFmtId="37" fontId="3" fillId="7" borderId="21" xfId="0" applyFont="1" applyFill="1" applyBorder="1" applyAlignment="1">
      <alignment horizontal="centerContinuous"/>
    </xf>
    <xf numFmtId="37" fontId="3" fillId="7" borderId="20" xfId="0" applyFont="1" applyFill="1" applyBorder="1" applyAlignment="1" applyProtection="1">
      <alignment horizontal="centerContinuous"/>
      <protection/>
    </xf>
    <xf numFmtId="37" fontId="3" fillId="7" borderId="17" xfId="0" applyFont="1" applyFill="1" applyBorder="1" applyAlignment="1" applyProtection="1">
      <alignment horizontal="centerContinuous"/>
      <protection/>
    </xf>
    <xf numFmtId="37" fontId="3" fillId="7" borderId="20" xfId="0" applyFont="1" applyFill="1" applyBorder="1" applyAlignment="1" applyProtection="1">
      <alignment horizontal="centerContinuous" vertical="center"/>
      <protection/>
    </xf>
    <xf numFmtId="37" fontId="3" fillId="7" borderId="21" xfId="0" applyFont="1" applyFill="1" applyBorder="1" applyAlignment="1" applyProtection="1">
      <alignment horizontal="centerContinuous"/>
      <protection/>
    </xf>
    <xf numFmtId="196" fontId="6" fillId="7" borderId="16" xfId="0" applyNumberFormat="1" applyFont="1" applyFill="1" applyBorder="1" applyAlignment="1">
      <alignment vertical="center"/>
    </xf>
    <xf numFmtId="196" fontId="6" fillId="7" borderId="6" xfId="0" applyNumberFormat="1" applyFont="1" applyFill="1" applyBorder="1" applyAlignment="1">
      <alignment vertical="center"/>
    </xf>
    <xf numFmtId="37" fontId="3" fillId="7" borderId="21" xfId="0" applyFont="1" applyFill="1" applyBorder="1" applyAlignment="1">
      <alignment horizontal="centerContinuous" vertical="center"/>
    </xf>
    <xf numFmtId="37" fontId="6" fillId="7" borderId="14" xfId="0" applyFont="1" applyFill="1" applyBorder="1" applyAlignment="1" applyProtection="1">
      <alignment/>
      <protection/>
    </xf>
    <xf numFmtId="37" fontId="6" fillId="7" borderId="0" xfId="0" applyFont="1" applyFill="1" applyAlignment="1" applyProtection="1">
      <alignment/>
      <protection/>
    </xf>
    <xf numFmtId="37" fontId="6" fillId="7" borderId="6" xfId="0" applyFont="1" applyFill="1" applyBorder="1" applyAlignment="1" applyProtection="1">
      <alignment/>
      <protection/>
    </xf>
    <xf numFmtId="37" fontId="3" fillId="7" borderId="18" xfId="0" applyFont="1" applyFill="1" applyBorder="1" applyAlignment="1" applyProtection="1">
      <alignment horizontal="centerContinuous"/>
      <protection/>
    </xf>
    <xf numFmtId="37" fontId="6" fillId="7" borderId="2" xfId="0" applyFont="1" applyFill="1" applyBorder="1" applyAlignment="1" applyProtection="1">
      <alignment horizontal="centerContinuous"/>
      <protection/>
    </xf>
    <xf numFmtId="37" fontId="6" fillId="7" borderId="5" xfId="0" applyFont="1" applyFill="1" applyBorder="1" applyAlignment="1" applyProtection="1">
      <alignment horizontal="centerContinuous"/>
      <protection/>
    </xf>
    <xf numFmtId="37" fontId="3" fillId="7" borderId="12" xfId="0" applyFont="1" applyFill="1" applyBorder="1" applyAlignment="1" applyProtection="1">
      <alignment horizontal="centerContinuous"/>
      <protection/>
    </xf>
    <xf numFmtId="37" fontId="3" fillId="7" borderId="3" xfId="0" applyFont="1" applyFill="1" applyBorder="1" applyAlignment="1" applyProtection="1">
      <alignment horizontal="centerContinuous"/>
      <protection/>
    </xf>
    <xf numFmtId="37" fontId="3" fillId="7" borderId="10" xfId="0" applyFont="1" applyFill="1" applyBorder="1" applyAlignment="1" applyProtection="1">
      <alignment horizontal="centerContinuous"/>
      <protection/>
    </xf>
    <xf numFmtId="37" fontId="3" fillId="7" borderId="41" xfId="0" applyFont="1" applyFill="1" applyBorder="1" applyAlignment="1" applyProtection="1">
      <alignment horizontal="centerContinuous"/>
      <protection/>
    </xf>
    <xf numFmtId="37" fontId="6" fillId="7" borderId="0" xfId="0" applyFont="1" applyFill="1" applyAlignment="1" applyProtection="1">
      <alignment horizontal="centerContinuous"/>
      <protection/>
    </xf>
    <xf numFmtId="37" fontId="6" fillId="7" borderId="6" xfId="0" applyFont="1" applyFill="1" applyBorder="1" applyAlignment="1" applyProtection="1">
      <alignment horizontal="centerContinuous"/>
      <protection/>
    </xf>
    <xf numFmtId="37" fontId="3" fillId="7" borderId="14" xfId="0" applyFont="1" applyFill="1" applyBorder="1" applyAlignment="1" applyProtection="1">
      <alignment horizontal="centerContinuous"/>
      <protection/>
    </xf>
    <xf numFmtId="191" fontId="6" fillId="7" borderId="14" xfId="0" applyNumberFormat="1" applyFont="1" applyFill="1" applyBorder="1" applyAlignment="1">
      <alignment vertical="center"/>
    </xf>
    <xf numFmtId="197" fontId="6" fillId="7" borderId="28" xfId="0" applyNumberFormat="1" applyFont="1" applyFill="1" applyBorder="1" applyAlignment="1">
      <alignment vertical="center"/>
    </xf>
    <xf numFmtId="177" fontId="3" fillId="7" borderId="21" xfId="20" applyNumberFormat="1" applyFont="1" applyFill="1" applyBorder="1" applyAlignment="1">
      <alignment/>
    </xf>
    <xf numFmtId="37" fontId="3" fillId="7" borderId="18" xfId="0" applyFont="1" applyFill="1" applyBorder="1" applyAlignment="1">
      <alignment/>
    </xf>
    <xf numFmtId="37" fontId="3" fillId="7" borderId="2" xfId="0" applyFont="1" applyFill="1" applyBorder="1" applyAlignment="1">
      <alignment/>
    </xf>
    <xf numFmtId="37" fontId="3" fillId="7" borderId="5" xfId="0" applyFont="1" applyFill="1" applyBorder="1" applyAlignment="1">
      <alignment/>
    </xf>
    <xf numFmtId="37" fontId="3" fillId="7" borderId="18" xfId="0" applyFont="1" applyFill="1" applyBorder="1" applyAlignment="1">
      <alignment horizontal="center"/>
    </xf>
    <xf numFmtId="191" fontId="6" fillId="7" borderId="1" xfId="0" applyNumberFormat="1" applyFont="1" applyFill="1" applyBorder="1" applyAlignment="1">
      <alignment/>
    </xf>
    <xf numFmtId="39" fontId="6" fillId="7" borderId="1" xfId="0" applyNumberFormat="1" applyFont="1" applyFill="1" applyBorder="1" applyAlignment="1">
      <alignment/>
    </xf>
    <xf numFmtId="191" fontId="3" fillId="7" borderId="22" xfId="0" applyNumberFormat="1" applyFont="1" applyFill="1" applyBorder="1" applyAlignment="1">
      <alignment/>
    </xf>
    <xf numFmtId="39" fontId="3" fillId="7" borderId="22" xfId="0" applyNumberFormat="1" applyFont="1" applyFill="1" applyBorder="1" applyAlignment="1">
      <alignment/>
    </xf>
    <xf numFmtId="191" fontId="6" fillId="7" borderId="1" xfId="0" applyNumberFormat="1" applyFont="1" applyFill="1" applyBorder="1" applyAlignment="1">
      <alignment horizontal="right"/>
    </xf>
    <xf numFmtId="39" fontId="6" fillId="7" borderId="1" xfId="0" applyNumberFormat="1" applyFont="1" applyFill="1" applyBorder="1" applyAlignment="1">
      <alignment horizontal="right"/>
    </xf>
    <xf numFmtId="37" fontId="6" fillId="7" borderId="2" xfId="0" applyFont="1" applyFill="1" applyBorder="1" applyAlignment="1">
      <alignment/>
    </xf>
    <xf numFmtId="37" fontId="3" fillId="7" borderId="37" xfId="0" applyFont="1" applyFill="1" applyBorder="1" applyAlignment="1">
      <alignment horizontal="centerContinuous"/>
    </xf>
    <xf numFmtId="37" fontId="3" fillId="7" borderId="27" xfId="0" applyFont="1" applyFill="1" applyBorder="1" applyAlignment="1">
      <alignment horizontal="centerContinuous"/>
    </xf>
    <xf numFmtId="37" fontId="3" fillId="7" borderId="42" xfId="0" applyFont="1" applyFill="1" applyBorder="1" applyAlignment="1">
      <alignment horizontal="centerContinuous"/>
    </xf>
    <xf numFmtId="37" fontId="3" fillId="7" borderId="37" xfId="0" applyFont="1" applyFill="1" applyBorder="1" applyAlignment="1">
      <alignment horizontal="left"/>
    </xf>
    <xf numFmtId="37" fontId="3" fillId="7" borderId="27" xfId="0" applyFont="1" applyFill="1" applyBorder="1" applyAlignment="1">
      <alignment horizontal="left"/>
    </xf>
    <xf numFmtId="37" fontId="3" fillId="7" borderId="42" xfId="0" applyFont="1" applyFill="1" applyBorder="1" applyAlignment="1">
      <alignment horizontal="left"/>
    </xf>
    <xf numFmtId="37" fontId="3" fillId="7" borderId="38" xfId="0" applyFont="1" applyFill="1" applyBorder="1" applyAlignment="1">
      <alignment horizontal="centerContinuous"/>
    </xf>
    <xf numFmtId="37" fontId="3" fillId="7" borderId="11" xfId="0" applyFont="1" applyFill="1" applyBorder="1" applyAlignment="1">
      <alignment horizontal="centerContinuous"/>
    </xf>
    <xf numFmtId="37" fontId="3" fillId="7" borderId="43" xfId="0" applyFont="1" applyFill="1" applyBorder="1" applyAlignment="1">
      <alignment horizontal="centerContinuous"/>
    </xf>
    <xf numFmtId="37" fontId="3" fillId="7" borderId="14" xfId="0" applyFont="1" applyFill="1" applyBorder="1" applyAlignment="1">
      <alignment horizontal="centerContinuous"/>
    </xf>
    <xf numFmtId="37" fontId="6" fillId="7" borderId="0" xfId="0" applyFont="1" applyFill="1" applyAlignment="1">
      <alignment horizontal="centerContinuous"/>
    </xf>
    <xf numFmtId="37" fontId="3" fillId="7" borderId="1" xfId="0" applyFont="1" applyFill="1" applyBorder="1" applyAlignment="1">
      <alignment horizontal="centerContinuous"/>
    </xf>
    <xf numFmtId="37" fontId="3" fillId="7" borderId="17" xfId="0" applyFont="1" applyFill="1" applyBorder="1" applyAlignment="1">
      <alignment horizontal="centerContinuous" vertical="center"/>
    </xf>
    <xf numFmtId="37" fontId="6" fillId="7" borderId="17" xfId="0" applyFont="1" applyFill="1" applyBorder="1" applyAlignment="1">
      <alignment horizontal="centerContinuous" vertical="center"/>
    </xf>
    <xf numFmtId="37" fontId="6" fillId="7" borderId="21" xfId="0" applyFont="1" applyFill="1" applyBorder="1" applyAlignment="1">
      <alignment horizontal="centerContinuous" vertical="center"/>
    </xf>
    <xf numFmtId="37" fontId="3" fillId="7" borderId="18" xfId="0" applyFont="1" applyFill="1" applyBorder="1" applyAlignment="1">
      <alignment horizontal="centerContinuous" vertical="center"/>
    </xf>
    <xf numFmtId="37" fontId="3" fillId="7" borderId="17" xfId="0" applyFont="1" applyFill="1" applyBorder="1" applyAlignment="1">
      <alignment horizontal="centerContinuous"/>
    </xf>
    <xf numFmtId="37" fontId="3" fillId="7" borderId="18" xfId="0" applyFont="1" applyFill="1" applyBorder="1" applyAlignment="1">
      <alignment/>
    </xf>
    <xf numFmtId="37" fontId="3" fillId="7" borderId="6" xfId="0" applyFont="1" applyFill="1" applyBorder="1" applyAlignment="1">
      <alignment horizontal="centerContinuous"/>
    </xf>
    <xf numFmtId="37" fontId="3" fillId="7" borderId="0" xfId="0" applyFont="1" applyFill="1" applyAlignment="1">
      <alignment/>
    </xf>
    <xf numFmtId="37" fontId="3" fillId="7" borderId="4" xfId="0" applyFont="1" applyFill="1" applyBorder="1" applyAlignment="1">
      <alignment horizontal="center"/>
    </xf>
    <xf numFmtId="37" fontId="3" fillId="7" borderId="1" xfId="0" applyFont="1" applyFill="1" applyBorder="1" applyAlignment="1">
      <alignment horizontal="center"/>
    </xf>
    <xf numFmtId="37" fontId="3" fillId="7" borderId="9" xfId="0" applyFont="1" applyFill="1" applyBorder="1" applyAlignment="1">
      <alignment horizontal="center"/>
    </xf>
    <xf numFmtId="37" fontId="3" fillId="7" borderId="4" xfId="0" applyFont="1" applyFill="1" applyBorder="1" applyAlignment="1">
      <alignment/>
    </xf>
    <xf numFmtId="37" fontId="3" fillId="7" borderId="1" xfId="0" applyFont="1" applyFill="1" applyBorder="1" applyAlignment="1">
      <alignment/>
    </xf>
    <xf numFmtId="37" fontId="3" fillId="7" borderId="0" xfId="0" applyFont="1" applyFill="1" applyBorder="1" applyAlignment="1">
      <alignment horizontal="centerContinuous"/>
    </xf>
    <xf numFmtId="37" fontId="3" fillId="7" borderId="0" xfId="0" applyFont="1" applyFill="1" applyAlignment="1">
      <alignment horizontal="centerContinuous"/>
    </xf>
    <xf numFmtId="37" fontId="3" fillId="7" borderId="4" xfId="0" applyNumberFormat="1" applyFont="1" applyFill="1" applyBorder="1" applyAlignment="1" applyProtection="1">
      <alignment horizontal="centerContinuous"/>
      <protection/>
    </xf>
    <xf numFmtId="37" fontId="3" fillId="7" borderId="4" xfId="0" applyNumberFormat="1" applyFont="1" applyFill="1" applyBorder="1" applyAlignment="1" applyProtection="1">
      <alignment horizontal="center"/>
      <protection/>
    </xf>
    <xf numFmtId="37" fontId="3" fillId="7" borderId="1" xfId="0" applyNumberFormat="1" applyFont="1" applyFill="1" applyBorder="1" applyAlignment="1" applyProtection="1">
      <alignment horizontal="center"/>
      <protection/>
    </xf>
    <xf numFmtId="37" fontId="3" fillId="7" borderId="9"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horizontal="centerContinuous"/>
      <protection/>
    </xf>
    <xf numFmtId="37" fontId="3" fillId="7" borderId="1" xfId="0" applyNumberFormat="1" applyFont="1" applyFill="1" applyBorder="1" applyAlignment="1" applyProtection="1">
      <alignment/>
      <protection/>
    </xf>
    <xf numFmtId="37" fontId="3" fillId="7" borderId="1" xfId="0" applyFont="1" applyFill="1" applyBorder="1" applyAlignment="1">
      <alignment/>
    </xf>
    <xf numFmtId="37" fontId="3" fillId="9" borderId="4" xfId="0" applyFont="1" applyFill="1" applyBorder="1" applyAlignment="1">
      <alignment horizontal="centerContinuous"/>
    </xf>
    <xf numFmtId="37" fontId="3" fillId="9" borderId="4" xfId="0" applyFont="1" applyFill="1" applyBorder="1" applyAlignment="1">
      <alignment horizontal="center"/>
    </xf>
    <xf numFmtId="37" fontId="3" fillId="9" borderId="6" xfId="0" applyFont="1" applyFill="1" applyBorder="1" applyAlignment="1">
      <alignment horizontal="centerContinuous"/>
    </xf>
    <xf numFmtId="37" fontId="3" fillId="9" borderId="1" xfId="0" applyFont="1" applyFill="1" applyBorder="1" applyAlignment="1">
      <alignment horizontal="center"/>
    </xf>
    <xf numFmtId="37" fontId="3" fillId="9" borderId="10" xfId="0" applyFont="1" applyFill="1" applyBorder="1" applyAlignment="1">
      <alignment horizontal="centerContinuous"/>
    </xf>
    <xf numFmtId="37" fontId="3" fillId="9" borderId="9" xfId="0" applyFont="1" applyFill="1" applyBorder="1" applyAlignment="1">
      <alignment horizontal="centerContinuous"/>
    </xf>
    <xf numFmtId="37" fontId="3" fillId="7" borderId="14" xfId="0" applyFont="1" applyFill="1" applyBorder="1" applyAlignment="1">
      <alignment horizontal="centerContinuous" vertical="center"/>
    </xf>
    <xf numFmtId="37" fontId="3" fillId="8" borderId="18" xfId="0" applyFont="1" applyFill="1" applyBorder="1" applyAlignment="1">
      <alignment horizontal="centerContinuous"/>
    </xf>
    <xf numFmtId="37" fontId="3" fillId="8" borderId="5" xfId="0" applyFont="1" applyFill="1" applyBorder="1" applyAlignment="1">
      <alignment horizontal="centerContinuous"/>
    </xf>
    <xf numFmtId="37" fontId="3" fillId="8" borderId="18" xfId="0" applyFont="1" applyFill="1" applyBorder="1" applyAlignment="1">
      <alignment/>
    </xf>
    <xf numFmtId="37" fontId="3" fillId="8" borderId="5" xfId="0" applyFont="1" applyFill="1" applyBorder="1" applyAlignment="1">
      <alignment/>
    </xf>
    <xf numFmtId="37" fontId="3" fillId="8" borderId="14" xfId="0" applyFont="1" applyFill="1" applyBorder="1" applyAlignment="1">
      <alignment horizontal="centerContinuous"/>
    </xf>
    <xf numFmtId="37" fontId="3" fillId="8" borderId="6" xfId="0" applyFont="1" applyFill="1" applyBorder="1" applyAlignment="1">
      <alignment horizontal="centerContinuous"/>
    </xf>
    <xf numFmtId="37" fontId="3" fillId="8" borderId="12" xfId="0" applyFont="1" applyFill="1" applyBorder="1" applyAlignment="1">
      <alignment horizontal="centerContinuous"/>
    </xf>
    <xf numFmtId="37" fontId="3" fillId="8" borderId="10" xfId="0" applyFont="1" applyFill="1" applyBorder="1" applyAlignment="1">
      <alignment horizontal="centerContinuous"/>
    </xf>
    <xf numFmtId="37" fontId="6" fillId="7" borderId="6" xfId="0" applyFont="1" applyFill="1" applyBorder="1" applyAlignment="1">
      <alignment horizontal="centerContinuous"/>
    </xf>
    <xf numFmtId="37" fontId="3" fillId="7" borderId="2" xfId="0" applyFont="1" applyFill="1" applyBorder="1" applyAlignment="1">
      <alignment horizontal="centerContinuous" vertical="center"/>
    </xf>
    <xf numFmtId="37" fontId="3" fillId="7" borderId="0" xfId="0" applyFont="1" applyFill="1" applyBorder="1" applyAlignment="1">
      <alignment horizontal="centerContinuous" vertical="center"/>
    </xf>
    <xf numFmtId="37" fontId="3" fillId="7" borderId="30" xfId="20" applyNumberFormat="1" applyFont="1" applyFill="1" applyBorder="1" applyAlignment="1">
      <alignment horizontal="centerContinuous" vertical="center"/>
    </xf>
    <xf numFmtId="37" fontId="6" fillId="7" borderId="31" xfId="20" applyNumberFormat="1" applyFont="1" applyFill="1" applyBorder="1" applyAlignment="1">
      <alignment horizontal="centerContinuous"/>
    </xf>
    <xf numFmtId="37" fontId="6" fillId="7" borderId="34" xfId="20" applyNumberFormat="1" applyFont="1" applyFill="1" applyBorder="1" applyAlignment="1">
      <alignment horizontal="centerContinuous"/>
    </xf>
    <xf numFmtId="49" fontId="8" fillId="0" borderId="8" xfId="0" applyNumberFormat="1" applyFont="1" applyBorder="1" applyAlignment="1">
      <alignment horizontal="center" vertical="top"/>
    </xf>
    <xf numFmtId="177" fontId="6" fillId="0" borderId="1" xfId="20" applyNumberFormat="1" applyFont="1" applyBorder="1" applyAlignment="1">
      <alignment horizontal="right"/>
    </xf>
    <xf numFmtId="177" fontId="6" fillId="7" borderId="1" xfId="20" applyNumberFormat="1" applyFont="1" applyFill="1" applyBorder="1" applyAlignment="1">
      <alignment horizontal="right"/>
    </xf>
    <xf numFmtId="196" fontId="3" fillId="7" borderId="26" xfId="0" applyNumberFormat="1" applyFont="1" applyFill="1" applyBorder="1" applyAlignment="1">
      <alignment/>
    </xf>
    <xf numFmtId="191" fontId="3" fillId="7" borderId="20" xfId="0" applyNumberFormat="1" applyFont="1" applyFill="1" applyBorder="1" applyAlignment="1">
      <alignment vertical="center"/>
    </xf>
    <xf numFmtId="197" fontId="3" fillId="7" borderId="26" xfId="0" applyNumberFormat="1" applyFont="1" applyFill="1" applyBorder="1" applyAlignment="1">
      <alignment vertical="center"/>
    </xf>
    <xf numFmtId="191" fontId="3" fillId="8" borderId="26" xfId="0" applyNumberFormat="1" applyFont="1" applyFill="1" applyBorder="1" applyAlignment="1">
      <alignment/>
    </xf>
    <xf numFmtId="177" fontId="3" fillId="8" borderId="26" xfId="20" applyNumberFormat="1" applyFont="1" applyFill="1" applyBorder="1" applyAlignment="1">
      <alignment/>
    </xf>
    <xf numFmtId="37" fontId="3" fillId="7" borderId="0" xfId="0" applyFont="1" applyFill="1" applyAlignment="1" applyProtection="1">
      <alignment horizontal="centerContinuous"/>
      <protection/>
    </xf>
    <xf numFmtId="37" fontId="3" fillId="7" borderId="6" xfId="0" applyFont="1" applyFill="1" applyBorder="1" applyAlignment="1" applyProtection="1">
      <alignment horizontal="centerContinuous"/>
      <protection/>
    </xf>
    <xf numFmtId="37" fontId="3" fillId="7" borderId="18" xfId="0" applyFont="1" applyFill="1" applyBorder="1" applyAlignment="1" applyProtection="1">
      <alignment/>
      <protection/>
    </xf>
    <xf numFmtId="37" fontId="6" fillId="7" borderId="2" xfId="0" applyFont="1" applyFill="1" applyBorder="1" applyAlignment="1" applyProtection="1">
      <alignment/>
      <protection/>
    </xf>
    <xf numFmtId="37" fontId="6" fillId="7" borderId="5" xfId="0" applyFont="1" applyFill="1" applyBorder="1" applyAlignment="1" applyProtection="1">
      <alignment/>
      <protection/>
    </xf>
    <xf numFmtId="191" fontId="6" fillId="7" borderId="1" xfId="0" applyNumberFormat="1" applyFont="1" applyFill="1" applyBorder="1" applyAlignment="1">
      <alignment/>
    </xf>
    <xf numFmtId="49" fontId="15" fillId="0" borderId="1" xfId="20" applyNumberFormat="1" applyFont="1" applyBorder="1" applyAlignment="1">
      <alignment horizontal="right" vertical="top"/>
    </xf>
    <xf numFmtId="49" fontId="3" fillId="7" borderId="20" xfId="16" applyNumberFormat="1" applyFont="1" applyFill="1" applyBorder="1" applyAlignment="1">
      <alignment vertical="center"/>
    </xf>
    <xf numFmtId="196" fontId="3" fillId="7" borderId="44" xfId="0" applyNumberFormat="1" applyFont="1" applyFill="1" applyBorder="1" applyAlignment="1">
      <alignment vertical="center"/>
    </xf>
    <xf numFmtId="196" fontId="3" fillId="7" borderId="40" xfId="0" applyNumberFormat="1" applyFont="1" applyFill="1" applyBorder="1" applyAlignment="1">
      <alignment vertical="center"/>
    </xf>
    <xf numFmtId="172" fontId="6" fillId="0" borderId="0" xfId="0" applyNumberFormat="1" applyFont="1" applyAlignment="1">
      <alignment/>
    </xf>
    <xf numFmtId="191" fontId="6" fillId="7" borderId="1" xfId="0" applyNumberFormat="1" applyFont="1" applyFill="1" applyBorder="1" applyAlignment="1">
      <alignment horizontal="right" vertical="center"/>
    </xf>
    <xf numFmtId="37" fontId="3" fillId="7" borderId="45" xfId="0" applyFont="1" applyFill="1" applyBorder="1" applyAlignment="1" applyProtection="1">
      <alignment horizontal="center"/>
      <protection/>
    </xf>
    <xf numFmtId="37" fontId="3" fillId="7" borderId="46" xfId="0" applyFont="1" applyFill="1" applyBorder="1" applyAlignment="1" applyProtection="1">
      <alignment horizontal="center"/>
      <protection/>
    </xf>
    <xf numFmtId="37" fontId="6" fillId="4" borderId="11" xfId="0" applyFont="1" applyFill="1" applyBorder="1" applyAlignment="1">
      <alignment/>
    </xf>
    <xf numFmtId="172" fontId="6" fillId="0" borderId="0" xfId="20" applyNumberFormat="1" applyFont="1" applyBorder="1" applyAlignment="1">
      <alignment/>
    </xf>
    <xf numFmtId="172" fontId="6" fillId="0" borderId="0" xfId="0" applyNumberFormat="1" applyFont="1" applyAlignment="1" quotePrefix="1">
      <alignment horizontal="left"/>
    </xf>
    <xf numFmtId="37" fontId="17" fillId="10" borderId="0" xfId="0" applyFont="1" applyFill="1" applyAlignment="1">
      <alignment/>
    </xf>
    <xf numFmtId="37" fontId="17" fillId="0" borderId="0" xfId="0" applyFont="1" applyAlignment="1">
      <alignment/>
    </xf>
    <xf numFmtId="37" fontId="4" fillId="10" borderId="0" xfId="0" applyFont="1" applyFill="1" applyAlignment="1">
      <alignment horizontal="center"/>
    </xf>
    <xf numFmtId="37" fontId="5" fillId="10" borderId="0" xfId="0" applyFont="1" applyFill="1" applyAlignment="1">
      <alignment/>
    </xf>
    <xf numFmtId="37" fontId="17" fillId="10" borderId="0" xfId="0" applyFont="1" applyFill="1" applyAlignment="1">
      <alignment/>
    </xf>
    <xf numFmtId="0" fontId="6" fillId="0" borderId="0" xfId="0" applyNumberFormat="1" applyFont="1" applyAlignment="1">
      <alignment horizontal="right"/>
    </xf>
    <xf numFmtId="186" fontId="6" fillId="0" borderId="0" xfId="16" applyNumberFormat="1" applyFont="1" applyAlignment="1">
      <alignment/>
    </xf>
    <xf numFmtId="186" fontId="0" fillId="0" borderId="0" xfId="16" applyNumberFormat="1" applyAlignment="1">
      <alignment/>
    </xf>
    <xf numFmtId="186" fontId="6" fillId="0" borderId="0" xfId="16" applyNumberFormat="1" applyFont="1" applyAlignment="1" applyProtection="1">
      <alignment horizontal="right"/>
      <protection/>
    </xf>
    <xf numFmtId="37" fontId="3" fillId="3" borderId="17" xfId="0" applyFont="1" applyFill="1" applyBorder="1" applyAlignment="1" applyProtection="1">
      <alignment horizontal="centerContinuous" vertical="center"/>
      <protection/>
    </xf>
    <xf numFmtId="37" fontId="5" fillId="10" borderId="0" xfId="0" applyFont="1" applyFill="1" applyAlignment="1">
      <alignment wrapText="1"/>
    </xf>
    <xf numFmtId="37" fontId="3" fillId="3" borderId="27" xfId="0" applyFont="1" applyFill="1" applyBorder="1" applyAlignment="1">
      <alignment horizontal="center" vertical="center"/>
    </xf>
    <xf numFmtId="37" fontId="3" fillId="3" borderId="11" xfId="0" applyFont="1" applyFill="1" applyBorder="1" applyAlignment="1">
      <alignment horizontal="center" vertical="center"/>
    </xf>
    <xf numFmtId="37" fontId="3" fillId="7" borderId="4" xfId="0" applyFont="1" applyFill="1" applyBorder="1" applyAlignment="1" applyProtection="1">
      <alignment horizontal="center"/>
      <protection/>
    </xf>
    <xf numFmtId="37" fontId="3" fillId="7" borderId="9" xfId="0" applyFont="1" applyFill="1" applyBorder="1" applyAlignment="1" applyProtection="1">
      <alignment horizontal="center"/>
      <protection/>
    </xf>
    <xf numFmtId="37" fontId="3" fillId="7" borderId="37" xfId="0" applyFont="1" applyFill="1" applyBorder="1" applyAlignment="1" applyProtection="1">
      <alignment horizontal="center"/>
      <protection/>
    </xf>
    <xf numFmtId="37" fontId="3" fillId="7" borderId="42" xfId="0" applyFont="1" applyFill="1" applyBorder="1" applyAlignment="1" applyProtection="1">
      <alignment horizontal="center"/>
      <protection/>
    </xf>
    <xf numFmtId="37" fontId="3" fillId="7" borderId="38" xfId="0" applyFont="1" applyFill="1" applyBorder="1" applyAlignment="1" applyProtection="1">
      <alignment horizontal="center"/>
      <protection/>
    </xf>
    <xf numFmtId="37" fontId="3" fillId="7" borderId="43" xfId="0" applyFont="1" applyFill="1" applyBorder="1" applyAlignment="1" applyProtection="1">
      <alignment horizontal="center"/>
      <protection/>
    </xf>
    <xf numFmtId="49" fontId="3" fillId="0" borderId="19" xfId="0" applyNumberFormat="1" applyFont="1" applyBorder="1" applyAlignment="1">
      <alignment horizontal="center"/>
    </xf>
    <xf numFmtId="49" fontId="3" fillId="0" borderId="0" xfId="0" applyNumberFormat="1" applyFont="1" applyBorder="1" applyAlignment="1">
      <alignment horizontal="center"/>
    </xf>
    <xf numFmtId="49" fontId="3" fillId="0" borderId="35" xfId="0" applyNumberFormat="1" applyFont="1" applyBorder="1" applyAlignment="1">
      <alignment horizontal="center"/>
    </xf>
    <xf numFmtId="49" fontId="3" fillId="0" borderId="47"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11" fillId="0" borderId="14" xfId="0" applyNumberFormat="1" applyFont="1" applyBorder="1" applyAlignment="1">
      <alignment horizontal="right" vertical="center" textRotation="180"/>
    </xf>
    <xf numFmtId="49" fontId="14" fillId="0" borderId="14" xfId="0" applyNumberFormat="1" applyFont="1" applyBorder="1" applyAlignment="1">
      <alignment horizontal="right" vertical="center"/>
    </xf>
    <xf numFmtId="37" fontId="3" fillId="0" borderId="12" xfId="0" applyFont="1" applyBorder="1" applyAlignment="1">
      <alignment horizontal="center"/>
    </xf>
    <xf numFmtId="37" fontId="3" fillId="0" borderId="10" xfId="0" applyFont="1" applyBorder="1" applyAlignment="1">
      <alignment horizontal="center"/>
    </xf>
    <xf numFmtId="49" fontId="11" fillId="0" borderId="19" xfId="0" applyNumberFormat="1" applyFont="1" applyBorder="1" applyAlignment="1">
      <alignment horizontal="right" vertical="center" textRotation="180"/>
    </xf>
    <xf numFmtId="37" fontId="0" fillId="0" borderId="19" xfId="0" applyBorder="1" applyAlignment="1">
      <alignment horizontal="right" vertical="center" textRotation="180"/>
    </xf>
  </cellXfs>
  <cellStyles count="7">
    <cellStyle name="Normal" xfId="0"/>
    <cellStyle name="BODY" xfId="15"/>
    <cellStyle name="Comma" xfId="16"/>
    <cellStyle name="Comma [0]" xfId="17"/>
    <cellStyle name="Currency" xfId="18"/>
    <cellStyle name="Currency [0]"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styles" Target="styles.xml" /><Relationship Id="rId55" Type="http://schemas.openxmlformats.org/officeDocument/2006/relationships/sharedStrings" Target="sharedStrings.xml" /><Relationship Id="rId56" Type="http://schemas.openxmlformats.org/officeDocument/2006/relationships/externalLink" Target="externalLinks/externalLink1.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Edusfb\Age%20and%20Area\Age%20and%20Area%20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pital-D"/>
      <sheetName val="Data"/>
      <sheetName val="Form"/>
      <sheetName val="WI"/>
      <sheetName val="List"/>
      <sheetName val="Decades"/>
      <sheetName val="TU's"/>
      <sheetName val="Summary"/>
      <sheetName val="Summary (2)"/>
      <sheetName val="Colony Form"/>
      <sheetName val="Rented Space"/>
    </sheetNames>
    <sheetDataSet>
      <sheetData sheetId="1">
        <row r="9">
          <cell r="A9" t="str">
            <v>BE</v>
          </cell>
        </row>
        <row r="10">
          <cell r="A10" t="str">
            <v>BE</v>
          </cell>
        </row>
        <row r="11">
          <cell r="A11" t="str">
            <v>BE</v>
          </cell>
        </row>
        <row r="12">
          <cell r="A12" t="str">
            <v>BE</v>
          </cell>
        </row>
        <row r="13">
          <cell r="A13" t="str">
            <v>BE</v>
          </cell>
        </row>
        <row r="14">
          <cell r="A14" t="str">
            <v>BE</v>
          </cell>
        </row>
        <row r="15">
          <cell r="A15" t="str">
            <v>BE</v>
          </cell>
        </row>
        <row r="16">
          <cell r="A16" t="str">
            <v>BE</v>
          </cell>
        </row>
        <row r="17">
          <cell r="A17" t="str">
            <v>BE</v>
          </cell>
        </row>
        <row r="18">
          <cell r="A18" t="str">
            <v>BE</v>
          </cell>
        </row>
        <row r="19">
          <cell r="A19" t="str">
            <v>BE</v>
          </cell>
        </row>
        <row r="20">
          <cell r="A20" t="str">
            <v>BE</v>
          </cell>
        </row>
        <row r="21">
          <cell r="A21" t="str">
            <v>BE</v>
          </cell>
        </row>
        <row r="22">
          <cell r="A22" t="str">
            <v>BE</v>
          </cell>
        </row>
        <row r="23">
          <cell r="A23" t="str">
            <v>BO</v>
          </cell>
        </row>
        <row r="24">
          <cell r="A24" t="str">
            <v>BO</v>
          </cell>
        </row>
        <row r="25">
          <cell r="A25" t="str">
            <v>BO</v>
          </cell>
        </row>
        <row r="26">
          <cell r="A26" t="str">
            <v>BO</v>
          </cell>
        </row>
        <row r="27">
          <cell r="A27" t="str">
            <v>BO</v>
          </cell>
        </row>
        <row r="28">
          <cell r="A28" t="str">
            <v>BO</v>
          </cell>
        </row>
        <row r="29">
          <cell r="A29" t="str">
            <v>BO</v>
          </cell>
        </row>
        <row r="30">
          <cell r="A30" t="str">
            <v>BO</v>
          </cell>
        </row>
        <row r="31">
          <cell r="A31" t="str">
            <v>BO</v>
          </cell>
        </row>
        <row r="32">
          <cell r="A32" t="str">
            <v>BO</v>
          </cell>
        </row>
        <row r="33">
          <cell r="A33" t="str">
            <v>BO</v>
          </cell>
        </row>
        <row r="34">
          <cell r="A34" t="str">
            <v>BO</v>
          </cell>
        </row>
        <row r="35">
          <cell r="A35" t="str">
            <v>BO</v>
          </cell>
        </row>
        <row r="36">
          <cell r="A36" t="str">
            <v>BO</v>
          </cell>
        </row>
        <row r="37">
          <cell r="A37" t="str">
            <v>BO</v>
          </cell>
        </row>
        <row r="38">
          <cell r="A38" t="str">
            <v>BR</v>
          </cell>
        </row>
        <row r="39">
          <cell r="A39" t="str">
            <v>BR</v>
          </cell>
        </row>
        <row r="40">
          <cell r="A40" t="str">
            <v>BR</v>
          </cell>
        </row>
        <row r="41">
          <cell r="A41" t="str">
            <v>BR</v>
          </cell>
        </row>
        <row r="42">
          <cell r="A42" t="str">
            <v>BR</v>
          </cell>
        </row>
        <row r="43">
          <cell r="A43" t="str">
            <v>BR</v>
          </cell>
        </row>
        <row r="44">
          <cell r="A44" t="str">
            <v>BR</v>
          </cell>
        </row>
        <row r="45">
          <cell r="A45" t="str">
            <v>BR</v>
          </cell>
        </row>
        <row r="46">
          <cell r="A46" t="str">
            <v>BR</v>
          </cell>
        </row>
        <row r="47">
          <cell r="A47" t="str">
            <v>BR</v>
          </cell>
        </row>
        <row r="48">
          <cell r="A48" t="str">
            <v>BR</v>
          </cell>
        </row>
        <row r="49">
          <cell r="A49" t="str">
            <v>BR</v>
          </cell>
        </row>
        <row r="50">
          <cell r="A50" t="str">
            <v>BR</v>
          </cell>
        </row>
        <row r="51">
          <cell r="A51" t="str">
            <v>BR</v>
          </cell>
        </row>
        <row r="52">
          <cell r="A52" t="str">
            <v>BR</v>
          </cell>
        </row>
        <row r="53">
          <cell r="A53" t="str">
            <v>BR</v>
          </cell>
        </row>
        <row r="54">
          <cell r="A54" t="str">
            <v>BR</v>
          </cell>
        </row>
        <row r="55">
          <cell r="A55" t="str">
            <v>BR</v>
          </cell>
        </row>
        <row r="56">
          <cell r="A56" t="str">
            <v>BR</v>
          </cell>
        </row>
        <row r="57">
          <cell r="A57" t="str">
            <v>BR</v>
          </cell>
        </row>
        <row r="58">
          <cell r="A58" t="str">
            <v>BR</v>
          </cell>
        </row>
        <row r="59">
          <cell r="A59" t="str">
            <v>BR</v>
          </cell>
        </row>
        <row r="60">
          <cell r="A60" t="str">
            <v>DI</v>
          </cell>
        </row>
        <row r="61">
          <cell r="A61" t="str">
            <v>DI</v>
          </cell>
        </row>
        <row r="62">
          <cell r="A62" t="str">
            <v>DI</v>
          </cell>
        </row>
        <row r="63">
          <cell r="A63" t="str">
            <v>DI</v>
          </cell>
        </row>
        <row r="64">
          <cell r="A64" t="str">
            <v>DI</v>
          </cell>
        </row>
        <row r="65">
          <cell r="A65" t="str">
            <v>DI</v>
          </cell>
        </row>
        <row r="66">
          <cell r="A66" t="str">
            <v>DI</v>
          </cell>
        </row>
        <row r="67">
          <cell r="A67" t="str">
            <v>DI</v>
          </cell>
        </row>
        <row r="68">
          <cell r="A68" t="str">
            <v>DI</v>
          </cell>
        </row>
        <row r="69">
          <cell r="A69" t="str">
            <v>DI</v>
          </cell>
        </row>
        <row r="70">
          <cell r="A70" t="str">
            <v>DI</v>
          </cell>
        </row>
        <row r="71">
          <cell r="A71" t="str">
            <v>DI</v>
          </cell>
        </row>
        <row r="72">
          <cell r="A72" t="str">
            <v>DI</v>
          </cell>
        </row>
        <row r="73">
          <cell r="A73" t="str">
            <v>DI</v>
          </cell>
        </row>
        <row r="74">
          <cell r="A74" t="str">
            <v>DI</v>
          </cell>
        </row>
        <row r="75">
          <cell r="A75" t="str">
            <v>DI</v>
          </cell>
        </row>
        <row r="76">
          <cell r="A76" t="str">
            <v>DI</v>
          </cell>
        </row>
        <row r="77">
          <cell r="A77" t="str">
            <v>DI</v>
          </cell>
        </row>
        <row r="78">
          <cell r="A78" t="str">
            <v>DI</v>
          </cell>
        </row>
        <row r="79">
          <cell r="A79" t="str">
            <v>DI</v>
          </cell>
        </row>
        <row r="80">
          <cell r="A80" t="str">
            <v>DI</v>
          </cell>
        </row>
        <row r="81">
          <cell r="A81" t="str">
            <v>EV</v>
          </cell>
        </row>
        <row r="82">
          <cell r="A82" t="str">
            <v>EV</v>
          </cell>
        </row>
        <row r="83">
          <cell r="A83" t="str">
            <v>EV</v>
          </cell>
        </row>
        <row r="84">
          <cell r="A84" t="str">
            <v>EV</v>
          </cell>
        </row>
        <row r="85">
          <cell r="A85" t="str">
            <v>EV</v>
          </cell>
        </row>
        <row r="86">
          <cell r="A86" t="str">
            <v>EV</v>
          </cell>
        </row>
        <row r="87">
          <cell r="A87" t="str">
            <v>EV</v>
          </cell>
        </row>
        <row r="88">
          <cell r="A88" t="str">
            <v>FL</v>
          </cell>
        </row>
        <row r="89">
          <cell r="A89" t="str">
            <v>FL</v>
          </cell>
        </row>
        <row r="90">
          <cell r="A90" t="str">
            <v>FL</v>
          </cell>
        </row>
        <row r="91">
          <cell r="A91" t="str">
            <v>FL</v>
          </cell>
        </row>
        <row r="92">
          <cell r="A92" t="str">
            <v>FL</v>
          </cell>
        </row>
        <row r="93">
          <cell r="A93" t="str">
            <v>FO</v>
          </cell>
        </row>
        <row r="94">
          <cell r="A94" t="str">
            <v>FO</v>
          </cell>
        </row>
        <row r="95">
          <cell r="A95" t="str">
            <v>FO</v>
          </cell>
        </row>
        <row r="96">
          <cell r="A96" t="str">
            <v>FO</v>
          </cell>
        </row>
        <row r="97">
          <cell r="A97" t="str">
            <v>FO</v>
          </cell>
        </row>
        <row r="98">
          <cell r="A98" t="str">
            <v>FO</v>
          </cell>
        </row>
        <row r="99">
          <cell r="A99" t="str">
            <v>FO</v>
          </cell>
        </row>
        <row r="100">
          <cell r="A100" t="str">
            <v>FO</v>
          </cell>
        </row>
        <row r="101">
          <cell r="A101" t="str">
            <v>FO</v>
          </cell>
        </row>
        <row r="102">
          <cell r="A102" t="str">
            <v>FO</v>
          </cell>
        </row>
        <row r="103">
          <cell r="A103" t="str">
            <v>FO</v>
          </cell>
        </row>
        <row r="104">
          <cell r="A104" t="str">
            <v>FR</v>
          </cell>
        </row>
        <row r="105">
          <cell r="A105" t="str">
            <v>FR</v>
          </cell>
        </row>
        <row r="106">
          <cell r="A106" t="str">
            <v>FR</v>
          </cell>
        </row>
        <row r="107">
          <cell r="A107" t="str">
            <v>FR</v>
          </cell>
        </row>
        <row r="108">
          <cell r="A108" t="str">
            <v>FR</v>
          </cell>
        </row>
        <row r="109">
          <cell r="A109" t="str">
            <v>FR</v>
          </cell>
        </row>
        <row r="110">
          <cell r="A110" t="str">
            <v>FR</v>
          </cell>
        </row>
        <row r="111">
          <cell r="A111" t="str">
            <v>FR</v>
          </cell>
        </row>
        <row r="112">
          <cell r="A112" t="str">
            <v>FR</v>
          </cell>
        </row>
        <row r="113">
          <cell r="A113" t="str">
            <v>FR</v>
          </cell>
        </row>
        <row r="114">
          <cell r="A114" t="str">
            <v>FR</v>
          </cell>
        </row>
        <row r="115">
          <cell r="A115" t="str">
            <v>FR</v>
          </cell>
        </row>
        <row r="116">
          <cell r="A116" t="str">
            <v>FR</v>
          </cell>
        </row>
        <row r="117">
          <cell r="A117" t="str">
            <v>FR</v>
          </cell>
        </row>
        <row r="118">
          <cell r="A118" t="str">
            <v>FR</v>
          </cell>
        </row>
        <row r="119">
          <cell r="A119" t="str">
            <v>FR</v>
          </cell>
        </row>
        <row r="120">
          <cell r="A120" t="str">
            <v>FR</v>
          </cell>
        </row>
        <row r="121">
          <cell r="A121" t="str">
            <v>FR</v>
          </cell>
        </row>
        <row r="122">
          <cell r="A122" t="str">
            <v>FR</v>
          </cell>
        </row>
        <row r="123">
          <cell r="A123" t="str">
            <v>FR</v>
          </cell>
        </row>
        <row r="124">
          <cell r="A124" t="str">
            <v>FR</v>
          </cell>
        </row>
        <row r="125">
          <cell r="A125" t="str">
            <v>FR</v>
          </cell>
        </row>
        <row r="126">
          <cell r="A126" t="str">
            <v>FR</v>
          </cell>
        </row>
        <row r="127">
          <cell r="A127" t="str">
            <v>FR</v>
          </cell>
        </row>
        <row r="128">
          <cell r="A128" t="str">
            <v>FR</v>
          </cell>
        </row>
        <row r="129">
          <cell r="A129" t="str">
            <v>FR</v>
          </cell>
        </row>
        <row r="130">
          <cell r="A130" t="str">
            <v>FR</v>
          </cell>
        </row>
        <row r="131">
          <cell r="A131" t="str">
            <v>FR</v>
          </cell>
        </row>
        <row r="132">
          <cell r="A132" t="str">
            <v>FR</v>
          </cell>
        </row>
        <row r="133">
          <cell r="A133" t="str">
            <v>FR</v>
          </cell>
        </row>
        <row r="134">
          <cell r="A134" t="str">
            <v>FR</v>
          </cell>
        </row>
        <row r="135">
          <cell r="A135" t="str">
            <v>FR</v>
          </cell>
        </row>
        <row r="136">
          <cell r="A136" t="str">
            <v>FR</v>
          </cell>
        </row>
        <row r="137">
          <cell r="A137" t="str">
            <v>FR</v>
          </cell>
        </row>
        <row r="138">
          <cell r="A138" t="str">
            <v>FR</v>
          </cell>
        </row>
        <row r="139">
          <cell r="A139" t="str">
            <v>FR</v>
          </cell>
        </row>
        <row r="140">
          <cell r="A140" t="str">
            <v>FR</v>
          </cell>
        </row>
        <row r="141">
          <cell r="A141" t="str">
            <v>FR</v>
          </cell>
        </row>
        <row r="142">
          <cell r="A142" t="str">
            <v>FR</v>
          </cell>
        </row>
        <row r="143">
          <cell r="A143" t="str">
            <v>FR</v>
          </cell>
        </row>
        <row r="144">
          <cell r="A144" t="str">
            <v>GA</v>
          </cell>
        </row>
        <row r="145">
          <cell r="A145" t="str">
            <v>GA</v>
          </cell>
        </row>
        <row r="146">
          <cell r="A146" t="str">
            <v>GA</v>
          </cell>
        </row>
        <row r="147">
          <cell r="A147" t="str">
            <v>GA</v>
          </cell>
        </row>
        <row r="148">
          <cell r="A148" t="str">
            <v>GA</v>
          </cell>
        </row>
        <row r="149">
          <cell r="A149" t="str">
            <v>GA</v>
          </cell>
        </row>
        <row r="150">
          <cell r="A150" t="str">
            <v>GA</v>
          </cell>
        </row>
        <row r="151">
          <cell r="A151" t="str">
            <v>GA</v>
          </cell>
        </row>
        <row r="152">
          <cell r="A152" t="str">
            <v>GA</v>
          </cell>
        </row>
        <row r="153">
          <cell r="A153" t="str">
            <v>GA</v>
          </cell>
        </row>
        <row r="154">
          <cell r="A154" t="str">
            <v>HA</v>
          </cell>
        </row>
        <row r="155">
          <cell r="A155" t="str">
            <v>HA</v>
          </cell>
        </row>
        <row r="156">
          <cell r="A156" t="str">
            <v>HA</v>
          </cell>
        </row>
        <row r="157">
          <cell r="A157" t="str">
            <v>HA</v>
          </cell>
        </row>
        <row r="158">
          <cell r="A158" t="str">
            <v>HA</v>
          </cell>
        </row>
        <row r="159">
          <cell r="A159" t="str">
            <v>HA</v>
          </cell>
        </row>
        <row r="160">
          <cell r="A160" t="str">
            <v>HA</v>
          </cell>
        </row>
        <row r="161">
          <cell r="A161" t="str">
            <v>HA</v>
          </cell>
        </row>
        <row r="162">
          <cell r="A162" t="str">
            <v>HA</v>
          </cell>
        </row>
        <row r="163">
          <cell r="A163" t="str">
            <v>HA</v>
          </cell>
        </row>
        <row r="164">
          <cell r="A164" t="str">
            <v>HA</v>
          </cell>
        </row>
        <row r="165">
          <cell r="A165" t="str">
            <v>HA</v>
          </cell>
        </row>
        <row r="166">
          <cell r="A166" t="str">
            <v>HA</v>
          </cell>
        </row>
        <row r="167">
          <cell r="A167" t="str">
            <v>HA</v>
          </cell>
        </row>
        <row r="168">
          <cell r="A168" t="str">
            <v>HA</v>
          </cell>
        </row>
        <row r="169">
          <cell r="A169" t="str">
            <v>HA</v>
          </cell>
        </row>
        <row r="170">
          <cell r="A170" t="str">
            <v>HA</v>
          </cell>
        </row>
        <row r="171">
          <cell r="A171" t="str">
            <v>IN</v>
          </cell>
        </row>
        <row r="172">
          <cell r="A172" t="str">
            <v>IN</v>
          </cell>
        </row>
        <row r="173">
          <cell r="A173" t="str">
            <v>IN</v>
          </cell>
        </row>
        <row r="174">
          <cell r="A174" t="str">
            <v>IN</v>
          </cell>
        </row>
        <row r="175">
          <cell r="A175" t="str">
            <v>IN</v>
          </cell>
        </row>
        <row r="176">
          <cell r="A176" t="str">
            <v>IN</v>
          </cell>
        </row>
        <row r="177">
          <cell r="A177" t="str">
            <v>IN</v>
          </cell>
        </row>
        <row r="178">
          <cell r="A178" t="str">
            <v>IN</v>
          </cell>
        </row>
        <row r="179">
          <cell r="A179" t="str">
            <v>IN</v>
          </cell>
        </row>
        <row r="180">
          <cell r="A180" t="str">
            <v>IN</v>
          </cell>
        </row>
        <row r="181">
          <cell r="A181" t="str">
            <v>IN</v>
          </cell>
        </row>
        <row r="182">
          <cell r="A182" t="str">
            <v>IN</v>
          </cell>
        </row>
        <row r="183">
          <cell r="A183" t="str">
            <v>IN</v>
          </cell>
        </row>
        <row r="184">
          <cell r="A184" t="str">
            <v>IN</v>
          </cell>
        </row>
        <row r="185">
          <cell r="A185" t="str">
            <v>IN</v>
          </cell>
        </row>
        <row r="186">
          <cell r="A186" t="str">
            <v>IN</v>
          </cell>
        </row>
        <row r="187">
          <cell r="A187" t="str">
            <v>IN</v>
          </cell>
        </row>
        <row r="188">
          <cell r="A188" t="str">
            <v>IN</v>
          </cell>
        </row>
        <row r="189">
          <cell r="A189" t="str">
            <v>IN</v>
          </cell>
        </row>
        <row r="190">
          <cell r="A190" t="str">
            <v>IN</v>
          </cell>
        </row>
        <row r="191">
          <cell r="A191" t="str">
            <v>IN</v>
          </cell>
        </row>
        <row r="192">
          <cell r="A192" t="str">
            <v>KE</v>
          </cell>
        </row>
        <row r="193">
          <cell r="A193" t="str">
            <v>KE</v>
          </cell>
        </row>
        <row r="194">
          <cell r="A194" t="str">
            <v>KE</v>
          </cell>
        </row>
        <row r="195">
          <cell r="A195" t="str">
            <v>KE</v>
          </cell>
        </row>
        <row r="196">
          <cell r="A196" t="str">
            <v>KE</v>
          </cell>
        </row>
        <row r="197">
          <cell r="A197" t="str">
            <v>LA</v>
          </cell>
        </row>
        <row r="198">
          <cell r="A198" t="str">
            <v>LA</v>
          </cell>
        </row>
        <row r="199">
          <cell r="A199" t="str">
            <v>LA</v>
          </cell>
        </row>
        <row r="200">
          <cell r="A200" t="str">
            <v>LA</v>
          </cell>
        </row>
        <row r="201">
          <cell r="A201" t="str">
            <v>LA</v>
          </cell>
        </row>
        <row r="202">
          <cell r="A202" t="str">
            <v>LA</v>
          </cell>
        </row>
        <row r="203">
          <cell r="A203" t="str">
            <v>LA</v>
          </cell>
        </row>
        <row r="204">
          <cell r="A204" t="str">
            <v>LA</v>
          </cell>
        </row>
        <row r="205">
          <cell r="A205" t="str">
            <v>LA</v>
          </cell>
        </row>
        <row r="206">
          <cell r="A206" t="str">
            <v>LO</v>
          </cell>
        </row>
        <row r="207">
          <cell r="A207" t="str">
            <v>LO</v>
          </cell>
        </row>
        <row r="208">
          <cell r="A208" t="str">
            <v>LO</v>
          </cell>
        </row>
        <row r="209">
          <cell r="A209" t="str">
            <v>LO</v>
          </cell>
        </row>
        <row r="210">
          <cell r="A210" t="str">
            <v>LO</v>
          </cell>
        </row>
        <row r="211">
          <cell r="A211" t="str">
            <v>LO</v>
          </cell>
        </row>
        <row r="212">
          <cell r="A212" t="str">
            <v>LO</v>
          </cell>
        </row>
        <row r="213">
          <cell r="A213" t="str">
            <v>LO</v>
          </cell>
        </row>
        <row r="214">
          <cell r="A214" t="str">
            <v>LO</v>
          </cell>
        </row>
        <row r="215">
          <cell r="A215" t="str">
            <v>LO</v>
          </cell>
        </row>
        <row r="216">
          <cell r="A216" t="str">
            <v>LO</v>
          </cell>
        </row>
        <row r="217">
          <cell r="A217" t="str">
            <v>LO</v>
          </cell>
        </row>
        <row r="218">
          <cell r="A218" t="str">
            <v>LO</v>
          </cell>
        </row>
        <row r="219">
          <cell r="A219" t="str">
            <v>LR</v>
          </cell>
        </row>
        <row r="220">
          <cell r="A220" t="str">
            <v>LR</v>
          </cell>
        </row>
        <row r="221">
          <cell r="A221" t="str">
            <v>LR</v>
          </cell>
        </row>
        <row r="222">
          <cell r="A222" t="str">
            <v>LR</v>
          </cell>
        </row>
        <row r="223">
          <cell r="A223" t="str">
            <v>LR</v>
          </cell>
        </row>
        <row r="224">
          <cell r="A224" t="str">
            <v>LR</v>
          </cell>
        </row>
        <row r="225">
          <cell r="A225" t="str">
            <v>LR</v>
          </cell>
        </row>
        <row r="226">
          <cell r="A226" t="str">
            <v>LR</v>
          </cell>
        </row>
        <row r="227">
          <cell r="A227" t="str">
            <v>LR</v>
          </cell>
        </row>
        <row r="228">
          <cell r="A228" t="str">
            <v>LR</v>
          </cell>
        </row>
        <row r="229">
          <cell r="A229" t="str">
            <v>LR</v>
          </cell>
        </row>
        <row r="230">
          <cell r="A230" t="str">
            <v>LR</v>
          </cell>
        </row>
        <row r="231">
          <cell r="A231" t="str">
            <v>LR</v>
          </cell>
        </row>
        <row r="232">
          <cell r="A232" t="str">
            <v>LR</v>
          </cell>
        </row>
        <row r="233">
          <cell r="A233" t="str">
            <v>LR</v>
          </cell>
        </row>
        <row r="234">
          <cell r="A234" t="str">
            <v>LR</v>
          </cell>
        </row>
        <row r="235">
          <cell r="A235" t="str">
            <v>LR</v>
          </cell>
        </row>
        <row r="236">
          <cell r="A236" t="str">
            <v>LR</v>
          </cell>
        </row>
        <row r="237">
          <cell r="A237" t="str">
            <v>LR</v>
          </cell>
        </row>
        <row r="238">
          <cell r="A238" t="str">
            <v>LR</v>
          </cell>
        </row>
        <row r="239">
          <cell r="A239" t="str">
            <v>LR</v>
          </cell>
        </row>
        <row r="240">
          <cell r="A240" t="str">
            <v>LR</v>
          </cell>
        </row>
        <row r="241">
          <cell r="A241" t="str">
            <v>LR</v>
          </cell>
        </row>
        <row r="242">
          <cell r="A242" t="str">
            <v>LR</v>
          </cell>
        </row>
        <row r="243">
          <cell r="A243" t="str">
            <v>LR</v>
          </cell>
        </row>
        <row r="244">
          <cell r="A244" t="str">
            <v>LR</v>
          </cell>
        </row>
        <row r="245">
          <cell r="A245" t="str">
            <v>LR</v>
          </cell>
        </row>
        <row r="246">
          <cell r="A246" t="str">
            <v>LR</v>
          </cell>
        </row>
        <row r="247">
          <cell r="A247" t="str">
            <v>LR</v>
          </cell>
        </row>
        <row r="248">
          <cell r="A248" t="str">
            <v>LR</v>
          </cell>
        </row>
        <row r="249">
          <cell r="A249" t="str">
            <v>LR</v>
          </cell>
        </row>
        <row r="250">
          <cell r="A250" t="str">
            <v>LR</v>
          </cell>
        </row>
        <row r="251">
          <cell r="A251" t="str">
            <v>LR</v>
          </cell>
        </row>
        <row r="252">
          <cell r="A252" t="str">
            <v>LR</v>
          </cell>
        </row>
        <row r="253">
          <cell r="A253" t="str">
            <v>LR</v>
          </cell>
        </row>
        <row r="254">
          <cell r="A254" t="str">
            <v>LR</v>
          </cell>
        </row>
        <row r="255">
          <cell r="A255" t="str">
            <v>LR</v>
          </cell>
        </row>
        <row r="256">
          <cell r="A256" t="str">
            <v>LR</v>
          </cell>
        </row>
        <row r="257">
          <cell r="A257" t="str">
            <v>LR</v>
          </cell>
        </row>
        <row r="258">
          <cell r="A258" t="str">
            <v>MO</v>
          </cell>
        </row>
        <row r="259">
          <cell r="A259" t="str">
            <v>MO</v>
          </cell>
        </row>
        <row r="260">
          <cell r="A260" t="str">
            <v>MO</v>
          </cell>
        </row>
        <row r="261">
          <cell r="A261" t="str">
            <v>MO</v>
          </cell>
        </row>
        <row r="262">
          <cell r="A262" t="str">
            <v>MO</v>
          </cell>
        </row>
        <row r="263">
          <cell r="A263" t="str">
            <v>MO</v>
          </cell>
        </row>
        <row r="264">
          <cell r="A264" t="str">
            <v>MO</v>
          </cell>
        </row>
        <row r="265">
          <cell r="A265" t="str">
            <v>MO</v>
          </cell>
        </row>
        <row r="266">
          <cell r="A266" t="str">
            <v>MO</v>
          </cell>
        </row>
        <row r="267">
          <cell r="A267" t="str">
            <v>MO</v>
          </cell>
        </row>
        <row r="268">
          <cell r="A268" t="str">
            <v>MO</v>
          </cell>
        </row>
        <row r="269">
          <cell r="A269" t="str">
            <v>MO</v>
          </cell>
        </row>
        <row r="270">
          <cell r="A270" t="str">
            <v>MO</v>
          </cell>
        </row>
        <row r="271">
          <cell r="A271" t="str">
            <v>MO</v>
          </cell>
        </row>
        <row r="272">
          <cell r="A272" t="str">
            <v>MO</v>
          </cell>
        </row>
        <row r="273">
          <cell r="A273" t="str">
            <v>MO</v>
          </cell>
        </row>
        <row r="274">
          <cell r="A274" t="str">
            <v>MO</v>
          </cell>
        </row>
        <row r="275">
          <cell r="A275" t="str">
            <v>MY</v>
          </cell>
        </row>
        <row r="276">
          <cell r="A276" t="str">
            <v>MY</v>
          </cell>
        </row>
        <row r="277">
          <cell r="A277" t="str">
            <v>MY</v>
          </cell>
        </row>
        <row r="278">
          <cell r="A278" t="str">
            <v>MY</v>
          </cell>
        </row>
        <row r="279">
          <cell r="A279" t="str">
            <v>MY</v>
          </cell>
        </row>
        <row r="280">
          <cell r="A280" t="str">
            <v>MY</v>
          </cell>
        </row>
        <row r="281">
          <cell r="A281" t="str">
            <v>MY</v>
          </cell>
        </row>
        <row r="282">
          <cell r="A282" t="str">
            <v>PA</v>
          </cell>
        </row>
        <row r="283">
          <cell r="A283" t="str">
            <v>PA</v>
          </cell>
        </row>
        <row r="284">
          <cell r="A284" t="str">
            <v>PA</v>
          </cell>
        </row>
        <row r="285">
          <cell r="A285" t="str">
            <v>PA</v>
          </cell>
        </row>
        <row r="286">
          <cell r="A286" t="str">
            <v>PA</v>
          </cell>
        </row>
        <row r="287">
          <cell r="A287" t="str">
            <v>PA</v>
          </cell>
        </row>
        <row r="288">
          <cell r="A288" t="str">
            <v>PA</v>
          </cell>
        </row>
        <row r="289">
          <cell r="A289" t="str">
            <v>PA</v>
          </cell>
        </row>
        <row r="290">
          <cell r="A290" t="str">
            <v>PA</v>
          </cell>
        </row>
        <row r="291">
          <cell r="A291" t="str">
            <v>PA</v>
          </cell>
        </row>
        <row r="292">
          <cell r="A292" t="str">
            <v>PA</v>
          </cell>
        </row>
        <row r="293">
          <cell r="A293" t="str">
            <v>PA</v>
          </cell>
        </row>
        <row r="294">
          <cell r="A294" t="str">
            <v>PA</v>
          </cell>
        </row>
        <row r="295">
          <cell r="A295" t="str">
            <v>PA</v>
          </cell>
        </row>
        <row r="296">
          <cell r="A296" t="str">
            <v>PE</v>
          </cell>
        </row>
        <row r="297">
          <cell r="A297" t="str">
            <v>PE</v>
          </cell>
        </row>
        <row r="298">
          <cell r="A298" t="str">
            <v>PE</v>
          </cell>
        </row>
        <row r="299">
          <cell r="A299" t="str">
            <v>PE</v>
          </cell>
        </row>
        <row r="300">
          <cell r="A300" t="str">
            <v>PE</v>
          </cell>
        </row>
        <row r="301">
          <cell r="A301" t="str">
            <v>PE</v>
          </cell>
        </row>
        <row r="302">
          <cell r="A302" t="str">
            <v>PE</v>
          </cell>
        </row>
        <row r="303">
          <cell r="A303" t="str">
            <v>PE</v>
          </cell>
        </row>
        <row r="304">
          <cell r="A304" t="str">
            <v>PE</v>
          </cell>
        </row>
        <row r="305">
          <cell r="A305" t="str">
            <v>PE</v>
          </cell>
        </row>
        <row r="306">
          <cell r="A306" t="str">
            <v>PE</v>
          </cell>
        </row>
        <row r="307">
          <cell r="A307" t="str">
            <v>PE</v>
          </cell>
        </row>
        <row r="308">
          <cell r="A308" t="str">
            <v>PE</v>
          </cell>
        </row>
        <row r="309">
          <cell r="A309" t="str">
            <v>PE</v>
          </cell>
        </row>
        <row r="310">
          <cell r="A310" t="str">
            <v>PE</v>
          </cell>
        </row>
        <row r="311">
          <cell r="A311" t="str">
            <v>PE</v>
          </cell>
        </row>
        <row r="312">
          <cell r="A312" t="str">
            <v>PE</v>
          </cell>
        </row>
        <row r="313">
          <cell r="A313" t="str">
            <v>PE</v>
          </cell>
        </row>
        <row r="314">
          <cell r="A314" t="str">
            <v>PE</v>
          </cell>
        </row>
        <row r="315">
          <cell r="A315" t="str">
            <v>PE</v>
          </cell>
        </row>
        <row r="316">
          <cell r="A316" t="str">
            <v>PE</v>
          </cell>
        </row>
        <row r="317">
          <cell r="A317" t="str">
            <v>PE</v>
          </cell>
        </row>
        <row r="318">
          <cell r="A318" t="str">
            <v>PE</v>
          </cell>
        </row>
        <row r="319">
          <cell r="A319" t="str">
            <v>PE</v>
          </cell>
        </row>
        <row r="320">
          <cell r="A320" t="str">
            <v>PE</v>
          </cell>
        </row>
        <row r="321">
          <cell r="A321" t="str">
            <v>PE</v>
          </cell>
        </row>
        <row r="322">
          <cell r="A322" t="str">
            <v>PE</v>
          </cell>
        </row>
        <row r="323">
          <cell r="A323" t="str">
            <v>PE</v>
          </cell>
        </row>
        <row r="324">
          <cell r="A324" t="str">
            <v>PE</v>
          </cell>
        </row>
        <row r="325">
          <cell r="A325" t="str">
            <v>PE</v>
          </cell>
        </row>
        <row r="326">
          <cell r="A326" t="str">
            <v>PE</v>
          </cell>
        </row>
        <row r="327">
          <cell r="A327" t="str">
            <v>PE</v>
          </cell>
        </row>
        <row r="328">
          <cell r="A328" t="str">
            <v>PE</v>
          </cell>
        </row>
        <row r="329">
          <cell r="A329" t="str">
            <v>PI</v>
          </cell>
        </row>
        <row r="330">
          <cell r="A330" t="str">
            <v>PI</v>
          </cell>
        </row>
        <row r="331">
          <cell r="A331" t="str">
            <v>PI</v>
          </cell>
        </row>
        <row r="332">
          <cell r="A332" t="str">
            <v>PI</v>
          </cell>
        </row>
        <row r="333">
          <cell r="A333" t="str">
            <v>PI</v>
          </cell>
        </row>
        <row r="334">
          <cell r="A334" t="str">
            <v>PI</v>
          </cell>
        </row>
        <row r="335">
          <cell r="A335" t="str">
            <v>PI</v>
          </cell>
        </row>
        <row r="336">
          <cell r="A336" t="str">
            <v>PI</v>
          </cell>
        </row>
        <row r="337">
          <cell r="A337" t="str">
            <v>PI</v>
          </cell>
        </row>
        <row r="338">
          <cell r="A338" t="str">
            <v>PI</v>
          </cell>
        </row>
        <row r="339">
          <cell r="A339" t="str">
            <v>PI</v>
          </cell>
        </row>
        <row r="340">
          <cell r="A340" t="str">
            <v>PI</v>
          </cell>
        </row>
        <row r="341">
          <cell r="A341" t="str">
            <v>PI</v>
          </cell>
        </row>
        <row r="342">
          <cell r="A342" t="str">
            <v>PO</v>
          </cell>
        </row>
        <row r="343">
          <cell r="A343" t="str">
            <v>PO</v>
          </cell>
        </row>
        <row r="344">
          <cell r="A344" t="str">
            <v>PO</v>
          </cell>
        </row>
        <row r="345">
          <cell r="A345" t="str">
            <v>PO</v>
          </cell>
        </row>
        <row r="346">
          <cell r="A346" t="str">
            <v>PO</v>
          </cell>
        </row>
        <row r="347">
          <cell r="A347" t="str">
            <v>PO</v>
          </cell>
        </row>
        <row r="348">
          <cell r="A348" t="str">
            <v>PO</v>
          </cell>
        </row>
        <row r="349">
          <cell r="A349" t="str">
            <v>PO</v>
          </cell>
        </row>
        <row r="350">
          <cell r="A350" t="str">
            <v>PO</v>
          </cell>
        </row>
        <row r="351">
          <cell r="A351" t="str">
            <v>PO</v>
          </cell>
        </row>
        <row r="352">
          <cell r="A352" t="str">
            <v>PO</v>
          </cell>
        </row>
        <row r="353">
          <cell r="A353" t="str">
            <v>PO</v>
          </cell>
        </row>
        <row r="354">
          <cell r="A354" t="str">
            <v>PO</v>
          </cell>
        </row>
        <row r="355">
          <cell r="A355" t="str">
            <v>PO</v>
          </cell>
        </row>
        <row r="356">
          <cell r="A356" t="str">
            <v>PO</v>
          </cell>
        </row>
        <row r="357">
          <cell r="A357" t="str">
            <v>PO</v>
          </cell>
        </row>
        <row r="358">
          <cell r="A358" t="str">
            <v>PO</v>
          </cell>
        </row>
        <row r="359">
          <cell r="A359" t="str">
            <v>PO</v>
          </cell>
        </row>
        <row r="360">
          <cell r="A360" t="str">
            <v>PO</v>
          </cell>
        </row>
        <row r="361">
          <cell r="A361" t="str">
            <v>PO</v>
          </cell>
        </row>
        <row r="362">
          <cell r="A362" t="str">
            <v>PR</v>
          </cell>
        </row>
        <row r="363">
          <cell r="A363" t="str">
            <v>PR</v>
          </cell>
        </row>
        <row r="364">
          <cell r="A364" t="str">
            <v>PR</v>
          </cell>
        </row>
        <row r="365">
          <cell r="A365" t="str">
            <v>PR</v>
          </cell>
        </row>
        <row r="366">
          <cell r="A366" t="str">
            <v>PR</v>
          </cell>
        </row>
        <row r="367">
          <cell r="A367" t="str">
            <v>PR</v>
          </cell>
        </row>
        <row r="368">
          <cell r="A368" t="str">
            <v>PR</v>
          </cell>
        </row>
        <row r="369">
          <cell r="A369" t="str">
            <v>PR</v>
          </cell>
        </row>
        <row r="370">
          <cell r="A370" t="str">
            <v>PR</v>
          </cell>
        </row>
        <row r="371">
          <cell r="A371" t="str">
            <v>PR</v>
          </cell>
        </row>
        <row r="372">
          <cell r="A372" t="str">
            <v>PR</v>
          </cell>
        </row>
        <row r="373">
          <cell r="A373" t="str">
            <v>PR</v>
          </cell>
        </row>
        <row r="374">
          <cell r="A374" t="str">
            <v>PR</v>
          </cell>
        </row>
        <row r="375">
          <cell r="A375" t="str">
            <v>PR</v>
          </cell>
        </row>
        <row r="376">
          <cell r="A376" t="str">
            <v>PR</v>
          </cell>
        </row>
        <row r="377">
          <cell r="A377" t="str">
            <v>PR</v>
          </cell>
        </row>
        <row r="378">
          <cell r="A378" t="str">
            <v>PR</v>
          </cell>
        </row>
        <row r="379">
          <cell r="A379" t="str">
            <v>PR</v>
          </cell>
        </row>
        <row r="380">
          <cell r="A380" t="str">
            <v>PR</v>
          </cell>
        </row>
        <row r="381">
          <cell r="A381" t="str">
            <v>PR</v>
          </cell>
        </row>
        <row r="382">
          <cell r="A382" t="str">
            <v>PR</v>
          </cell>
        </row>
        <row r="383">
          <cell r="A383" t="str">
            <v>PR</v>
          </cell>
        </row>
        <row r="384">
          <cell r="A384" t="str">
            <v>PR</v>
          </cell>
        </row>
        <row r="385">
          <cell r="A385" t="str">
            <v>PR</v>
          </cell>
        </row>
        <row r="386">
          <cell r="A386" t="str">
            <v>PR</v>
          </cell>
        </row>
        <row r="387">
          <cell r="A387" t="str">
            <v>PS</v>
          </cell>
        </row>
        <row r="388">
          <cell r="A388" t="str">
            <v>PS</v>
          </cell>
        </row>
        <row r="389">
          <cell r="A389" t="str">
            <v>PS</v>
          </cell>
        </row>
        <row r="390">
          <cell r="A390" t="str">
            <v>PS</v>
          </cell>
        </row>
        <row r="391">
          <cell r="A391" t="str">
            <v>PS</v>
          </cell>
        </row>
        <row r="392">
          <cell r="A392" t="str">
            <v>PS</v>
          </cell>
        </row>
        <row r="393">
          <cell r="A393" t="str">
            <v>PS</v>
          </cell>
        </row>
        <row r="394">
          <cell r="A394" t="str">
            <v>PS</v>
          </cell>
        </row>
        <row r="395">
          <cell r="A395" t="str">
            <v>PS</v>
          </cell>
        </row>
        <row r="396">
          <cell r="A396" t="str">
            <v>PS</v>
          </cell>
        </row>
        <row r="397">
          <cell r="A397" t="str">
            <v>PS</v>
          </cell>
        </row>
        <row r="398">
          <cell r="A398" t="str">
            <v>PS</v>
          </cell>
        </row>
        <row r="399">
          <cell r="A399" t="str">
            <v>PS</v>
          </cell>
        </row>
        <row r="400">
          <cell r="A400" t="str">
            <v>PS</v>
          </cell>
        </row>
        <row r="401">
          <cell r="A401" t="str">
            <v>PS</v>
          </cell>
        </row>
        <row r="402">
          <cell r="A402" t="str">
            <v>PS</v>
          </cell>
        </row>
        <row r="403">
          <cell r="A403" t="str">
            <v>PS</v>
          </cell>
        </row>
        <row r="404">
          <cell r="A404" t="str">
            <v>PS</v>
          </cell>
        </row>
        <row r="405">
          <cell r="A405" t="str">
            <v>PS</v>
          </cell>
        </row>
        <row r="406">
          <cell r="A406" t="str">
            <v>PS</v>
          </cell>
        </row>
        <row r="407">
          <cell r="A407" t="str">
            <v>PS</v>
          </cell>
        </row>
        <row r="408">
          <cell r="A408" t="str">
            <v>PS</v>
          </cell>
        </row>
        <row r="409">
          <cell r="A409" t="str">
            <v>PS</v>
          </cell>
        </row>
        <row r="410">
          <cell r="A410" t="str">
            <v>PS</v>
          </cell>
        </row>
        <row r="411">
          <cell r="A411" t="str">
            <v>PS</v>
          </cell>
        </row>
        <row r="412">
          <cell r="A412" t="str">
            <v>PS</v>
          </cell>
        </row>
        <row r="413">
          <cell r="A413" t="str">
            <v>PS</v>
          </cell>
        </row>
        <row r="414">
          <cell r="A414" t="str">
            <v>PS</v>
          </cell>
        </row>
        <row r="415">
          <cell r="A415" t="str">
            <v>RE</v>
          </cell>
        </row>
        <row r="416">
          <cell r="A416" t="str">
            <v>RE</v>
          </cell>
        </row>
        <row r="417">
          <cell r="A417" t="str">
            <v>RE</v>
          </cell>
        </row>
        <row r="418">
          <cell r="A418" t="str">
            <v>RE</v>
          </cell>
        </row>
        <row r="419">
          <cell r="A419" t="str">
            <v>RE</v>
          </cell>
        </row>
        <row r="420">
          <cell r="A420" t="str">
            <v>RE</v>
          </cell>
        </row>
        <row r="421">
          <cell r="A421" t="str">
            <v>RE</v>
          </cell>
        </row>
        <row r="422">
          <cell r="A422" t="str">
            <v>RE</v>
          </cell>
        </row>
        <row r="423">
          <cell r="A423" t="str">
            <v>RE</v>
          </cell>
        </row>
        <row r="424">
          <cell r="A424" t="str">
            <v>RE</v>
          </cell>
        </row>
        <row r="425">
          <cell r="A425" t="str">
            <v>RE</v>
          </cell>
        </row>
        <row r="426">
          <cell r="A426" t="str">
            <v>RE</v>
          </cell>
        </row>
        <row r="427">
          <cell r="A427" t="str">
            <v>RE</v>
          </cell>
        </row>
        <row r="428">
          <cell r="A428" t="str">
            <v>RE</v>
          </cell>
        </row>
        <row r="429">
          <cell r="A429" t="str">
            <v>RI</v>
          </cell>
        </row>
        <row r="430">
          <cell r="A430" t="str">
            <v>RI</v>
          </cell>
        </row>
        <row r="431">
          <cell r="A431" t="str">
            <v>RI</v>
          </cell>
        </row>
        <row r="432">
          <cell r="A432" t="str">
            <v>RI</v>
          </cell>
        </row>
        <row r="433">
          <cell r="A433" t="str">
            <v>RI</v>
          </cell>
        </row>
        <row r="434">
          <cell r="A434" t="str">
            <v>RI</v>
          </cell>
        </row>
        <row r="435">
          <cell r="A435" t="str">
            <v>RI</v>
          </cell>
        </row>
        <row r="436">
          <cell r="A436" t="str">
            <v>RI</v>
          </cell>
        </row>
        <row r="437">
          <cell r="A437" t="str">
            <v>RI</v>
          </cell>
        </row>
        <row r="438">
          <cell r="A438" t="str">
            <v>RI</v>
          </cell>
        </row>
        <row r="439">
          <cell r="A439" t="str">
            <v>RI</v>
          </cell>
        </row>
        <row r="440">
          <cell r="A440" t="str">
            <v>RI</v>
          </cell>
        </row>
        <row r="441">
          <cell r="A441" t="str">
            <v>RI</v>
          </cell>
        </row>
        <row r="442">
          <cell r="A442" t="str">
            <v>RI</v>
          </cell>
        </row>
        <row r="443">
          <cell r="A443" t="str">
            <v>RI</v>
          </cell>
        </row>
        <row r="444">
          <cell r="A444" t="str">
            <v>RI</v>
          </cell>
        </row>
        <row r="445">
          <cell r="A445" t="str">
            <v>RI</v>
          </cell>
        </row>
        <row r="446">
          <cell r="A446" t="str">
            <v>RI</v>
          </cell>
        </row>
        <row r="447">
          <cell r="A447" t="str">
            <v>RI</v>
          </cell>
        </row>
        <row r="448">
          <cell r="A448" t="str">
            <v>RI</v>
          </cell>
        </row>
        <row r="449">
          <cell r="A449" t="str">
            <v>RI</v>
          </cell>
        </row>
        <row r="450">
          <cell r="A450" t="str">
            <v>RI</v>
          </cell>
        </row>
        <row r="451">
          <cell r="A451" t="str">
            <v>RI</v>
          </cell>
        </row>
        <row r="452">
          <cell r="A452" t="str">
            <v>RI</v>
          </cell>
        </row>
        <row r="453">
          <cell r="A453" t="str">
            <v>RI</v>
          </cell>
        </row>
        <row r="454">
          <cell r="A454" t="str">
            <v>RI</v>
          </cell>
        </row>
        <row r="455">
          <cell r="A455" t="str">
            <v>RI</v>
          </cell>
        </row>
        <row r="456">
          <cell r="A456" t="str">
            <v>RI</v>
          </cell>
        </row>
        <row r="457">
          <cell r="A457" t="str">
            <v>RI</v>
          </cell>
        </row>
        <row r="458">
          <cell r="A458" t="str">
            <v>RI</v>
          </cell>
        </row>
        <row r="459">
          <cell r="A459" t="str">
            <v>RI</v>
          </cell>
        </row>
        <row r="460">
          <cell r="A460" t="str">
            <v>RI</v>
          </cell>
        </row>
        <row r="461">
          <cell r="A461" t="str">
            <v>RI</v>
          </cell>
        </row>
        <row r="462">
          <cell r="A462" t="str">
            <v>RI</v>
          </cell>
        </row>
        <row r="463">
          <cell r="A463" t="str">
            <v>RI</v>
          </cell>
        </row>
        <row r="464">
          <cell r="A464" t="str">
            <v>RI</v>
          </cell>
        </row>
        <row r="465">
          <cell r="A465" t="str">
            <v>RI</v>
          </cell>
        </row>
        <row r="466">
          <cell r="A466" t="str">
            <v>RI</v>
          </cell>
        </row>
        <row r="467">
          <cell r="A467" t="str">
            <v>RI</v>
          </cell>
        </row>
        <row r="468">
          <cell r="A468" t="str">
            <v>RI</v>
          </cell>
        </row>
        <row r="469">
          <cell r="A469" t="str">
            <v>RI</v>
          </cell>
        </row>
        <row r="470">
          <cell r="A470" t="str">
            <v>RI</v>
          </cell>
        </row>
        <row r="471">
          <cell r="A471" t="str">
            <v>RO</v>
          </cell>
        </row>
        <row r="472">
          <cell r="A472" t="str">
            <v>RO</v>
          </cell>
        </row>
        <row r="473">
          <cell r="A473" t="str">
            <v>RO</v>
          </cell>
        </row>
        <row r="474">
          <cell r="A474" t="str">
            <v>RO</v>
          </cell>
        </row>
        <row r="475">
          <cell r="A475" t="str">
            <v>RO</v>
          </cell>
        </row>
        <row r="476">
          <cell r="A476" t="str">
            <v>RO</v>
          </cell>
        </row>
        <row r="477">
          <cell r="A477" t="str">
            <v>RO</v>
          </cell>
        </row>
        <row r="478">
          <cell r="A478" t="str">
            <v>RO</v>
          </cell>
        </row>
        <row r="479">
          <cell r="A479" t="str">
            <v>RO</v>
          </cell>
        </row>
        <row r="480">
          <cell r="A480" t="str">
            <v>RO</v>
          </cell>
        </row>
        <row r="481">
          <cell r="A481" t="str">
            <v>RO</v>
          </cell>
        </row>
        <row r="482">
          <cell r="A482" t="str">
            <v>RO</v>
          </cell>
        </row>
        <row r="483">
          <cell r="A483" t="str">
            <v>RO</v>
          </cell>
        </row>
        <row r="484">
          <cell r="A484" t="str">
            <v>RO</v>
          </cell>
        </row>
        <row r="485">
          <cell r="A485" t="str">
            <v>RO</v>
          </cell>
        </row>
        <row r="486">
          <cell r="A486" t="str">
            <v>RO</v>
          </cell>
        </row>
        <row r="487">
          <cell r="A487" t="str">
            <v>SE</v>
          </cell>
        </row>
        <row r="488">
          <cell r="A488" t="str">
            <v>SE</v>
          </cell>
        </row>
        <row r="489">
          <cell r="A489" t="str">
            <v>SE</v>
          </cell>
        </row>
        <row r="490">
          <cell r="A490" t="str">
            <v>SE</v>
          </cell>
        </row>
        <row r="491">
          <cell r="A491" t="str">
            <v>SE</v>
          </cell>
        </row>
        <row r="492">
          <cell r="A492" t="str">
            <v>SE</v>
          </cell>
        </row>
        <row r="493">
          <cell r="A493" t="str">
            <v>SE</v>
          </cell>
        </row>
        <row r="494">
          <cell r="A494" t="str">
            <v>SE</v>
          </cell>
        </row>
        <row r="495">
          <cell r="A495" t="str">
            <v>SE</v>
          </cell>
        </row>
        <row r="496">
          <cell r="A496" t="str">
            <v>SE</v>
          </cell>
        </row>
        <row r="497">
          <cell r="A497" t="str">
            <v>SE</v>
          </cell>
        </row>
        <row r="498">
          <cell r="A498" t="str">
            <v>SE</v>
          </cell>
        </row>
        <row r="499">
          <cell r="A499" t="str">
            <v>SE</v>
          </cell>
        </row>
        <row r="500">
          <cell r="A500" t="str">
            <v>SE</v>
          </cell>
        </row>
        <row r="501">
          <cell r="A501" t="str">
            <v>SO</v>
          </cell>
        </row>
        <row r="502">
          <cell r="A502" t="str">
            <v>SO</v>
          </cell>
        </row>
        <row r="503">
          <cell r="A503" t="str">
            <v>SO</v>
          </cell>
        </row>
        <row r="504">
          <cell r="A504" t="str">
            <v>SO</v>
          </cell>
        </row>
        <row r="505">
          <cell r="A505" t="str">
            <v>SO</v>
          </cell>
        </row>
        <row r="506">
          <cell r="A506" t="str">
            <v>SO</v>
          </cell>
        </row>
        <row r="507">
          <cell r="A507" t="str">
            <v>SO</v>
          </cell>
        </row>
        <row r="508">
          <cell r="A508" t="str">
            <v>SO</v>
          </cell>
        </row>
        <row r="509">
          <cell r="A509" t="str">
            <v>SO</v>
          </cell>
        </row>
        <row r="510">
          <cell r="A510" t="str">
            <v>SO</v>
          </cell>
        </row>
        <row r="511">
          <cell r="A511" t="str">
            <v>SO</v>
          </cell>
        </row>
        <row r="512">
          <cell r="A512" t="str">
            <v>SO</v>
          </cell>
        </row>
        <row r="513">
          <cell r="A513" t="str">
            <v>SO</v>
          </cell>
        </row>
        <row r="514">
          <cell r="A514" t="str">
            <v>SO</v>
          </cell>
        </row>
        <row r="515">
          <cell r="A515" t="str">
            <v>SO</v>
          </cell>
        </row>
        <row r="516">
          <cell r="A516" t="str">
            <v>SO</v>
          </cell>
        </row>
        <row r="517">
          <cell r="A517" t="str">
            <v>SO</v>
          </cell>
        </row>
        <row r="518">
          <cell r="A518" t="str">
            <v>SO</v>
          </cell>
        </row>
        <row r="519">
          <cell r="A519" t="str">
            <v>SO</v>
          </cell>
        </row>
        <row r="520">
          <cell r="A520" t="str">
            <v>SO</v>
          </cell>
        </row>
        <row r="521">
          <cell r="A521" t="str">
            <v>SR</v>
          </cell>
        </row>
        <row r="522">
          <cell r="A522" t="str">
            <v>SR</v>
          </cell>
        </row>
        <row r="523">
          <cell r="A523" t="str">
            <v>SR</v>
          </cell>
        </row>
        <row r="524">
          <cell r="A524" t="str">
            <v>SR</v>
          </cell>
        </row>
        <row r="525">
          <cell r="A525" t="str">
            <v>SR</v>
          </cell>
        </row>
        <row r="526">
          <cell r="A526" t="str">
            <v>SR</v>
          </cell>
        </row>
        <row r="527">
          <cell r="A527" t="str">
            <v>SR</v>
          </cell>
        </row>
        <row r="528">
          <cell r="A528" t="str">
            <v>SR</v>
          </cell>
        </row>
        <row r="529">
          <cell r="A529" t="str">
            <v>SR</v>
          </cell>
        </row>
        <row r="530">
          <cell r="A530" t="str">
            <v>SR</v>
          </cell>
        </row>
        <row r="531">
          <cell r="A531" t="str">
            <v>SR</v>
          </cell>
        </row>
        <row r="532">
          <cell r="A532" t="str">
            <v>SR</v>
          </cell>
        </row>
        <row r="533">
          <cell r="A533" t="str">
            <v>SR</v>
          </cell>
        </row>
        <row r="534">
          <cell r="A534" t="str">
            <v>ST</v>
          </cell>
        </row>
        <row r="535">
          <cell r="A535" t="str">
            <v>ST</v>
          </cell>
        </row>
        <row r="536">
          <cell r="A536" t="str">
            <v>ST</v>
          </cell>
        </row>
        <row r="537">
          <cell r="A537" t="str">
            <v>ST</v>
          </cell>
        </row>
        <row r="538">
          <cell r="A538" t="str">
            <v>ST</v>
          </cell>
        </row>
        <row r="539">
          <cell r="A539" t="str">
            <v>ST</v>
          </cell>
        </row>
        <row r="540">
          <cell r="A540" t="str">
            <v>ST</v>
          </cell>
        </row>
        <row r="541">
          <cell r="A541" t="str">
            <v>ST</v>
          </cell>
        </row>
        <row r="542">
          <cell r="A542" t="str">
            <v>ST</v>
          </cell>
        </row>
        <row r="543">
          <cell r="A543" t="str">
            <v>ST</v>
          </cell>
        </row>
        <row r="544">
          <cell r="A544" t="str">
            <v>ST</v>
          </cell>
        </row>
        <row r="545">
          <cell r="A545" t="str">
            <v>ST</v>
          </cell>
        </row>
        <row r="546">
          <cell r="A546" t="str">
            <v>ST</v>
          </cell>
        </row>
        <row r="547">
          <cell r="A547" t="str">
            <v>ST</v>
          </cell>
        </row>
        <row r="548">
          <cell r="A548" t="str">
            <v>ST</v>
          </cell>
        </row>
        <row r="549">
          <cell r="A549" t="str">
            <v>ST</v>
          </cell>
        </row>
        <row r="550">
          <cell r="A550" t="str">
            <v>ST</v>
          </cell>
        </row>
        <row r="551">
          <cell r="A551" t="str">
            <v>ST</v>
          </cell>
        </row>
        <row r="552">
          <cell r="A552" t="str">
            <v>ST</v>
          </cell>
        </row>
        <row r="553">
          <cell r="A553" t="str">
            <v>ST</v>
          </cell>
        </row>
        <row r="554">
          <cell r="A554" t="str">
            <v>ST</v>
          </cell>
        </row>
        <row r="555">
          <cell r="A555" t="str">
            <v>ST</v>
          </cell>
        </row>
        <row r="556">
          <cell r="A556" t="str">
            <v>ST</v>
          </cell>
        </row>
        <row r="557">
          <cell r="A557" t="str">
            <v>ST</v>
          </cell>
        </row>
        <row r="558">
          <cell r="A558" t="str">
            <v>ST</v>
          </cell>
        </row>
        <row r="559">
          <cell r="A559" t="str">
            <v>SU</v>
          </cell>
        </row>
        <row r="560">
          <cell r="A560" t="str">
            <v>SU</v>
          </cell>
        </row>
        <row r="561">
          <cell r="A561" t="str">
            <v>SU</v>
          </cell>
        </row>
        <row r="562">
          <cell r="A562" t="str">
            <v>SU</v>
          </cell>
        </row>
        <row r="563">
          <cell r="A563" t="str">
            <v>SU</v>
          </cell>
        </row>
        <row r="564">
          <cell r="A564" t="str">
            <v>SU</v>
          </cell>
        </row>
        <row r="565">
          <cell r="A565" t="str">
            <v>SU</v>
          </cell>
        </row>
        <row r="566">
          <cell r="A566" t="str">
            <v>SU</v>
          </cell>
        </row>
        <row r="567">
          <cell r="A567" t="str">
            <v>SU</v>
          </cell>
        </row>
        <row r="568">
          <cell r="A568" t="str">
            <v>SU</v>
          </cell>
        </row>
        <row r="569">
          <cell r="A569" t="str">
            <v>SU</v>
          </cell>
        </row>
        <row r="570">
          <cell r="A570" t="str">
            <v>SU</v>
          </cell>
        </row>
        <row r="571">
          <cell r="A571" t="str">
            <v>SU</v>
          </cell>
        </row>
        <row r="572">
          <cell r="A572" t="str">
            <v>SU</v>
          </cell>
        </row>
        <row r="573">
          <cell r="A573" t="str">
            <v>SU</v>
          </cell>
        </row>
        <row r="574">
          <cell r="A574" t="str">
            <v>SU</v>
          </cell>
        </row>
        <row r="575">
          <cell r="A575" t="str">
            <v>SU</v>
          </cell>
        </row>
        <row r="576">
          <cell r="A576" t="str">
            <v>SU</v>
          </cell>
        </row>
        <row r="577">
          <cell r="A577" t="str">
            <v>SU</v>
          </cell>
        </row>
        <row r="578">
          <cell r="A578" t="str">
            <v>SU</v>
          </cell>
        </row>
        <row r="579">
          <cell r="A579" t="str">
            <v>SU</v>
          </cell>
        </row>
        <row r="580">
          <cell r="A580" t="str">
            <v>SW</v>
          </cell>
        </row>
        <row r="581">
          <cell r="A581" t="str">
            <v>SW</v>
          </cell>
        </row>
        <row r="582">
          <cell r="A582" t="str">
            <v>SW</v>
          </cell>
        </row>
        <row r="583">
          <cell r="A583" t="str">
            <v>SW</v>
          </cell>
        </row>
        <row r="584">
          <cell r="A584" t="str">
            <v>SW</v>
          </cell>
        </row>
        <row r="585">
          <cell r="A585" t="str">
            <v>SW</v>
          </cell>
        </row>
        <row r="586">
          <cell r="A586" t="str">
            <v>SW</v>
          </cell>
        </row>
        <row r="587">
          <cell r="A587" t="str">
            <v>SW</v>
          </cell>
        </row>
        <row r="588">
          <cell r="A588" t="str">
            <v>SW</v>
          </cell>
        </row>
        <row r="589">
          <cell r="A589" t="str">
            <v>TM</v>
          </cell>
        </row>
        <row r="590">
          <cell r="A590" t="str">
            <v>TM</v>
          </cell>
        </row>
        <row r="591">
          <cell r="A591" t="str">
            <v>TM</v>
          </cell>
        </row>
        <row r="592">
          <cell r="A592" t="str">
            <v>TM</v>
          </cell>
        </row>
        <row r="593">
          <cell r="A593" t="str">
            <v>TM</v>
          </cell>
        </row>
        <row r="594">
          <cell r="A594" t="str">
            <v>TM</v>
          </cell>
        </row>
        <row r="595">
          <cell r="A595" t="str">
            <v>TM</v>
          </cell>
        </row>
        <row r="596">
          <cell r="A596" t="str">
            <v>TR</v>
          </cell>
        </row>
        <row r="597">
          <cell r="A597" t="str">
            <v>TR</v>
          </cell>
        </row>
        <row r="598">
          <cell r="A598" t="str">
            <v>TR</v>
          </cell>
        </row>
        <row r="599">
          <cell r="A599" t="str">
            <v>TR</v>
          </cell>
        </row>
        <row r="600">
          <cell r="A600" t="str">
            <v>TR</v>
          </cell>
        </row>
        <row r="601">
          <cell r="A601" t="str">
            <v>TR</v>
          </cell>
        </row>
        <row r="602">
          <cell r="A602" t="str">
            <v>TR</v>
          </cell>
        </row>
        <row r="603">
          <cell r="A603" t="str">
            <v>WE</v>
          </cell>
        </row>
        <row r="604">
          <cell r="A604" t="str">
            <v>WE</v>
          </cell>
        </row>
        <row r="605">
          <cell r="A605" t="str">
            <v>WE</v>
          </cell>
        </row>
        <row r="606">
          <cell r="A606" t="str">
            <v>WE</v>
          </cell>
        </row>
        <row r="607">
          <cell r="A607" t="str">
            <v>WI</v>
          </cell>
        </row>
        <row r="608">
          <cell r="A608" t="str">
            <v>WI</v>
          </cell>
        </row>
        <row r="609">
          <cell r="A609" t="str">
            <v>WI</v>
          </cell>
        </row>
        <row r="610">
          <cell r="A610" t="str">
            <v>WI</v>
          </cell>
        </row>
        <row r="611">
          <cell r="A611" t="str">
            <v>WI</v>
          </cell>
        </row>
        <row r="612">
          <cell r="A612" t="str">
            <v>WI</v>
          </cell>
        </row>
        <row r="613">
          <cell r="A613" t="str">
            <v>WI</v>
          </cell>
        </row>
        <row r="614">
          <cell r="A614" t="str">
            <v>WI</v>
          </cell>
        </row>
        <row r="615">
          <cell r="A615" t="str">
            <v>WI</v>
          </cell>
        </row>
        <row r="616">
          <cell r="A616" t="str">
            <v>WI</v>
          </cell>
        </row>
        <row r="617">
          <cell r="A617" t="str">
            <v>WI</v>
          </cell>
        </row>
        <row r="618">
          <cell r="A618" t="str">
            <v>WI</v>
          </cell>
        </row>
        <row r="619">
          <cell r="A619" t="str">
            <v>WI</v>
          </cell>
        </row>
        <row r="620">
          <cell r="A620" t="str">
            <v>WI</v>
          </cell>
        </row>
        <row r="621">
          <cell r="A621" t="str">
            <v>WI</v>
          </cell>
        </row>
        <row r="622">
          <cell r="A622" t="str">
            <v>WI</v>
          </cell>
        </row>
        <row r="623">
          <cell r="A623" t="str">
            <v>WI</v>
          </cell>
        </row>
        <row r="624">
          <cell r="A624" t="str">
            <v>WI</v>
          </cell>
        </row>
        <row r="625">
          <cell r="A625" t="str">
            <v>WI</v>
          </cell>
        </row>
        <row r="626">
          <cell r="A626" t="str">
            <v>WI</v>
          </cell>
        </row>
        <row r="627">
          <cell r="A627" t="str">
            <v>WI</v>
          </cell>
        </row>
        <row r="628">
          <cell r="A628" t="str">
            <v>WI</v>
          </cell>
        </row>
        <row r="629">
          <cell r="A629" t="str">
            <v>WI</v>
          </cell>
        </row>
        <row r="630">
          <cell r="A630" t="str">
            <v>WI</v>
          </cell>
        </row>
        <row r="631">
          <cell r="A631" t="str">
            <v>WI</v>
          </cell>
        </row>
        <row r="632">
          <cell r="A632" t="str">
            <v>WI</v>
          </cell>
        </row>
        <row r="633">
          <cell r="A633" t="str">
            <v>WI</v>
          </cell>
        </row>
        <row r="634">
          <cell r="A634" t="str">
            <v>WI</v>
          </cell>
        </row>
        <row r="635">
          <cell r="A635" t="str">
            <v>WI</v>
          </cell>
        </row>
        <row r="636">
          <cell r="A636" t="str">
            <v>WI</v>
          </cell>
        </row>
        <row r="637">
          <cell r="A637" t="str">
            <v>WI</v>
          </cell>
        </row>
        <row r="638">
          <cell r="A638" t="str">
            <v>WI</v>
          </cell>
        </row>
        <row r="639">
          <cell r="A639" t="str">
            <v>WI</v>
          </cell>
        </row>
        <row r="640">
          <cell r="A640" t="str">
            <v>WI</v>
          </cell>
        </row>
        <row r="641">
          <cell r="A641" t="str">
            <v>WI</v>
          </cell>
        </row>
        <row r="642">
          <cell r="A642" t="str">
            <v>WI</v>
          </cell>
        </row>
        <row r="643">
          <cell r="A643" t="str">
            <v>WI</v>
          </cell>
        </row>
        <row r="644">
          <cell r="A644" t="str">
            <v>WI</v>
          </cell>
        </row>
        <row r="645">
          <cell r="A645" t="str">
            <v>WI</v>
          </cell>
        </row>
        <row r="646">
          <cell r="A646" t="str">
            <v>WI</v>
          </cell>
        </row>
        <row r="647">
          <cell r="A647" t="str">
            <v>WI</v>
          </cell>
        </row>
        <row r="648">
          <cell r="A648" t="str">
            <v>WI</v>
          </cell>
        </row>
        <row r="649">
          <cell r="A649" t="str">
            <v>WI</v>
          </cell>
        </row>
        <row r="650">
          <cell r="A650" t="str">
            <v>WI</v>
          </cell>
        </row>
        <row r="651">
          <cell r="A651" t="str">
            <v>WI</v>
          </cell>
        </row>
        <row r="652">
          <cell r="A652" t="str">
            <v>WI</v>
          </cell>
        </row>
        <row r="653">
          <cell r="A653" t="str">
            <v>WI</v>
          </cell>
        </row>
        <row r="654">
          <cell r="A654" t="str">
            <v>WI</v>
          </cell>
        </row>
        <row r="655">
          <cell r="A655" t="str">
            <v>WI</v>
          </cell>
        </row>
        <row r="656">
          <cell r="A656" t="str">
            <v>WI</v>
          </cell>
        </row>
        <row r="657">
          <cell r="A657" t="str">
            <v>WI</v>
          </cell>
        </row>
        <row r="658">
          <cell r="A658" t="str">
            <v>WI</v>
          </cell>
        </row>
        <row r="659">
          <cell r="A659" t="str">
            <v>WI</v>
          </cell>
        </row>
        <row r="660">
          <cell r="A660" t="str">
            <v>WI</v>
          </cell>
        </row>
        <row r="661">
          <cell r="A661" t="str">
            <v>WI</v>
          </cell>
        </row>
        <row r="662">
          <cell r="A662" t="str">
            <v>WI</v>
          </cell>
        </row>
        <row r="663">
          <cell r="A663" t="str">
            <v>WI</v>
          </cell>
        </row>
        <row r="664">
          <cell r="A664" t="str">
            <v>WI</v>
          </cell>
        </row>
        <row r="665">
          <cell r="A665" t="str">
            <v>WI</v>
          </cell>
        </row>
        <row r="666">
          <cell r="A666" t="str">
            <v>WI</v>
          </cell>
        </row>
        <row r="667">
          <cell r="A667" t="str">
            <v>WI</v>
          </cell>
        </row>
        <row r="668">
          <cell r="A668" t="str">
            <v>WI</v>
          </cell>
        </row>
        <row r="669">
          <cell r="A669" t="str">
            <v>WI</v>
          </cell>
        </row>
        <row r="670">
          <cell r="A670" t="str">
            <v>WI</v>
          </cell>
        </row>
        <row r="671">
          <cell r="A671" t="str">
            <v>WI</v>
          </cell>
        </row>
        <row r="672">
          <cell r="A672" t="str">
            <v>WI</v>
          </cell>
        </row>
        <row r="673">
          <cell r="A673" t="str">
            <v>WI</v>
          </cell>
        </row>
        <row r="674">
          <cell r="A674" t="str">
            <v>WI</v>
          </cell>
        </row>
        <row r="675">
          <cell r="A675" t="str">
            <v>WI</v>
          </cell>
        </row>
        <row r="676">
          <cell r="A676" t="str">
            <v>WI</v>
          </cell>
        </row>
        <row r="677">
          <cell r="A677" t="str">
            <v>WI</v>
          </cell>
        </row>
        <row r="678">
          <cell r="A678" t="str">
            <v>WI</v>
          </cell>
        </row>
        <row r="679">
          <cell r="A679" t="str">
            <v>WI</v>
          </cell>
        </row>
        <row r="680">
          <cell r="A680" t="str">
            <v>WI</v>
          </cell>
        </row>
        <row r="681">
          <cell r="A681" t="str">
            <v>WI</v>
          </cell>
        </row>
        <row r="682">
          <cell r="A682" t="str">
            <v>WI</v>
          </cell>
        </row>
        <row r="683">
          <cell r="A683" t="str">
            <v>FR</v>
          </cell>
        </row>
        <row r="684">
          <cell r="A684" t="str">
            <v>WI</v>
          </cell>
        </row>
        <row r="685">
          <cell r="A685" t="str">
            <v>WI</v>
          </cell>
        </row>
        <row r="686">
          <cell r="A686" t="str">
            <v>WI</v>
          </cell>
        </row>
        <row r="687">
          <cell r="A687" t="str">
            <v>WI</v>
          </cell>
        </row>
        <row r="688">
          <cell r="A688" t="str">
            <v>XW</v>
          </cell>
        </row>
        <row r="689">
          <cell r="A689" t="str">
            <v>XW</v>
          </cell>
        </row>
        <row r="690">
          <cell r="A690" t="str">
            <v>WI</v>
          </cell>
        </row>
        <row r="691">
          <cell r="A691" t="str">
            <v>BR</v>
          </cell>
        </row>
        <row r="692">
          <cell r="A692" t="str">
            <v>BR</v>
          </cell>
        </row>
        <row r="693">
          <cell r="A693" t="str">
            <v>DI</v>
          </cell>
        </row>
        <row r="694">
          <cell r="A694" t="str">
            <v>PE</v>
          </cell>
        </row>
        <row r="695">
          <cell r="A695" t="str">
            <v>WI</v>
          </cell>
        </row>
        <row r="696">
          <cell r="A696" t="str">
            <v>PS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26"/>
  <dimension ref="A1:C23"/>
  <sheetViews>
    <sheetView showGridLines="0" showRowColHeaders="0" tabSelected="1" workbookViewId="0" topLeftCell="A1">
      <selection activeCell="B3" sqref="B3"/>
    </sheetView>
  </sheetViews>
  <sheetFormatPr defaultColWidth="9.33203125" defaultRowHeight="12" zeroHeight="1"/>
  <cols>
    <col min="1" max="1" width="15.83203125" style="513" customWidth="1"/>
    <col min="2" max="2" width="112.16015625" style="513" customWidth="1"/>
    <col min="3" max="3" width="80.83203125" style="513" customWidth="1"/>
    <col min="4" max="16384" width="0" style="513" hidden="1" customWidth="1"/>
  </cols>
  <sheetData>
    <row r="1" spans="1:3" ht="0.75" customHeight="1">
      <c r="A1" s="512"/>
      <c r="B1" s="512"/>
      <c r="C1" s="512"/>
    </row>
    <row r="2" spans="1:3" ht="24.75" customHeight="1">
      <c r="A2" s="512"/>
      <c r="B2" s="512"/>
      <c r="C2" s="512"/>
    </row>
    <row r="3" spans="1:3" ht="15">
      <c r="A3" s="512"/>
      <c r="B3" s="514" t="s">
        <v>572</v>
      </c>
      <c r="C3" s="512"/>
    </row>
    <row r="4" spans="1:3" ht="14.25">
      <c r="A4" s="512"/>
      <c r="B4" s="512"/>
      <c r="C4" s="512"/>
    </row>
    <row r="5" spans="1:3" ht="14.25">
      <c r="A5" s="512"/>
      <c r="B5" s="515" t="s">
        <v>568</v>
      </c>
      <c r="C5" s="516"/>
    </row>
    <row r="6" spans="1:3" ht="14.25">
      <c r="A6" s="512"/>
      <c r="B6" s="512"/>
      <c r="C6" s="512"/>
    </row>
    <row r="7" spans="1:3" ht="14.25">
      <c r="A7" s="512"/>
      <c r="B7" s="522" t="s">
        <v>569</v>
      </c>
      <c r="C7" s="512"/>
    </row>
    <row r="8" spans="1:3" ht="14.25">
      <c r="A8" s="512"/>
      <c r="B8" s="522"/>
      <c r="C8" s="512"/>
    </row>
    <row r="9" spans="1:3" ht="14.25">
      <c r="A9" s="512"/>
      <c r="B9" s="512"/>
      <c r="C9" s="512"/>
    </row>
    <row r="10" spans="1:3" ht="14.25" customHeight="1">
      <c r="A10" s="512"/>
      <c r="B10" s="522" t="s">
        <v>570</v>
      </c>
      <c r="C10" s="512"/>
    </row>
    <row r="11" spans="1:3" ht="14.25">
      <c r="A11" s="512"/>
      <c r="B11" s="522"/>
      <c r="C11" s="512"/>
    </row>
    <row r="12" spans="1:3" ht="14.25">
      <c r="A12" s="512"/>
      <c r="B12" s="522"/>
      <c r="C12" s="512"/>
    </row>
    <row r="13" spans="1:3" ht="14.25">
      <c r="A13" s="512"/>
      <c r="B13" s="512"/>
      <c r="C13" s="512"/>
    </row>
    <row r="14" spans="1:3" ht="14.25">
      <c r="A14" s="512"/>
      <c r="B14" s="522" t="s">
        <v>571</v>
      </c>
      <c r="C14" s="512"/>
    </row>
    <row r="15" spans="1:3" ht="14.25">
      <c r="A15" s="512"/>
      <c r="B15" s="522"/>
      <c r="C15" s="512"/>
    </row>
    <row r="16" spans="1:3" ht="14.25">
      <c r="A16" s="512"/>
      <c r="B16" s="512"/>
      <c r="C16" s="512"/>
    </row>
    <row r="17" spans="1:3" ht="14.25" customHeight="1">
      <c r="A17" s="512"/>
      <c r="B17" s="522" t="s">
        <v>573</v>
      </c>
      <c r="C17" s="512"/>
    </row>
    <row r="18" spans="1:3" ht="14.25">
      <c r="A18" s="512"/>
      <c r="B18" s="522"/>
      <c r="C18" s="512"/>
    </row>
    <row r="19" spans="1:3" ht="14.25">
      <c r="A19" s="512"/>
      <c r="B19" s="522"/>
      <c r="C19" s="512"/>
    </row>
    <row r="20" spans="1:3" ht="14.25">
      <c r="A20" s="512"/>
      <c r="B20" s="522"/>
      <c r="C20" s="512"/>
    </row>
    <row r="21" spans="1:3" ht="14.25">
      <c r="A21" s="512"/>
      <c r="B21" s="516"/>
      <c r="C21" s="512"/>
    </row>
    <row r="22" spans="1:3" ht="199.5" customHeight="1">
      <c r="A22" s="512"/>
      <c r="B22" s="516"/>
      <c r="C22" s="512"/>
    </row>
    <row r="23" spans="1:3" ht="14.25">
      <c r="A23" s="512"/>
      <c r="B23" s="512"/>
      <c r="C23" s="512"/>
    </row>
  </sheetData>
  <mergeCells count="4">
    <mergeCell ref="B17:B20"/>
    <mergeCell ref="B7:B8"/>
    <mergeCell ref="B10:B12"/>
    <mergeCell ref="B14:B15"/>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9">
    <pageSetUpPr fitToPage="1"/>
  </sheetPr>
  <dimension ref="A2:L52"/>
  <sheetViews>
    <sheetView showGridLines="0" showZeros="0" workbookViewId="0" topLeftCell="A1">
      <selection activeCell="A1" sqref="A1"/>
    </sheetView>
  </sheetViews>
  <sheetFormatPr defaultColWidth="14.83203125" defaultRowHeight="12"/>
  <cols>
    <col min="1" max="1" width="48.83203125" style="1" customWidth="1"/>
    <col min="2" max="2" width="21.83203125" style="1" customWidth="1"/>
    <col min="3" max="3" width="7.83203125" style="1" customWidth="1"/>
    <col min="4" max="4" width="16.83203125" style="1" customWidth="1"/>
    <col min="5" max="5" width="7.83203125" style="1" customWidth="1"/>
    <col min="6" max="6" width="16.83203125" style="1" customWidth="1"/>
    <col min="7" max="7" width="7.83203125" style="1" customWidth="1"/>
    <col min="8" max="8" width="12.83203125" style="1" customWidth="1"/>
    <col min="9" max="9" width="7.83203125" style="1" customWidth="1"/>
    <col min="10" max="10" width="16.83203125" style="1" customWidth="1"/>
    <col min="11" max="11" width="8.83203125" style="1" customWidth="1"/>
    <col min="12" max="12" width="5.83203125" style="1" customWidth="1"/>
    <col min="13" max="16384" width="14.83203125" style="1" customWidth="1"/>
  </cols>
  <sheetData>
    <row r="2" spans="1:11" ht="12">
      <c r="A2" s="73"/>
      <c r="B2" s="73"/>
      <c r="C2" s="135" t="str">
        <f>OPYEAR</f>
        <v>OPERATING FUND 2006/2007 BUDGET</v>
      </c>
      <c r="D2" s="135"/>
      <c r="E2" s="135"/>
      <c r="F2" s="136"/>
      <c r="G2" s="136"/>
      <c r="H2" s="136"/>
      <c r="I2" s="136"/>
      <c r="J2" s="137"/>
      <c r="K2" s="138" t="s">
        <v>179</v>
      </c>
    </row>
    <row r="3" spans="10:11" ht="9.75" customHeight="1">
      <c r="J3" s="118"/>
      <c r="K3" s="118"/>
    </row>
    <row r="4" spans="2:11" ht="15.75">
      <c r="B4" s="350" t="s">
        <v>180</v>
      </c>
      <c r="C4" s="118"/>
      <c r="D4" s="118"/>
      <c r="E4" s="118"/>
      <c r="F4" s="118"/>
      <c r="G4" s="118"/>
      <c r="H4" s="118"/>
      <c r="I4" s="118"/>
      <c r="J4" s="118"/>
      <c r="K4" s="118"/>
    </row>
    <row r="5" spans="2:11" ht="15.75">
      <c r="B5" s="350" t="s">
        <v>181</v>
      </c>
      <c r="C5" s="118"/>
      <c r="D5" s="118"/>
      <c r="E5" s="118"/>
      <c r="F5" s="118"/>
      <c r="G5" s="118"/>
      <c r="H5" s="118"/>
      <c r="I5" s="118"/>
      <c r="J5" s="118"/>
      <c r="K5" s="118"/>
    </row>
    <row r="6" ht="9.75" customHeight="1"/>
    <row r="7" spans="2:9" ht="12">
      <c r="B7" s="140" t="s">
        <v>182</v>
      </c>
      <c r="C7" s="136"/>
      <c r="D7" s="136"/>
      <c r="E7" s="136"/>
      <c r="F7" s="136"/>
      <c r="G7" s="136"/>
      <c r="H7" s="136"/>
      <c r="I7" s="141"/>
    </row>
    <row r="8" ht="6" customHeight="1">
      <c r="B8" s="139"/>
    </row>
    <row r="9" spans="1:11" ht="12">
      <c r="A9" s="4"/>
      <c r="B9" s="361" t="s">
        <v>29</v>
      </c>
      <c r="C9" s="363"/>
      <c r="D9" s="362" t="s">
        <v>30</v>
      </c>
      <c r="E9" s="363"/>
      <c r="F9" s="362" t="s">
        <v>31</v>
      </c>
      <c r="G9" s="363"/>
      <c r="H9" s="374"/>
      <c r="I9" s="375"/>
      <c r="J9" s="376"/>
      <c r="K9" s="375"/>
    </row>
    <row r="10" spans="1:11" ht="12">
      <c r="A10" s="4"/>
      <c r="B10" s="364" t="s">
        <v>43</v>
      </c>
      <c r="C10" s="366"/>
      <c r="D10" s="365" t="s">
        <v>58</v>
      </c>
      <c r="E10" s="366"/>
      <c r="F10" s="365" t="s">
        <v>59</v>
      </c>
      <c r="G10" s="366"/>
      <c r="H10" s="365" t="s">
        <v>60</v>
      </c>
      <c r="I10" s="377"/>
      <c r="J10" s="365" t="s">
        <v>61</v>
      </c>
      <c r="K10" s="377"/>
    </row>
    <row r="11" spans="1:11" ht="12">
      <c r="A11" s="142" t="s">
        <v>169</v>
      </c>
      <c r="B11" s="143" t="s">
        <v>89</v>
      </c>
      <c r="C11" s="143" t="s">
        <v>90</v>
      </c>
      <c r="D11" s="143" t="s">
        <v>89</v>
      </c>
      <c r="E11" s="143" t="s">
        <v>90</v>
      </c>
      <c r="F11" s="143" t="s">
        <v>89</v>
      </c>
      <c r="G11" s="143" t="s">
        <v>90</v>
      </c>
      <c r="H11" s="143" t="s">
        <v>89</v>
      </c>
      <c r="I11" s="144" t="s">
        <v>90</v>
      </c>
      <c r="J11" s="143" t="s">
        <v>89</v>
      </c>
      <c r="K11" s="144" t="s">
        <v>90</v>
      </c>
    </row>
    <row r="12" ht="4.5" customHeight="1"/>
    <row r="13" spans="1:11" ht="12">
      <c r="A13" s="378" t="s">
        <v>172</v>
      </c>
      <c r="B13" s="146"/>
      <c r="C13" s="355"/>
      <c r="D13" s="146"/>
      <c r="E13" s="355"/>
      <c r="F13" s="146"/>
      <c r="G13" s="355"/>
      <c r="H13" s="146"/>
      <c r="I13" s="355"/>
      <c r="J13" s="146"/>
      <c r="K13" s="355"/>
    </row>
    <row r="14" spans="1:11" ht="12">
      <c r="A14" s="147" t="s">
        <v>314</v>
      </c>
      <c r="B14" s="148"/>
      <c r="C14" s="352"/>
      <c r="D14" s="148"/>
      <c r="E14" s="352"/>
      <c r="F14" s="148"/>
      <c r="G14" s="352"/>
      <c r="H14" s="148"/>
      <c r="I14" s="352"/>
      <c r="J14" s="148">
        <f>SUM(F14,D14,B14,'- 12 -'!J14,'- 12 -'!H14,'- 12 -'!F14,'- 12 -'!D14,'- 12 -'!B14)</f>
        <v>3224492</v>
      </c>
      <c r="K14" s="352">
        <f aca="true" t="shared" si="0" ref="K14:K23">J14/$J$52*100</f>
        <v>0.20451200911355216</v>
      </c>
    </row>
    <row r="15" spans="1:11" ht="12">
      <c r="A15" s="147" t="s">
        <v>315</v>
      </c>
      <c r="B15" s="148">
        <v>1784098</v>
      </c>
      <c r="C15" s="352">
        <f>B15/$J$52*100</f>
        <v>0.11315564325650991</v>
      </c>
      <c r="D15" s="148">
        <v>1651819</v>
      </c>
      <c r="E15" s="352">
        <f>D15/$J$52*100</f>
        <v>0.10476590494934973</v>
      </c>
      <c r="F15" s="148">
        <v>3202588</v>
      </c>
      <c r="G15" s="352">
        <f>F15/$J$52*100</f>
        <v>0.20312275739649926</v>
      </c>
      <c r="H15" s="148"/>
      <c r="I15" s="352"/>
      <c r="J15" s="148">
        <f>SUM(F15,D15,B15,'- 12 -'!J15,'- 12 -'!H15,'- 12 -'!F15,'- 12 -'!D15,'- 12 -'!B15)</f>
        <v>93155176</v>
      </c>
      <c r="K15" s="352">
        <f t="shared" si="0"/>
        <v>5.908326707923776</v>
      </c>
    </row>
    <row r="16" spans="1:11" ht="12">
      <c r="A16" s="147" t="s">
        <v>316</v>
      </c>
      <c r="B16" s="148">
        <v>19557513</v>
      </c>
      <c r="C16" s="352">
        <f>B16/$J$52*100</f>
        <v>1.240426794947674</v>
      </c>
      <c r="D16" s="148"/>
      <c r="E16" s="352">
        <f>D16/$J$52*100</f>
        <v>0</v>
      </c>
      <c r="F16" s="148"/>
      <c r="G16" s="352">
        <f>F16/$J$52*100</f>
        <v>0</v>
      </c>
      <c r="H16" s="148"/>
      <c r="I16" s="352"/>
      <c r="J16" s="148">
        <f>SUM(F16,D16,B16,'- 12 -'!J16,'- 12 -'!H16,'- 12 -'!F16,'- 12 -'!D16,'- 12 -'!B16)</f>
        <v>775256345</v>
      </c>
      <c r="K16" s="352">
        <f t="shared" si="0"/>
        <v>49.170298048182204</v>
      </c>
    </row>
    <row r="17" spans="1:11" ht="12">
      <c r="A17" s="147" t="s">
        <v>317</v>
      </c>
      <c r="B17" s="148">
        <v>7599842</v>
      </c>
      <c r="C17" s="352">
        <f>B17/$J$52*100</f>
        <v>0.48201668863360697</v>
      </c>
      <c r="D17" s="148">
        <v>257493</v>
      </c>
      <c r="E17" s="352">
        <f>D17/$J$52*100</f>
        <v>0.01633138204798644</v>
      </c>
      <c r="F17" s="148"/>
      <c r="G17" s="352">
        <f>F17/$J$52*100</f>
        <v>0</v>
      </c>
      <c r="H17" s="148"/>
      <c r="I17" s="352"/>
      <c r="J17" s="148">
        <f>SUM(F17,D17,B17,'- 12 -'!J17,'- 12 -'!H17,'- 12 -'!F17,'- 12 -'!D17,'- 12 -'!B17)</f>
        <v>133686003</v>
      </c>
      <c r="K17" s="352">
        <f t="shared" si="0"/>
        <v>8.478976863298268</v>
      </c>
    </row>
    <row r="18" spans="1:11" ht="12">
      <c r="A18" s="147" t="s">
        <v>318</v>
      </c>
      <c r="B18" s="148">
        <v>5108284</v>
      </c>
      <c r="C18" s="352">
        <f>B18/$J$52*100</f>
        <v>0.32399070115931833</v>
      </c>
      <c r="D18" s="148">
        <v>26246568</v>
      </c>
      <c r="E18" s="352">
        <f>D18/$J$52*100</f>
        <v>1.6646772124153095</v>
      </c>
      <c r="F18" s="148">
        <v>76859795</v>
      </c>
      <c r="G18" s="352">
        <f>F18/$J$52*100</f>
        <v>4.874799222794087</v>
      </c>
      <c r="H18" s="148"/>
      <c r="I18" s="352"/>
      <c r="J18" s="148">
        <f>SUM(F18,D18,B18,'- 12 -'!J18,'- 12 -'!H18,'- 12 -'!F18,'- 12 -'!D18,'- 12 -'!B18)</f>
        <v>116604495</v>
      </c>
      <c r="K18" s="352">
        <f t="shared" si="0"/>
        <v>7.395589613533278</v>
      </c>
    </row>
    <row r="19" spans="1:11" ht="12">
      <c r="A19" s="149" t="s">
        <v>319</v>
      </c>
      <c r="B19" s="150">
        <v>2279619</v>
      </c>
      <c r="C19" s="353">
        <f>B19/$J$52*100</f>
        <v>0.14458384815450825</v>
      </c>
      <c r="D19" s="150">
        <v>1040634</v>
      </c>
      <c r="E19" s="353">
        <f>D19/$J$52*100</f>
        <v>0.06600176092602252</v>
      </c>
      <c r="F19" s="150">
        <v>1220017</v>
      </c>
      <c r="G19" s="353">
        <f>F19/$J$52*100</f>
        <v>0.0773790500403439</v>
      </c>
      <c r="H19" s="150"/>
      <c r="I19" s="353"/>
      <c r="J19" s="150">
        <f>SUM(F19,D19,B19,'- 12 -'!J19,'- 12 -'!H19,'- 12 -'!F19,'- 12 -'!D19,'- 12 -'!B19)</f>
        <v>48330544</v>
      </c>
      <c r="K19" s="353">
        <f t="shared" si="0"/>
        <v>3.065343829350773</v>
      </c>
    </row>
    <row r="20" spans="1:11" ht="12">
      <c r="A20" s="149" t="s">
        <v>320</v>
      </c>
      <c r="B20" s="151"/>
      <c r="C20" s="353"/>
      <c r="D20" s="151"/>
      <c r="E20" s="353"/>
      <c r="F20" s="151"/>
      <c r="G20" s="353"/>
      <c r="H20" s="151"/>
      <c r="I20" s="353"/>
      <c r="J20" s="151">
        <f>SUM(F20,D20,B20,'- 12 -'!J20,'- 12 -'!H20,'- 12 -'!F20,'- 12 -'!D20,'- 12 -'!B20)</f>
        <v>19829235</v>
      </c>
      <c r="K20" s="353">
        <f t="shared" si="0"/>
        <v>1.2576606451604677</v>
      </c>
    </row>
    <row r="21" spans="1:11" ht="12">
      <c r="A21" s="152" t="s">
        <v>321</v>
      </c>
      <c r="B21" s="153">
        <v>354201</v>
      </c>
      <c r="C21" s="354">
        <f>B21/'- 13 -'!$J$52*100</f>
        <v>0.02246504507997827</v>
      </c>
      <c r="D21" s="153">
        <v>0</v>
      </c>
      <c r="E21" s="354">
        <f>D21/'- 13 -'!$J$52*100</f>
        <v>0</v>
      </c>
      <c r="F21" s="153">
        <v>54813</v>
      </c>
      <c r="G21" s="354">
        <f>F21/'- 13 -'!$J$52*100</f>
        <v>0.003476490794686771</v>
      </c>
      <c r="H21" s="153"/>
      <c r="I21" s="354"/>
      <c r="J21" s="153">
        <f>SUM(F21,D21,B21,'- 12 -'!J21,'- 12 -'!H21,'- 12 -'!F21,'- 12 -'!D21,'- 12 -'!B21)</f>
        <v>8600005</v>
      </c>
      <c r="K21" s="354">
        <f t="shared" si="0"/>
        <v>0.545451593905829</v>
      </c>
    </row>
    <row r="22" spans="1:11" ht="12">
      <c r="A22" s="154" t="s">
        <v>322</v>
      </c>
      <c r="B22" s="160">
        <f>SUM(B14:B21)</f>
        <v>36683557</v>
      </c>
      <c r="C22" s="356">
        <f>B22/$J$52*100</f>
        <v>2.3266387212315958</v>
      </c>
      <c r="D22" s="160">
        <f>SUM(D14:D21)</f>
        <v>29196514</v>
      </c>
      <c r="E22" s="356">
        <f>D22/$J$52*100</f>
        <v>1.851776260338668</v>
      </c>
      <c r="F22" s="160">
        <f>SUM(F14:F21)</f>
        <v>81337213</v>
      </c>
      <c r="G22" s="356">
        <f>F22/$J$52*100</f>
        <v>5.158777521025617</v>
      </c>
      <c r="H22" s="160"/>
      <c r="I22" s="356"/>
      <c r="J22" s="160">
        <f>SUM(F22,D22,B22,'- 12 -'!J22,'- 12 -'!H22,'- 12 -'!F22,'- 12 -'!D22,'- 12 -'!B22)</f>
        <v>1198686295</v>
      </c>
      <c r="K22" s="356">
        <f t="shared" si="0"/>
        <v>76.02615931046815</v>
      </c>
    </row>
    <row r="23" spans="1:11" ht="12">
      <c r="A23" s="378" t="s">
        <v>184</v>
      </c>
      <c r="B23" s="160">
        <v>3108100</v>
      </c>
      <c r="C23" s="356">
        <f>B23/$J$52*100</f>
        <v>0.19712989690339797</v>
      </c>
      <c r="D23" s="160">
        <v>3997217</v>
      </c>
      <c r="E23" s="356">
        <f>D23/$J$52*100</f>
        <v>0.25352175770101015</v>
      </c>
      <c r="F23" s="160">
        <v>12096700</v>
      </c>
      <c r="G23" s="356">
        <f>F23/$J$52*100</f>
        <v>0.7672279604489347</v>
      </c>
      <c r="H23" s="160"/>
      <c r="I23" s="356"/>
      <c r="J23" s="160">
        <f>SUM(F23,D23,B23,'- 12 -'!J23,'- 12 -'!H23,'- 12 -'!F23,'- 12 -'!D23,'- 12 -'!B23)</f>
        <v>94595449</v>
      </c>
      <c r="K23" s="356">
        <f t="shared" si="0"/>
        <v>5.999675399408204</v>
      </c>
    </row>
    <row r="24" spans="1:11" ht="12">
      <c r="A24" s="378" t="s">
        <v>156</v>
      </c>
      <c r="B24" s="148"/>
      <c r="C24" s="352"/>
      <c r="D24" s="148"/>
      <c r="E24" s="352"/>
      <c r="F24" s="148"/>
      <c r="G24" s="352"/>
      <c r="H24" s="148"/>
      <c r="I24" s="352"/>
      <c r="J24" s="148"/>
      <c r="K24" s="352"/>
    </row>
    <row r="25" spans="1:12" ht="12">
      <c r="A25" s="149" t="s">
        <v>323</v>
      </c>
      <c r="B25" s="150">
        <v>1936131</v>
      </c>
      <c r="C25" s="353">
        <f aca="true" t="shared" si="1" ref="C25:C35">B25/$J$52*100</f>
        <v>0.12279827046152722</v>
      </c>
      <c r="D25" s="150">
        <v>165254</v>
      </c>
      <c r="E25" s="353">
        <f aca="true" t="shared" si="2" ref="E25:E35">D25/$J$52*100</f>
        <v>0.01048116340622056</v>
      </c>
      <c r="F25" s="150">
        <v>3376964</v>
      </c>
      <c r="G25" s="353">
        <f aca="true" t="shared" si="3" ref="G25:G35">F25/$J$52*100</f>
        <v>0.2141824797035122</v>
      </c>
      <c r="H25" s="150"/>
      <c r="I25" s="353"/>
      <c r="J25" s="150">
        <f>SUM(F25,D25,B25,'- 12 -'!J25,'- 12 -'!H25,'- 12 -'!F25,'- 12 -'!D25,'- 12 -'!B25)</f>
        <v>19510955</v>
      </c>
      <c r="K25" s="353">
        <f aca="true" t="shared" si="4" ref="K25:K40">J25/$J$52*100</f>
        <v>1.2374738739541318</v>
      </c>
      <c r="L25" s="541" t="s">
        <v>233</v>
      </c>
    </row>
    <row r="26" spans="1:12" ht="12">
      <c r="A26" s="149" t="s">
        <v>324</v>
      </c>
      <c r="B26" s="150">
        <v>103280</v>
      </c>
      <c r="C26" s="353">
        <f t="shared" si="1"/>
        <v>0.006550489286761346</v>
      </c>
      <c r="D26" s="150">
        <v>255260</v>
      </c>
      <c r="E26" s="353">
        <f t="shared" si="2"/>
        <v>0.016189754989724064</v>
      </c>
      <c r="F26" s="150">
        <v>695360</v>
      </c>
      <c r="G26" s="353">
        <f t="shared" si="3"/>
        <v>0.044102906956258424</v>
      </c>
      <c r="H26" s="150"/>
      <c r="I26" s="353"/>
      <c r="J26" s="150">
        <f>SUM(F26,D26,B26,'- 12 -'!J26,'- 12 -'!H26,'- 12 -'!F26,'- 12 -'!D26,'- 12 -'!B26)</f>
        <v>6155979</v>
      </c>
      <c r="K26" s="353">
        <f t="shared" si="4"/>
        <v>0.39044030295340654</v>
      </c>
      <c r="L26" s="542"/>
    </row>
    <row r="27" spans="1:12" ht="12">
      <c r="A27" s="149" t="s">
        <v>325</v>
      </c>
      <c r="B27" s="150"/>
      <c r="C27" s="353">
        <f t="shared" si="1"/>
        <v>0</v>
      </c>
      <c r="D27" s="150"/>
      <c r="E27" s="353">
        <f t="shared" si="2"/>
        <v>0</v>
      </c>
      <c r="F27" s="150">
        <v>44244528</v>
      </c>
      <c r="G27" s="353">
        <f t="shared" si="3"/>
        <v>2.8061900335187104</v>
      </c>
      <c r="H27" s="150"/>
      <c r="I27" s="353"/>
      <c r="J27" s="150">
        <f>SUM(F27,D27,B27,'- 12 -'!J27,'- 12 -'!H27,'- 12 -'!F27,'- 12 -'!D27,'- 12 -'!B27)</f>
        <v>44289332</v>
      </c>
      <c r="K27" s="353">
        <f t="shared" si="4"/>
        <v>2.8090317078216156</v>
      </c>
      <c r="L27" s="542"/>
    </row>
    <row r="28" spans="1:12" ht="12.75" customHeight="1">
      <c r="A28" s="149" t="s">
        <v>465</v>
      </c>
      <c r="B28" s="150">
        <v>757562</v>
      </c>
      <c r="C28" s="353">
        <f t="shared" si="1"/>
        <v>0.04804804187700909</v>
      </c>
      <c r="D28" s="150">
        <v>747757</v>
      </c>
      <c r="E28" s="353">
        <f t="shared" si="2"/>
        <v>0.04742616399690941</v>
      </c>
      <c r="F28" s="150">
        <v>647113</v>
      </c>
      <c r="G28" s="353">
        <f t="shared" si="3"/>
        <v>0.04104286186893876</v>
      </c>
      <c r="H28" s="150"/>
      <c r="I28" s="353"/>
      <c r="J28" s="150">
        <f>SUM(F28,D28,B28,'- 12 -'!J28,'- 12 -'!H28,'- 12 -'!F28,'- 12 -'!D28,'- 12 -'!B28)</f>
        <v>7328073</v>
      </c>
      <c r="K28" s="353">
        <f t="shared" si="4"/>
        <v>0.46477985746616074</v>
      </c>
      <c r="L28" s="542"/>
    </row>
    <row r="29" spans="1:12" ht="12.75" customHeight="1">
      <c r="A29" s="149" t="s">
        <v>326</v>
      </c>
      <c r="B29" s="150"/>
      <c r="C29" s="353">
        <f t="shared" si="1"/>
        <v>0</v>
      </c>
      <c r="D29" s="150">
        <v>14286979</v>
      </c>
      <c r="E29" s="353">
        <f t="shared" si="2"/>
        <v>0.9061454577816066</v>
      </c>
      <c r="F29" s="150"/>
      <c r="G29" s="353">
        <f t="shared" si="3"/>
        <v>0</v>
      </c>
      <c r="H29" s="150"/>
      <c r="I29" s="353"/>
      <c r="J29" s="150">
        <f>SUM(F29,D29,B29,'- 12 -'!J29,'- 12 -'!H29,'- 12 -'!F29,'- 12 -'!D29,'- 12 -'!B29)</f>
        <v>14286979</v>
      </c>
      <c r="K29" s="353">
        <f t="shared" si="4"/>
        <v>0.9061454577816066</v>
      </c>
      <c r="L29" s="542"/>
    </row>
    <row r="30" spans="1:11" ht="12.75" customHeight="1">
      <c r="A30" s="149" t="s">
        <v>327</v>
      </c>
      <c r="B30" s="150"/>
      <c r="C30" s="353">
        <f t="shared" si="1"/>
        <v>0</v>
      </c>
      <c r="D30" s="150"/>
      <c r="E30" s="353">
        <f t="shared" si="2"/>
        <v>0</v>
      </c>
      <c r="F30" s="150"/>
      <c r="G30" s="353">
        <f t="shared" si="3"/>
        <v>0</v>
      </c>
      <c r="H30" s="150"/>
      <c r="I30" s="353"/>
      <c r="J30" s="150">
        <f>SUM(F30,D30,B30,'- 12 -'!J30,'- 12 -'!H30,'- 12 -'!F30,'- 12 -'!D30,'- 12 -'!B30)</f>
        <v>429762</v>
      </c>
      <c r="K30" s="353">
        <f t="shared" si="4"/>
        <v>0.02725746879218754</v>
      </c>
    </row>
    <row r="31" spans="1:11" ht="12.75" customHeight="1">
      <c r="A31" s="149" t="s">
        <v>328</v>
      </c>
      <c r="B31" s="150">
        <v>78095</v>
      </c>
      <c r="C31" s="353">
        <f t="shared" si="1"/>
        <v>0.004953141565159056</v>
      </c>
      <c r="D31" s="150"/>
      <c r="E31" s="353">
        <f t="shared" si="2"/>
        <v>0</v>
      </c>
      <c r="F31" s="150"/>
      <c r="G31" s="353">
        <f t="shared" si="3"/>
        <v>0</v>
      </c>
      <c r="H31" s="150"/>
      <c r="I31" s="353"/>
      <c r="J31" s="150">
        <f>SUM(F31,D31,B31,'- 12 -'!J31,'- 12 -'!H31,'- 12 -'!F31,'- 12 -'!D31,'- 12 -'!B31)</f>
        <v>1780460</v>
      </c>
      <c r="K31" s="353">
        <f t="shared" si="4"/>
        <v>0.1129249046815173</v>
      </c>
    </row>
    <row r="32" spans="1:11" ht="12.75" customHeight="1">
      <c r="A32" s="149" t="s">
        <v>329</v>
      </c>
      <c r="B32" s="150">
        <v>15750</v>
      </c>
      <c r="C32" s="353">
        <f t="shared" si="1"/>
        <v>0.0009989369313176918</v>
      </c>
      <c r="D32" s="150">
        <v>1004411</v>
      </c>
      <c r="E32" s="353">
        <f t="shared" si="2"/>
        <v>0.06370433283312597</v>
      </c>
      <c r="F32" s="150">
        <v>5696616</v>
      </c>
      <c r="G32" s="353">
        <f t="shared" si="3"/>
        <v>0.3613054035514453</v>
      </c>
      <c r="H32" s="150"/>
      <c r="I32" s="353"/>
      <c r="J32" s="150">
        <f>SUM(F32,D32,B32,'- 12 -'!J32,'- 12 -'!H32,'- 12 -'!F32,'- 12 -'!D32,'- 12 -'!B32)</f>
        <v>7782951</v>
      </c>
      <c r="K32" s="353">
        <f t="shared" si="4"/>
        <v>0.4936302976848228</v>
      </c>
    </row>
    <row r="33" spans="1:11" ht="12">
      <c r="A33" s="149" t="s">
        <v>330</v>
      </c>
      <c r="B33" s="150">
        <v>174059</v>
      </c>
      <c r="C33" s="353">
        <f t="shared" si="1"/>
        <v>0.011039616719252451</v>
      </c>
      <c r="D33" s="150">
        <v>1104870</v>
      </c>
      <c r="E33" s="353">
        <f t="shared" si="2"/>
        <v>0.07007590141618908</v>
      </c>
      <c r="F33" s="150">
        <v>17973140</v>
      </c>
      <c r="G33" s="353">
        <f t="shared" si="3"/>
        <v>1.1399386233487783</v>
      </c>
      <c r="H33" s="150"/>
      <c r="I33" s="353"/>
      <c r="J33" s="150">
        <f>SUM(F33,D33,B33,'- 12 -'!J33,'- 12 -'!H33,'- 12 -'!F33,'- 12 -'!D33,'- 12 -'!B33)</f>
        <v>22153913</v>
      </c>
      <c r="K33" s="353">
        <f t="shared" si="4"/>
        <v>1.4051023408824836</v>
      </c>
    </row>
    <row r="34" spans="1:11" ht="12">
      <c r="A34" s="149" t="s">
        <v>331</v>
      </c>
      <c r="B34" s="150">
        <v>74067</v>
      </c>
      <c r="C34" s="353">
        <f t="shared" si="1"/>
        <v>0.004697667409009998</v>
      </c>
      <c r="D34" s="150">
        <v>393311</v>
      </c>
      <c r="E34" s="353">
        <f t="shared" si="2"/>
        <v>0.02494557989799953</v>
      </c>
      <c r="F34" s="150">
        <v>2154987</v>
      </c>
      <c r="G34" s="353">
        <f t="shared" si="3"/>
        <v>0.13667911751171546</v>
      </c>
      <c r="H34" s="150"/>
      <c r="I34" s="353"/>
      <c r="J34" s="150">
        <f>SUM(F34,D34,B34,'- 12 -'!J34,'- 12 -'!H34,'- 12 -'!F34,'- 12 -'!D34,'- 12 -'!B34)</f>
        <v>6117199</v>
      </c>
      <c r="K34" s="353">
        <f t="shared" si="4"/>
        <v>0.38798069824251763</v>
      </c>
    </row>
    <row r="35" spans="1:11" ht="12">
      <c r="A35" s="155" t="s">
        <v>332</v>
      </c>
      <c r="B35" s="150"/>
      <c r="C35" s="353">
        <f t="shared" si="1"/>
        <v>0</v>
      </c>
      <c r="D35" s="150"/>
      <c r="E35" s="353">
        <f t="shared" si="2"/>
        <v>0</v>
      </c>
      <c r="F35" s="150">
        <v>4365643</v>
      </c>
      <c r="G35" s="353">
        <f t="shared" si="3"/>
        <v>0.27688901724752774</v>
      </c>
      <c r="H35" s="150"/>
      <c r="I35" s="353"/>
      <c r="J35" s="150">
        <f>SUM(F35,D35,B35,'- 12 -'!J35,'- 12 -'!H35,'- 12 -'!F35,'- 12 -'!D35,'- 12 -'!B35)</f>
        <v>4368043</v>
      </c>
      <c r="K35" s="353">
        <f t="shared" si="4"/>
        <v>0.2770412362084904</v>
      </c>
    </row>
    <row r="36" spans="1:11" ht="12">
      <c r="A36" s="149" t="s">
        <v>333</v>
      </c>
      <c r="B36" s="150">
        <v>3800</v>
      </c>
      <c r="C36" s="353">
        <f>B36/J52</f>
        <v>2.410133548576018E-06</v>
      </c>
      <c r="D36" s="150">
        <v>22450</v>
      </c>
      <c r="E36" s="353">
        <f>D36/J52</f>
        <v>1.4238815306718844E-05</v>
      </c>
      <c r="F36" s="150">
        <v>39100</v>
      </c>
      <c r="G36" s="353">
        <f>F36/J52</f>
        <v>2.479900572350587E-05</v>
      </c>
      <c r="H36" s="150"/>
      <c r="I36" s="353"/>
      <c r="J36" s="150">
        <f>SUM(F36,D36,B36,'- 12 -'!J36,'- 12 -'!H36,'- 12 -'!F36,'- 12 -'!D36,'- 12 -'!B36)</f>
        <v>932406</v>
      </c>
      <c r="K36" s="353">
        <f t="shared" si="4"/>
        <v>0.059137446881409754</v>
      </c>
    </row>
    <row r="37" spans="1:11" ht="12">
      <c r="A37" s="149" t="s">
        <v>334</v>
      </c>
      <c r="B37" s="150">
        <v>96667</v>
      </c>
      <c r="C37" s="353">
        <f>B37/$J$52*100</f>
        <v>0.00613106262474205</v>
      </c>
      <c r="D37" s="150">
        <v>38104</v>
      </c>
      <c r="E37" s="353">
        <f>D37/$J$52*100</f>
        <v>0.0024167297035510684</v>
      </c>
      <c r="F37" s="150">
        <v>34621</v>
      </c>
      <c r="G37" s="353">
        <f>F37/$J$52*100</f>
        <v>0.0021958219364539558</v>
      </c>
      <c r="H37" s="150"/>
      <c r="I37" s="353"/>
      <c r="J37" s="150">
        <f>SUM(F37,D37,B37,'- 12 -'!J37,'- 12 -'!H37,'- 12 -'!F37,'- 12 -'!D37,'- 12 -'!B37)</f>
        <v>2441136</v>
      </c>
      <c r="K37" s="353">
        <f t="shared" si="4"/>
        <v>0.1548279939535965</v>
      </c>
    </row>
    <row r="38" spans="1:11" ht="12">
      <c r="A38" s="156" t="s">
        <v>335</v>
      </c>
      <c r="B38" s="150">
        <v>6519354</v>
      </c>
      <c r="C38" s="353">
        <f>B38/'- 13 -'!$J$52*100</f>
        <v>0.41348720501166464</v>
      </c>
      <c r="D38" s="150">
        <v>209404</v>
      </c>
      <c r="E38" s="353">
        <f>D38/'- 13 -'!$J$52*100</f>
        <v>0.013281358042263486</v>
      </c>
      <c r="F38" s="150">
        <v>300053</v>
      </c>
      <c r="G38" s="353">
        <f>F38/'- 13 -'!$J$52*100</f>
        <v>0.019030731622391578</v>
      </c>
      <c r="H38" s="150"/>
      <c r="I38" s="353"/>
      <c r="J38" s="150">
        <f>SUM(F38,D38,B38,'- 12 -'!J38,'- 12 -'!H38,'- 12 -'!F38,'- 12 -'!D38,'- 12 -'!B38)</f>
        <v>8876478</v>
      </c>
      <c r="K38" s="353">
        <f t="shared" si="4"/>
        <v>0.562986774236762</v>
      </c>
    </row>
    <row r="39" spans="1:11" ht="12">
      <c r="A39" s="157" t="s">
        <v>336</v>
      </c>
      <c r="B39" s="153">
        <v>315381</v>
      </c>
      <c r="C39" s="354">
        <f>B39/$J$52*100</f>
        <v>0.020002903386406663</v>
      </c>
      <c r="D39" s="153">
        <v>60965</v>
      </c>
      <c r="E39" s="354">
        <f>D39/$J$52*100</f>
        <v>0.0038666787312878147</v>
      </c>
      <c r="F39" s="153">
        <v>75768</v>
      </c>
      <c r="G39" s="354">
        <f>F39/$J$52*100</f>
        <v>0.004805552597592308</v>
      </c>
      <c r="H39" s="153"/>
      <c r="I39" s="354"/>
      <c r="J39" s="153">
        <f>SUM(F39,D39,B39,'- 12 -'!J39,'- 12 -'!H39,'- 12 -'!F39,'- 12 -'!D39,'- 12 -'!B39)</f>
        <v>5705796</v>
      </c>
      <c r="K39" s="354">
        <f t="shared" si="4"/>
        <v>0.3618876410771276</v>
      </c>
    </row>
    <row r="40" spans="1:11" ht="12">
      <c r="A40" s="154" t="s">
        <v>337</v>
      </c>
      <c r="B40" s="160">
        <f>SUM(B25:B39)</f>
        <v>10074146</v>
      </c>
      <c r="C40" s="356">
        <f>B40/$J$52*100</f>
        <v>0.6389483486277078</v>
      </c>
      <c r="D40" s="160">
        <f>SUM(D25:D39)</f>
        <v>18288765</v>
      </c>
      <c r="E40" s="356">
        <f>D40/$J$52*100</f>
        <v>1.1599570023295493</v>
      </c>
      <c r="F40" s="160">
        <f>SUM(F25:F39)</f>
        <v>79603893</v>
      </c>
      <c r="G40" s="356">
        <f>F40/$J$52*100</f>
        <v>5.048842450435675</v>
      </c>
      <c r="H40" s="160"/>
      <c r="I40" s="356"/>
      <c r="J40" s="160">
        <f>SUM(F40,D40,B40,'- 12 -'!J40,'- 12 -'!H40,'- 12 -'!F40,'- 12 -'!D40,'- 12 -'!B40)</f>
        <v>152159462</v>
      </c>
      <c r="K40" s="356">
        <f t="shared" si="4"/>
        <v>9.650648002617835</v>
      </c>
    </row>
    <row r="41" spans="1:11" ht="12">
      <c r="A41" s="378" t="s">
        <v>338</v>
      </c>
      <c r="B41" s="158"/>
      <c r="C41" s="357"/>
      <c r="D41" s="158"/>
      <c r="E41" s="357"/>
      <c r="F41" s="158"/>
      <c r="G41" s="357"/>
      <c r="H41" s="158"/>
      <c r="I41" s="357"/>
      <c r="J41" s="158"/>
      <c r="K41" s="357"/>
    </row>
    <row r="42" spans="1:11" ht="12">
      <c r="A42" s="149" t="s">
        <v>339</v>
      </c>
      <c r="B42" s="150">
        <v>2843548</v>
      </c>
      <c r="C42" s="353">
        <f>B42/$J$52*100</f>
        <v>0.18035080083647997</v>
      </c>
      <c r="D42" s="150">
        <v>12288307</v>
      </c>
      <c r="E42" s="353">
        <f>D42/$J$52*100</f>
        <v>0.7793805514710928</v>
      </c>
      <c r="F42" s="150">
        <v>15533825</v>
      </c>
      <c r="G42" s="353">
        <f>F42/$J$52*100</f>
        <v>0.9852261255318122</v>
      </c>
      <c r="H42" s="150"/>
      <c r="I42" s="353"/>
      <c r="J42" s="150">
        <f>SUM(F42,D42,B42,'- 12 -'!J42,'- 12 -'!H42,'- 12 -'!F42,'- 12 -'!D42,'- 12 -'!B42)</f>
        <v>61779843</v>
      </c>
      <c r="K42" s="353">
        <f>J42/$J$52*100</f>
        <v>3.9183597957910337</v>
      </c>
    </row>
    <row r="43" spans="1:11" ht="12">
      <c r="A43" s="149" t="s">
        <v>340</v>
      </c>
      <c r="B43" s="150">
        <v>2960223</v>
      </c>
      <c r="C43" s="353">
        <f>B43/$J$52*100</f>
        <v>0.18775086219911435</v>
      </c>
      <c r="D43" s="150">
        <v>17000</v>
      </c>
      <c r="E43" s="353">
        <f>D43/$J$52*100</f>
        <v>0.0010782176401524291</v>
      </c>
      <c r="F43" s="150">
        <v>13600</v>
      </c>
      <c r="G43" s="353">
        <f>F43/$J$52*100</f>
        <v>0.0008625741121219434</v>
      </c>
      <c r="H43" s="150"/>
      <c r="I43" s="353"/>
      <c r="J43" s="150">
        <f>SUM(F43,D43,B43,'- 12 -'!J43,'- 12 -'!H43,'- 12 -'!F43,'- 12 -'!D43,'- 12 -'!B43)</f>
        <v>14379909</v>
      </c>
      <c r="K43" s="353">
        <f>J43/$J$52*100</f>
        <v>0.9120395027992162</v>
      </c>
    </row>
    <row r="44" spans="1:11" ht="12">
      <c r="A44" s="149" t="s">
        <v>341</v>
      </c>
      <c r="B44" s="150">
        <v>169426</v>
      </c>
      <c r="C44" s="353">
        <f>B44/$J$52*100</f>
        <v>0.010745770700027382</v>
      </c>
      <c r="D44" s="150">
        <v>196640</v>
      </c>
      <c r="E44" s="353">
        <f>D44/$J$52*100</f>
        <v>0.012471806868210217</v>
      </c>
      <c r="F44" s="150">
        <v>2152150</v>
      </c>
      <c r="G44" s="353">
        <f>F44/$J$52*100</f>
        <v>0.13649918201494415</v>
      </c>
      <c r="H44" s="150"/>
      <c r="I44" s="353"/>
      <c r="J44" s="150">
        <f>SUM(F44,D44,B44,'- 12 -'!J44,'- 12 -'!H44,'- 12 -'!F44,'- 12 -'!D44,'- 12 -'!B44)</f>
        <v>11681454</v>
      </c>
      <c r="K44" s="353">
        <f>J44/$J$52*100</f>
        <v>0.7408911626723031</v>
      </c>
    </row>
    <row r="45" spans="1:11" ht="12">
      <c r="A45" s="157" t="s">
        <v>342</v>
      </c>
      <c r="B45" s="153">
        <v>298778</v>
      </c>
      <c r="C45" s="354">
        <f>B45/$J$52*100</f>
        <v>0.018949865299380145</v>
      </c>
      <c r="D45" s="153">
        <v>57950</v>
      </c>
      <c r="E45" s="354">
        <f>D45/$J$52*100</f>
        <v>0.003675453661578428</v>
      </c>
      <c r="F45" s="153">
        <v>68974</v>
      </c>
      <c r="G45" s="354">
        <f>F45/$J$52*100</f>
        <v>0.004374646088933744</v>
      </c>
      <c r="H45" s="153"/>
      <c r="I45" s="354"/>
      <c r="J45" s="153">
        <f>SUM(F45,D45,B45,'- 12 -'!J45,'- 12 -'!H45,'- 12 -'!F45,'- 12 -'!D45,'- 12 -'!B45)</f>
        <v>15586576</v>
      </c>
      <c r="K45" s="354">
        <f>J45/$J$52*100</f>
        <v>0.9885718348692053</v>
      </c>
    </row>
    <row r="46" spans="1:11" ht="12">
      <c r="A46" s="154" t="s">
        <v>343</v>
      </c>
      <c r="B46" s="160">
        <f>SUM(B42:B45)</f>
        <v>6271975</v>
      </c>
      <c r="C46" s="356">
        <f>B46/$J$52*100</f>
        <v>0.3977972990350019</v>
      </c>
      <c r="D46" s="160">
        <f>SUM(D42:D45)</f>
        <v>12559897</v>
      </c>
      <c r="E46" s="356">
        <f>D46/$J$52*100</f>
        <v>0.7966060296410338</v>
      </c>
      <c r="F46" s="160">
        <f>SUM(F42:F45)</f>
        <v>17768549</v>
      </c>
      <c r="G46" s="356">
        <f>F46/$J$52*100</f>
        <v>1.1269625277478121</v>
      </c>
      <c r="H46" s="160"/>
      <c r="I46" s="356"/>
      <c r="J46" s="160">
        <f>SUM(F46,D46,B46,'- 12 -'!J46,'- 12 -'!H46,'- 12 -'!F46,'- 12 -'!D46,'- 12 -'!B46)</f>
        <v>103427782</v>
      </c>
      <c r="K46" s="356">
        <f>J46/$J$52*100</f>
        <v>6.559862296131758</v>
      </c>
    </row>
    <row r="47" spans="1:11" ht="12">
      <c r="A47" s="378" t="s">
        <v>101</v>
      </c>
      <c r="B47" s="158"/>
      <c r="C47" s="357"/>
      <c r="D47" s="158"/>
      <c r="E47" s="357"/>
      <c r="F47" s="158"/>
      <c r="G47" s="357"/>
      <c r="H47" s="158"/>
      <c r="I47" s="357"/>
      <c r="J47" s="158"/>
      <c r="K47" s="357"/>
    </row>
    <row r="48" spans="1:11" ht="12">
      <c r="A48" s="149" t="s">
        <v>344</v>
      </c>
      <c r="B48" s="155"/>
      <c r="C48" s="353"/>
      <c r="D48" s="155"/>
      <c r="E48" s="353"/>
      <c r="F48" s="155"/>
      <c r="G48" s="353"/>
      <c r="H48" s="150">
        <f>'- 10 -'!G25</f>
        <v>2546700</v>
      </c>
      <c r="I48" s="353">
        <f>H48/$J$52*100</f>
        <v>0.16152334495154066</v>
      </c>
      <c r="J48" s="150">
        <f>H48</f>
        <v>2546700</v>
      </c>
      <c r="K48" s="353">
        <f>J48/$J$52*100</f>
        <v>0.16152334495154066</v>
      </c>
    </row>
    <row r="49" spans="1:11" ht="12">
      <c r="A49" s="149" t="s">
        <v>345</v>
      </c>
      <c r="B49" s="155"/>
      <c r="C49" s="353"/>
      <c r="D49" s="155"/>
      <c r="E49" s="353"/>
      <c r="F49" s="155"/>
      <c r="G49" s="353"/>
      <c r="H49" s="153">
        <f>'- 10 -'!H25</f>
        <v>25260427</v>
      </c>
      <c r="I49" s="354">
        <f>H49/$J$52*100</f>
        <v>1.6021316464225122</v>
      </c>
      <c r="J49" s="153">
        <f>H49</f>
        <v>25260427</v>
      </c>
      <c r="K49" s="354">
        <f>J49/$J$52*100</f>
        <v>1.6021316464225122</v>
      </c>
    </row>
    <row r="50" spans="1:11" ht="12">
      <c r="A50" s="154" t="s">
        <v>346</v>
      </c>
      <c r="B50" s="154"/>
      <c r="C50" s="356"/>
      <c r="D50" s="154"/>
      <c r="E50" s="356"/>
      <c r="F50" s="154"/>
      <c r="G50" s="356"/>
      <c r="H50" s="160">
        <f>SUM(H48:H49)</f>
        <v>27807127</v>
      </c>
      <c r="I50" s="356">
        <f>H50/$J$52*100</f>
        <v>1.763654991374053</v>
      </c>
      <c r="J50" s="160">
        <f>SUM(H50,D50)</f>
        <v>27807127</v>
      </c>
      <c r="K50" s="356">
        <f>J50/$J$52*100</f>
        <v>1.763654991374053</v>
      </c>
    </row>
    <row r="51" spans="1:11" ht="4.5" customHeight="1">
      <c r="A51" s="27"/>
      <c r="B51" s="31"/>
      <c r="C51" s="358"/>
      <c r="D51" s="95"/>
      <c r="E51" s="358"/>
      <c r="F51" s="95"/>
      <c r="G51" s="358"/>
      <c r="H51" s="95"/>
      <c r="I51" s="358"/>
      <c r="J51" s="95"/>
      <c r="K51" s="358"/>
    </row>
    <row r="52" spans="1:11" ht="12">
      <c r="A52" s="379" t="s">
        <v>347</v>
      </c>
      <c r="B52" s="493">
        <f>SUM(B50,B46,B40,B23,B22)</f>
        <v>56137778</v>
      </c>
      <c r="C52" s="494">
        <f>B52/$J$52*100</f>
        <v>3.5605142657977034</v>
      </c>
      <c r="D52" s="493">
        <f>SUM(D50,D46,D40,D23,D22)</f>
        <v>64042393</v>
      </c>
      <c r="E52" s="494">
        <f>D52/$J$52*100</f>
        <v>4.061861050010262</v>
      </c>
      <c r="F52" s="493">
        <f>SUM(F50,F46,F40,F23,F22)</f>
        <v>190806355</v>
      </c>
      <c r="G52" s="494">
        <f>F52/$J$52*100</f>
        <v>12.101810459658038</v>
      </c>
      <c r="H52" s="493">
        <f>SUM(H50,H46,H40,H23,H22)</f>
        <v>27807127</v>
      </c>
      <c r="I52" s="494">
        <f>H52/$J$52*100</f>
        <v>1.763654991374053</v>
      </c>
      <c r="J52" s="493">
        <f>SUM(J50,J46,J40,J23,J22)</f>
        <v>1576676115</v>
      </c>
      <c r="K52" s="494">
        <f>J52/$J$52*100</f>
        <v>100</v>
      </c>
    </row>
    <row r="53" ht="6" customHeight="1"/>
  </sheetData>
  <mergeCells count="1">
    <mergeCell ref="L25:L29"/>
  </mergeCells>
  <printOptions verticalCentered="1"/>
  <pageMargins left="0.75" right="0" top="0.3" bottom="0.3" header="0" footer="0"/>
  <pageSetup fitToHeight="1" fitToWidth="1" horizontalDpi="600" verticalDpi="600" orientation="landscape" scale="88" r:id="rId1"/>
</worksheet>
</file>

<file path=xl/worksheets/sheet11.xml><?xml version="1.0" encoding="utf-8"?>
<worksheet xmlns="http://schemas.openxmlformats.org/spreadsheetml/2006/main" xmlns:r="http://schemas.openxmlformats.org/officeDocument/2006/relationships">
  <sheetPr codeName="Sheet10">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3" width="8.83203125" style="1" customWidth="1"/>
    <col min="4" max="4" width="9.83203125" style="1" customWidth="1"/>
    <col min="5" max="5" width="17.83203125" style="1" customWidth="1"/>
    <col min="6" max="6" width="8.83203125" style="1" customWidth="1"/>
    <col min="7" max="7" width="9.83203125" style="1" customWidth="1"/>
    <col min="8" max="8" width="17.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7"/>
      <c r="B2" s="5" t="s">
        <v>3</v>
      </c>
      <c r="C2" s="6"/>
      <c r="D2" s="6"/>
      <c r="E2" s="6"/>
      <c r="F2" s="6"/>
      <c r="G2" s="6"/>
      <c r="H2" s="109"/>
      <c r="I2" s="190" t="s">
        <v>4</v>
      </c>
    </row>
    <row r="3" spans="1:9" ht="15.75" customHeight="1">
      <c r="A3" s="170"/>
      <c r="B3" s="7" t="str">
        <f>OPYEAR</f>
        <v>OPERATING FUND 2006/2007 BUDGET</v>
      </c>
      <c r="C3" s="8"/>
      <c r="D3" s="8"/>
      <c r="E3" s="8"/>
      <c r="F3" s="8"/>
      <c r="G3" s="8"/>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73"/>
      <c r="C6" s="362"/>
      <c r="D6" s="363"/>
      <c r="E6" s="361"/>
      <c r="F6" s="362"/>
      <c r="G6" s="363"/>
      <c r="H6" s="361" t="s">
        <v>229</v>
      </c>
      <c r="I6" s="363"/>
    </row>
    <row r="7" spans="2:9" ht="15.75" customHeight="1">
      <c r="B7" s="364" t="s">
        <v>56</v>
      </c>
      <c r="C7" s="365"/>
      <c r="D7" s="366"/>
      <c r="E7" s="364" t="s">
        <v>550</v>
      </c>
      <c r="F7" s="365"/>
      <c r="G7" s="366"/>
      <c r="H7" s="364" t="s">
        <v>305</v>
      </c>
      <c r="I7" s="366"/>
    </row>
    <row r="8" spans="1:9" ht="15.75" customHeight="1">
      <c r="A8" s="105"/>
      <c r="B8" s="176" t="s">
        <v>5</v>
      </c>
      <c r="C8" s="241"/>
      <c r="D8" s="175" t="s">
        <v>67</v>
      </c>
      <c r="E8" s="176"/>
      <c r="F8" s="175"/>
      <c r="G8" s="175" t="s">
        <v>67</v>
      </c>
      <c r="H8" s="176"/>
      <c r="I8" s="175"/>
    </row>
    <row r="9" spans="1:9" ht="15.75" customHeight="1">
      <c r="A9" s="35" t="s">
        <v>88</v>
      </c>
      <c r="B9" s="116" t="s">
        <v>89</v>
      </c>
      <c r="C9" s="116" t="s">
        <v>90</v>
      </c>
      <c r="D9" s="116" t="s">
        <v>91</v>
      </c>
      <c r="E9" s="116" t="s">
        <v>89</v>
      </c>
      <c r="F9" s="116" t="s">
        <v>90</v>
      </c>
      <c r="G9" s="116" t="s">
        <v>91</v>
      </c>
      <c r="H9" s="116" t="s">
        <v>89</v>
      </c>
      <c r="I9" s="116" t="s">
        <v>90</v>
      </c>
    </row>
    <row r="10" ht="4.5" customHeight="1">
      <c r="A10" s="37"/>
    </row>
    <row r="11" spans="1:9" ht="13.5" customHeight="1">
      <c r="A11" s="367" t="s">
        <v>248</v>
      </c>
      <c r="B11" s="368">
        <f>SUM('- 18 -'!B11,'- 18 -'!E11,'- 19 -'!B11,'- 19 -'!E11,'- 19 -'!H11,'- 20 -'!B11)</f>
        <v>7255862</v>
      </c>
      <c r="C11" s="369">
        <f>B11/'- 3 -'!D11*100</f>
        <v>58.621811833008685</v>
      </c>
      <c r="D11" s="368">
        <f>B11/'- 7 -'!C11</f>
        <v>5042.294649061849</v>
      </c>
      <c r="E11" s="368">
        <f>SUM('- 21 -'!B11,'- 21 -'!E11,'- 21 -'!H11,'- 22 -'!B11,'- 22 -'!E11,'- 22 -'!H11,'- 23 -'!B11)</f>
        <v>1843900</v>
      </c>
      <c r="F11" s="369">
        <f>E11/'- 3 -'!D11*100</f>
        <v>14.897300808489014</v>
      </c>
      <c r="G11" s="368">
        <f>E11/'- 7 -'!F11</f>
        <v>1246.2994254815817</v>
      </c>
      <c r="H11" s="368">
        <f>SUM('- 24 -'!D11,'- 24 -'!B11)</f>
        <v>0</v>
      </c>
      <c r="I11" s="369">
        <f>H11/'- 3 -'!D11*100</f>
        <v>0</v>
      </c>
    </row>
    <row r="12" spans="1:9" ht="13.5" customHeight="1">
      <c r="A12" s="23" t="s">
        <v>249</v>
      </c>
      <c r="B12" s="24">
        <f>SUM('- 18 -'!B12,'- 18 -'!E12,'- 19 -'!B12,'- 19 -'!E12,'- 19 -'!H12,'- 20 -'!B12)</f>
        <v>12348740</v>
      </c>
      <c r="C12" s="360">
        <f>B12/'- 3 -'!D12*100</f>
        <v>55.29103694122595</v>
      </c>
      <c r="D12" s="24">
        <f>B12/'- 7 -'!C12</f>
        <v>5252.101054780537</v>
      </c>
      <c r="E12" s="24">
        <f>SUM('- 21 -'!B12,'- 21 -'!E12,'- 21 -'!H12,'- 22 -'!B12,'- 22 -'!E12,'- 22 -'!H12,'- 23 -'!B12)</f>
        <v>3518931</v>
      </c>
      <c r="F12" s="360">
        <f>E12/'- 3 -'!D12*100</f>
        <v>15.755886342624848</v>
      </c>
      <c r="G12" s="24">
        <f>E12/'- 7 -'!F12</f>
        <v>1496.6531983667912</v>
      </c>
      <c r="H12" s="24">
        <f>SUM('- 24 -'!D12,'- 24 -'!B12)</f>
        <v>411130</v>
      </c>
      <c r="I12" s="360">
        <f>H12/'- 3 -'!D12*100</f>
        <v>1.8408197125898047</v>
      </c>
    </row>
    <row r="13" spans="1:9" ht="13.5" customHeight="1">
      <c r="A13" s="367" t="s">
        <v>250</v>
      </c>
      <c r="B13" s="368">
        <f>SUM('- 18 -'!B13,'- 18 -'!E13,'- 19 -'!B13,'- 19 -'!E13,'- 19 -'!H13,'- 20 -'!B13)</f>
        <v>31968300</v>
      </c>
      <c r="C13" s="369">
        <f>B13/'- 3 -'!D13*100</f>
        <v>59.71420832905269</v>
      </c>
      <c r="D13" s="368">
        <f>B13/'- 7 -'!C13</f>
        <v>4810.518395907005</v>
      </c>
      <c r="E13" s="368">
        <f>SUM('- 21 -'!B13,'- 21 -'!E13,'- 21 -'!H13,'- 22 -'!B13,'- 22 -'!E13,'- 22 -'!H13,'- 23 -'!B13)</f>
        <v>9797500</v>
      </c>
      <c r="F13" s="369">
        <f>E13/'- 3 -'!D13*100</f>
        <v>18.30094049742694</v>
      </c>
      <c r="G13" s="368">
        <f>E13/'- 7 -'!F13</f>
        <v>1423.7448230763641</v>
      </c>
      <c r="H13" s="368">
        <f>SUM('- 24 -'!D13,'- 24 -'!B13)</f>
        <v>0</v>
      </c>
      <c r="I13" s="369">
        <f>H13/'- 3 -'!D13*100</f>
        <v>0</v>
      </c>
    </row>
    <row r="14" spans="1:9" ht="13.5" customHeight="1">
      <c r="A14" s="23" t="s">
        <v>286</v>
      </c>
      <c r="B14" s="24">
        <f>SUM('- 18 -'!B14,'- 18 -'!E14,'- 19 -'!B14,'- 19 -'!E14,'- 19 -'!H14,'- 20 -'!B14)</f>
        <v>27248405</v>
      </c>
      <c r="C14" s="360">
        <f>B14/'- 3 -'!D14*100</f>
        <v>55.864681302142735</v>
      </c>
      <c r="D14" s="24">
        <f>B14/'- 7 -'!C14</f>
        <v>6339.049668489008</v>
      </c>
      <c r="E14" s="24">
        <f>SUM('- 21 -'!B14,'- 21 -'!E14,'- 21 -'!H14,'- 22 -'!B14,'- 22 -'!E14,'- 22 -'!H14,'- 23 -'!B14)</f>
        <v>6760368</v>
      </c>
      <c r="F14" s="360">
        <f>E14/'- 3 -'!D14*100</f>
        <v>13.86010681378246</v>
      </c>
      <c r="G14" s="24">
        <f>E14/'- 7 -'!F14</f>
        <v>1534.5291113381002</v>
      </c>
      <c r="H14" s="24">
        <f>SUM('- 24 -'!D14,'- 24 -'!B14)</f>
        <v>0</v>
      </c>
      <c r="I14" s="360">
        <f>H14/'- 3 -'!D14*100</f>
        <v>0</v>
      </c>
    </row>
    <row r="15" spans="1:9" ht="13.5" customHeight="1">
      <c r="A15" s="367" t="s">
        <v>251</v>
      </c>
      <c r="B15" s="368">
        <f>SUM('- 18 -'!B15,'- 18 -'!E15,'- 19 -'!B15,'- 19 -'!E15,'- 19 -'!H15,'- 20 -'!B15)</f>
        <v>8016926</v>
      </c>
      <c r="C15" s="369">
        <f>B15/'- 3 -'!D15*100</f>
        <v>55.81344089453821</v>
      </c>
      <c r="D15" s="368">
        <f>B15/'- 7 -'!C15</f>
        <v>5091.728167672277</v>
      </c>
      <c r="E15" s="368">
        <f>SUM('- 21 -'!B15,'- 21 -'!E15,'- 21 -'!H15,'- 22 -'!B15,'- 22 -'!E15,'- 22 -'!H15,'- 23 -'!B15)</f>
        <v>2117900</v>
      </c>
      <c r="F15" s="369">
        <f>E15/'- 3 -'!D15*100</f>
        <v>14.744714678736276</v>
      </c>
      <c r="G15" s="368">
        <f>E15/'- 7 -'!F15</f>
        <v>1345.1254366465544</v>
      </c>
      <c r="H15" s="368">
        <f>SUM('- 24 -'!D15,'- 24 -'!B15)</f>
        <v>0</v>
      </c>
      <c r="I15" s="369">
        <f>H15/'- 3 -'!D15*100</f>
        <v>0</v>
      </c>
    </row>
    <row r="16" spans="1:9" ht="13.5" customHeight="1">
      <c r="A16" s="23" t="s">
        <v>252</v>
      </c>
      <c r="B16" s="24">
        <f>SUM('- 18 -'!B16,'- 18 -'!E16,'- 19 -'!B16,'- 19 -'!E16,'- 19 -'!H16,'- 20 -'!B16)</f>
        <v>6298088</v>
      </c>
      <c r="C16" s="360">
        <f>B16/'- 3 -'!D16*100</f>
        <v>57.62507843507186</v>
      </c>
      <c r="D16" s="24">
        <f>B16/'- 7 -'!C16</f>
        <v>5279.202011735121</v>
      </c>
      <c r="E16" s="24">
        <f>SUM('- 21 -'!B16,'- 21 -'!E16,'- 21 -'!H16,'- 22 -'!B16,'- 22 -'!E16,'- 22 -'!H16,'- 23 -'!B16)</f>
        <v>1566790</v>
      </c>
      <c r="F16" s="360">
        <f>E16/'- 3 -'!D16*100</f>
        <v>14.335524788044602</v>
      </c>
      <c r="G16" s="24">
        <f>E16/'- 7 -'!F16</f>
        <v>1308.384133611691</v>
      </c>
      <c r="H16" s="24">
        <f>SUM('- 24 -'!D16,'- 24 -'!B16)</f>
        <v>109300</v>
      </c>
      <c r="I16" s="360">
        <f>H16/'- 3 -'!D16*100</f>
        <v>1.0000528847728636</v>
      </c>
    </row>
    <row r="17" spans="1:9" ht="13.5" customHeight="1">
      <c r="A17" s="367" t="s">
        <v>253</v>
      </c>
      <c r="B17" s="368">
        <f>SUM('- 18 -'!B17,'- 18 -'!E17,'- 19 -'!B17,'- 19 -'!E17,'- 19 -'!H17,'- 20 -'!B17)</f>
        <v>7595479</v>
      </c>
      <c r="C17" s="369">
        <f>B17/'- 3 -'!D17*100</f>
        <v>57.00073897416698</v>
      </c>
      <c r="D17" s="368">
        <f>B17/'- 7 -'!C17</f>
        <v>5285.649965205289</v>
      </c>
      <c r="E17" s="368">
        <f>SUM('- 21 -'!B17,'- 21 -'!E17,'- 21 -'!H17,'- 22 -'!B17,'- 22 -'!E17,'- 22 -'!H17,'- 23 -'!B17)</f>
        <v>1695365</v>
      </c>
      <c r="F17" s="369">
        <f>E17/'- 3 -'!D17*100</f>
        <v>12.722970839750673</v>
      </c>
      <c r="G17" s="368">
        <f>E17/'- 7 -'!F17</f>
        <v>1179.794711203897</v>
      </c>
      <c r="H17" s="368">
        <f>SUM('- 24 -'!D17,'- 24 -'!B17)</f>
        <v>0</v>
      </c>
      <c r="I17" s="369">
        <f>H17/'- 3 -'!D17*100</f>
        <v>0</v>
      </c>
    </row>
    <row r="18" spans="1:9" ht="13.5" customHeight="1">
      <c r="A18" s="23" t="s">
        <v>254</v>
      </c>
      <c r="B18" s="24">
        <f>SUM('- 18 -'!B18,'- 18 -'!E18,'- 19 -'!B18,'- 19 -'!E18,'- 19 -'!H18,'- 20 -'!B18)</f>
        <v>37311476</v>
      </c>
      <c r="C18" s="360">
        <f>B18/'- 3 -'!D18*100</f>
        <v>42.23987748814423</v>
      </c>
      <c r="D18" s="24">
        <f>B18/'- 7 -'!C18</f>
        <v>6117.939232951285</v>
      </c>
      <c r="E18" s="24">
        <f>SUM('- 21 -'!B18,'- 21 -'!E18,'- 21 -'!H18,'- 22 -'!B18,'- 22 -'!E18,'- 22 -'!H18,'- 23 -'!B18)</f>
        <v>14994345</v>
      </c>
      <c r="F18" s="360">
        <f>E18/'- 3 -'!D18*100</f>
        <v>16.97491934693144</v>
      </c>
      <c r="G18" s="24">
        <f>E18/'- 7 -'!F18</f>
        <v>2458.613311033499</v>
      </c>
      <c r="H18" s="24">
        <f>SUM('- 24 -'!D18,'- 24 -'!B18)</f>
        <v>1645510</v>
      </c>
      <c r="I18" s="360">
        <f>H18/'- 3 -'!D18*100</f>
        <v>1.8628622680463305</v>
      </c>
    </row>
    <row r="19" spans="1:9" ht="13.5" customHeight="1">
      <c r="A19" s="367" t="s">
        <v>255</v>
      </c>
      <c r="B19" s="368">
        <f>SUM('- 18 -'!B19,'- 18 -'!E19,'- 19 -'!B19,'- 19 -'!E19,'- 19 -'!H19,'- 20 -'!B19)</f>
        <v>15098600</v>
      </c>
      <c r="C19" s="369">
        <f>B19/'- 3 -'!D19*100</f>
        <v>61.94795560996905</v>
      </c>
      <c r="D19" s="368">
        <f>B19/'- 7 -'!C19</f>
        <v>4631.472392638037</v>
      </c>
      <c r="E19" s="368">
        <f>SUM('- 21 -'!B19,'- 21 -'!E19,'- 21 -'!H19,'- 22 -'!B19,'- 22 -'!E19,'- 22 -'!H19,'- 23 -'!B19)</f>
        <v>4082850</v>
      </c>
      <c r="F19" s="369">
        <f>E19/'- 3 -'!D19*100</f>
        <v>16.751500838631536</v>
      </c>
      <c r="G19" s="368">
        <f>E19/'- 7 -'!F19</f>
        <v>1218.9431258396776</v>
      </c>
      <c r="H19" s="368">
        <f>SUM('- 24 -'!D19,'- 24 -'!B19)</f>
        <v>0</v>
      </c>
      <c r="I19" s="369">
        <f>H19/'- 3 -'!D19*100</f>
        <v>0</v>
      </c>
    </row>
    <row r="20" spans="1:9" ht="13.5" customHeight="1">
      <c r="A20" s="23" t="s">
        <v>256</v>
      </c>
      <c r="B20" s="24">
        <f>SUM('- 18 -'!B20,'- 18 -'!E20,'- 19 -'!B20,'- 19 -'!E20,'- 19 -'!H20,'- 20 -'!B20)</f>
        <v>27709117</v>
      </c>
      <c r="C20" s="360">
        <f>B20/'- 3 -'!D20*100</f>
        <v>59.19275218368616</v>
      </c>
      <c r="D20" s="24">
        <f>B20/'- 7 -'!C20</f>
        <v>4142.490207803857</v>
      </c>
      <c r="E20" s="24">
        <f>SUM('- 21 -'!B20,'- 21 -'!E20,'- 21 -'!H20,'- 22 -'!B20,'- 22 -'!E20,'- 22 -'!H20,'- 23 -'!B20)</f>
        <v>6942961</v>
      </c>
      <c r="F20" s="360">
        <f>E20/'- 3 -'!D20*100</f>
        <v>14.831687703870095</v>
      </c>
      <c r="G20" s="24">
        <f>E20/'- 7 -'!F20</f>
        <v>1035.7990452036402</v>
      </c>
      <c r="H20" s="24">
        <f>SUM('- 24 -'!D20,'- 24 -'!B20)</f>
        <v>0</v>
      </c>
      <c r="I20" s="360">
        <f>H20/'- 3 -'!D20*100</f>
        <v>0</v>
      </c>
    </row>
    <row r="21" spans="1:9" ht="13.5" customHeight="1">
      <c r="A21" s="367" t="s">
        <v>257</v>
      </c>
      <c r="B21" s="368">
        <f>SUM('- 18 -'!B21,'- 18 -'!E21,'- 19 -'!B21,'- 19 -'!E21,'- 19 -'!H21,'- 20 -'!B21)</f>
        <v>15240500</v>
      </c>
      <c r="C21" s="369">
        <f>B21/'- 3 -'!D21*100</f>
        <v>57.083303681452655</v>
      </c>
      <c r="D21" s="368">
        <f>B21/'- 7 -'!C21</f>
        <v>4964.332247557003</v>
      </c>
      <c r="E21" s="368">
        <f>SUM('- 21 -'!B21,'- 21 -'!E21,'- 21 -'!H21,'- 22 -'!B21,'- 22 -'!E21,'- 22 -'!H21,'- 23 -'!B21)</f>
        <v>4194000</v>
      </c>
      <c r="F21" s="369">
        <f>E21/'- 3 -'!D21*100</f>
        <v>15.708630008202645</v>
      </c>
      <c r="G21" s="368">
        <f>E21/'- 7 -'!F21</f>
        <v>1348.1195756991322</v>
      </c>
      <c r="H21" s="368">
        <f>SUM('- 24 -'!D21,'- 24 -'!B21)</f>
        <v>0</v>
      </c>
      <c r="I21" s="369">
        <f>H21/'- 3 -'!D21*100</f>
        <v>0</v>
      </c>
    </row>
    <row r="22" spans="1:9" ht="13.5" customHeight="1">
      <c r="A22" s="23" t="s">
        <v>258</v>
      </c>
      <c r="B22" s="24">
        <f>SUM('- 18 -'!B22,'- 18 -'!E22,'- 19 -'!B22,'- 19 -'!E22,'- 19 -'!H22,'- 20 -'!B22)</f>
        <v>7429936</v>
      </c>
      <c r="C22" s="360">
        <f>B22/'- 3 -'!D22*100</f>
        <v>53.09667780586915</v>
      </c>
      <c r="D22" s="24">
        <f>B22/'- 7 -'!C22</f>
        <v>4690.616161616162</v>
      </c>
      <c r="E22" s="24">
        <f>SUM('- 21 -'!B22,'- 21 -'!E22,'- 21 -'!H22,'- 22 -'!B22,'- 22 -'!E22,'- 22 -'!H22,'- 23 -'!B22)</f>
        <v>2706589</v>
      </c>
      <c r="F22" s="360">
        <f>E22/'- 3 -'!D22*100</f>
        <v>19.342142931770827</v>
      </c>
      <c r="G22" s="24">
        <f>E22/'- 7 -'!F22</f>
        <v>1626.555889423077</v>
      </c>
      <c r="H22" s="24">
        <f>SUM('- 24 -'!D22,'- 24 -'!B22)</f>
        <v>0</v>
      </c>
      <c r="I22" s="360">
        <f>H22/'- 3 -'!D22*100</f>
        <v>0</v>
      </c>
    </row>
    <row r="23" spans="1:9" ht="13.5" customHeight="1">
      <c r="A23" s="367" t="s">
        <v>259</v>
      </c>
      <c r="B23" s="368">
        <f>SUM('- 18 -'!B23,'- 18 -'!E23,'- 19 -'!B23,'- 19 -'!E23,'- 19 -'!H23,'- 20 -'!B23)</f>
        <v>6650370</v>
      </c>
      <c r="C23" s="369">
        <f>B23/'- 3 -'!D23*100</f>
        <v>54.714862979803115</v>
      </c>
      <c r="D23" s="368">
        <f>B23/'- 7 -'!C23</f>
        <v>5072.745995423341</v>
      </c>
      <c r="E23" s="368">
        <f>SUM('- 21 -'!B23,'- 21 -'!E23,'- 21 -'!H23,'- 22 -'!B23,'- 22 -'!E23,'- 22 -'!H23,'- 23 -'!B23)</f>
        <v>1946725</v>
      </c>
      <c r="F23" s="369">
        <f>E23/'- 3 -'!D23*100</f>
        <v>16.01637076348492</v>
      </c>
      <c r="G23" s="368">
        <f>E23/'- 7 -'!F23</f>
        <v>1484.9160945842868</v>
      </c>
      <c r="H23" s="368">
        <f>SUM('- 24 -'!D23,'- 24 -'!B23)</f>
        <v>160000</v>
      </c>
      <c r="I23" s="369">
        <f>H23/'- 3 -'!D23*100</f>
        <v>1.3163745891985705</v>
      </c>
    </row>
    <row r="24" spans="1:9" ht="13.5" customHeight="1">
      <c r="A24" s="23" t="s">
        <v>260</v>
      </c>
      <c r="B24" s="24">
        <f>SUM('- 18 -'!B24,'- 18 -'!E24,'- 19 -'!B24,'- 19 -'!E24,'- 19 -'!H24,'- 20 -'!B24)</f>
        <v>23876075</v>
      </c>
      <c r="C24" s="360">
        <f>B24/'- 3 -'!D24*100</f>
        <v>59.54052494797764</v>
      </c>
      <c r="D24" s="24">
        <f>B24/'- 7 -'!C24</f>
        <v>5223.952521605951</v>
      </c>
      <c r="E24" s="24">
        <f>SUM('- 21 -'!B24,'- 21 -'!E24,'- 21 -'!H24,'- 22 -'!B24,'- 22 -'!E24,'- 22 -'!H24,'- 23 -'!B24)</f>
        <v>6171325</v>
      </c>
      <c r="F24" s="360">
        <f>E24/'- 3 -'!D24*100</f>
        <v>15.38962874444724</v>
      </c>
      <c r="G24" s="24">
        <f>E24/'- 7 -'!F24</f>
        <v>1342.9061037971928</v>
      </c>
      <c r="H24" s="24">
        <f>SUM('- 24 -'!D24,'- 24 -'!B24)</f>
        <v>300180</v>
      </c>
      <c r="I24" s="360">
        <f>H24/'- 3 -'!D24*100</f>
        <v>0.7485683798063094</v>
      </c>
    </row>
    <row r="25" spans="1:9" ht="13.5" customHeight="1">
      <c r="A25" s="367" t="s">
        <v>261</v>
      </c>
      <c r="B25" s="368">
        <f>SUM('- 18 -'!B25,'- 18 -'!E25,'- 19 -'!B25,'- 19 -'!E25,'- 19 -'!H25,'- 20 -'!B25)</f>
        <v>69904893</v>
      </c>
      <c r="C25" s="369">
        <f>B25/'- 3 -'!D25*100</f>
        <v>57.188331481305546</v>
      </c>
      <c r="D25" s="368">
        <f>B25/'- 7 -'!C25</f>
        <v>4940.973494486853</v>
      </c>
      <c r="E25" s="368">
        <f>SUM('- 21 -'!B25,'- 21 -'!E25,'- 21 -'!H25,'- 22 -'!B25,'- 22 -'!E25,'- 22 -'!H25,'- 23 -'!B25)</f>
        <v>22890488</v>
      </c>
      <c r="F25" s="369">
        <f>E25/'- 3 -'!D25*100</f>
        <v>18.726426138909144</v>
      </c>
      <c r="G25" s="368">
        <f>E25/'- 7 -'!F25</f>
        <v>1596.9365145807171</v>
      </c>
      <c r="H25" s="368">
        <f>SUM('- 24 -'!D25,'- 24 -'!B25)</f>
        <v>0</v>
      </c>
      <c r="I25" s="369">
        <f>H25/'- 3 -'!D25*100</f>
        <v>0</v>
      </c>
    </row>
    <row r="26" spans="1:9" ht="13.5" customHeight="1">
      <c r="A26" s="23" t="s">
        <v>262</v>
      </c>
      <c r="B26" s="24">
        <f>SUM('- 18 -'!B26,'- 18 -'!E26,'- 19 -'!B26,'- 19 -'!E26,'- 19 -'!H26,'- 20 -'!B26)</f>
        <v>16874623</v>
      </c>
      <c r="C26" s="360">
        <f>B26/'- 3 -'!D26*100</f>
        <v>56.922187840265245</v>
      </c>
      <c r="D26" s="24">
        <f>B26/'- 7 -'!C26</f>
        <v>5177.058751342231</v>
      </c>
      <c r="E26" s="24">
        <f>SUM('- 21 -'!B26,'- 21 -'!E26,'- 21 -'!H26,'- 22 -'!B26,'- 22 -'!E26,'- 22 -'!H26,'- 23 -'!B26)</f>
        <v>4490623</v>
      </c>
      <c r="F26" s="360">
        <f>E26/'- 3 -'!D26*100</f>
        <v>15.147958323324643</v>
      </c>
      <c r="G26" s="24">
        <f>E26/'- 7 -'!F26</f>
        <v>1369.7187738294951</v>
      </c>
      <c r="H26" s="24">
        <f>SUM('- 24 -'!D26,'- 24 -'!B26)</f>
        <v>0</v>
      </c>
      <c r="I26" s="360">
        <f>H26/'- 3 -'!D26*100</f>
        <v>0</v>
      </c>
    </row>
    <row r="27" spans="1:9" ht="13.5" customHeight="1">
      <c r="A27" s="367" t="s">
        <v>263</v>
      </c>
      <c r="B27" s="368">
        <f>SUM('- 18 -'!B27,'- 18 -'!E27,'- 19 -'!B27,'- 19 -'!E27,'- 19 -'!H27,'- 20 -'!B27)</f>
        <v>18654285</v>
      </c>
      <c r="C27" s="369">
        <f>B27/'- 3 -'!D27*100</f>
        <v>58.90030695956139</v>
      </c>
      <c r="D27" s="368">
        <f>B27/'- 7 -'!C27</f>
        <v>5675.153102667774</v>
      </c>
      <c r="E27" s="368">
        <f>SUM('- 21 -'!B27,'- 21 -'!E27,'- 21 -'!H27,'- 22 -'!B27,'- 22 -'!E27,'- 22 -'!H27,'- 23 -'!B27)</f>
        <v>5477093</v>
      </c>
      <c r="F27" s="369">
        <f>E27/'- 3 -'!D27*100</f>
        <v>17.2937455896093</v>
      </c>
      <c r="G27" s="368">
        <f>E27/'- 7 -'!F27</f>
        <v>1618.0433735793986</v>
      </c>
      <c r="H27" s="368">
        <f>SUM('- 24 -'!D27,'- 24 -'!B27)</f>
        <v>0</v>
      </c>
      <c r="I27" s="369">
        <f>H27/'- 3 -'!D27*100</f>
        <v>0</v>
      </c>
    </row>
    <row r="28" spans="1:9" ht="13.5" customHeight="1">
      <c r="A28" s="23" t="s">
        <v>264</v>
      </c>
      <c r="B28" s="24">
        <f>SUM('- 18 -'!B28,'- 18 -'!E28,'- 19 -'!B28,'- 19 -'!E28,'- 19 -'!H28,'- 20 -'!B28)</f>
        <v>10021740</v>
      </c>
      <c r="C28" s="360">
        <f>B28/'- 3 -'!D28*100</f>
        <v>56.61982406269359</v>
      </c>
      <c r="D28" s="24">
        <f>B28/'- 7 -'!C28</f>
        <v>5233.284595300261</v>
      </c>
      <c r="E28" s="24">
        <f>SUM('- 21 -'!B28,'- 21 -'!E28,'- 21 -'!H28,'- 22 -'!B28,'- 22 -'!E28,'- 22 -'!H28,'- 23 -'!B28)</f>
        <v>2361371</v>
      </c>
      <c r="F28" s="360">
        <f>E28/'- 3 -'!D28*100</f>
        <v>13.341037640843489</v>
      </c>
      <c r="G28" s="24">
        <f>E28/'- 7 -'!F28</f>
        <v>1233.091906005222</v>
      </c>
      <c r="H28" s="24">
        <f>SUM('- 24 -'!D28,'- 24 -'!B28)</f>
        <v>0</v>
      </c>
      <c r="I28" s="360">
        <f>H28/'- 3 -'!D28*100</f>
        <v>0</v>
      </c>
    </row>
    <row r="29" spans="1:9" ht="13.5" customHeight="1">
      <c r="A29" s="367" t="s">
        <v>265</v>
      </c>
      <c r="B29" s="368">
        <f>SUM('- 18 -'!B29,'- 18 -'!E29,'- 19 -'!B29,'- 19 -'!E29,'- 19 -'!H29,'- 20 -'!B29)</f>
        <v>69292936</v>
      </c>
      <c r="C29" s="369">
        <f>B29/'- 3 -'!D29*100</f>
        <v>59.93405474766843</v>
      </c>
      <c r="D29" s="368">
        <f>B29/'- 7 -'!C29</f>
        <v>5422.618930234378</v>
      </c>
      <c r="E29" s="368">
        <f>SUM('- 21 -'!B29,'- 21 -'!E29,'- 21 -'!H29,'- 22 -'!B29,'- 22 -'!E29,'- 22 -'!H29,'- 23 -'!B29)</f>
        <v>22019961</v>
      </c>
      <c r="F29" s="369">
        <f>E29/'- 3 -'!D29*100</f>
        <v>19.04588871967445</v>
      </c>
      <c r="G29" s="368">
        <f>E29/'- 7 -'!F29</f>
        <v>1714.749912393412</v>
      </c>
      <c r="H29" s="368">
        <f>SUM('- 24 -'!D29,'- 24 -'!B29)</f>
        <v>0</v>
      </c>
      <c r="I29" s="369">
        <f>H29/'- 3 -'!D29*100</f>
        <v>0</v>
      </c>
    </row>
    <row r="30" spans="1:9" ht="13.5" customHeight="1">
      <c r="A30" s="23" t="s">
        <v>266</v>
      </c>
      <c r="B30" s="24">
        <f>SUM('- 18 -'!B30,'- 18 -'!E30,'- 19 -'!B30,'- 19 -'!E30,'- 19 -'!H30,'- 20 -'!B30)</f>
        <v>6212120</v>
      </c>
      <c r="C30" s="360">
        <f>B30/'- 3 -'!D30*100</f>
        <v>58.21080205570494</v>
      </c>
      <c r="D30" s="24">
        <f>B30/'- 7 -'!C30</f>
        <v>5140.355812991312</v>
      </c>
      <c r="E30" s="24">
        <f>SUM('- 21 -'!B30,'- 21 -'!E30,'- 21 -'!H30,'- 22 -'!B30,'- 22 -'!E30,'- 22 -'!H30,'- 23 -'!B30)</f>
        <v>1213788</v>
      </c>
      <c r="F30" s="360">
        <f>E30/'- 3 -'!D30*100</f>
        <v>11.373826166524468</v>
      </c>
      <c r="G30" s="24">
        <f>E30/'- 7 -'!F30</f>
        <v>1004.3756723210591</v>
      </c>
      <c r="H30" s="24">
        <f>SUM('- 24 -'!D30,'- 24 -'!B30)</f>
        <v>0</v>
      </c>
      <c r="I30" s="360">
        <f>H30/'- 3 -'!D30*100</f>
        <v>0</v>
      </c>
    </row>
    <row r="31" spans="1:9" ht="13.5" customHeight="1">
      <c r="A31" s="367" t="s">
        <v>267</v>
      </c>
      <c r="B31" s="368">
        <f>SUM('- 18 -'!B31,'- 18 -'!E31,'- 19 -'!B31,'- 19 -'!E31,'- 19 -'!H31,'- 20 -'!B31)</f>
        <v>16211471</v>
      </c>
      <c r="C31" s="369">
        <f>B31/'- 3 -'!D31*100</f>
        <v>59.5259367434402</v>
      </c>
      <c r="D31" s="368">
        <f>B31/'- 7 -'!C31</f>
        <v>5012.823438466296</v>
      </c>
      <c r="E31" s="368">
        <f>SUM('- 21 -'!B31,'- 21 -'!E31,'- 21 -'!H31,'- 22 -'!B31,'- 22 -'!E31,'- 22 -'!H31,'- 23 -'!B31)</f>
        <v>4279941</v>
      </c>
      <c r="F31" s="369">
        <f>E31/'- 3 -'!D31*100</f>
        <v>15.71526095513826</v>
      </c>
      <c r="G31" s="368">
        <f>E31/'- 7 -'!F31</f>
        <v>1279.8866626794259</v>
      </c>
      <c r="H31" s="368">
        <f>SUM('- 24 -'!D31,'- 24 -'!B31)</f>
        <v>140844</v>
      </c>
      <c r="I31" s="369">
        <f>H31/'- 3 -'!D31*100</f>
        <v>0.5171567117316554</v>
      </c>
    </row>
    <row r="32" spans="1:9" ht="13.5" customHeight="1">
      <c r="A32" s="23" t="s">
        <v>268</v>
      </c>
      <c r="B32" s="24">
        <f>SUM('- 18 -'!B32,'- 18 -'!E32,'- 19 -'!B32,'- 19 -'!E32,'- 19 -'!H32,'- 20 -'!B32)</f>
        <v>12262738</v>
      </c>
      <c r="C32" s="360">
        <f>B32/'- 3 -'!D32*100</f>
        <v>59.10290733427179</v>
      </c>
      <c r="D32" s="24">
        <f>B32/'- 7 -'!C32</f>
        <v>5625.109174311927</v>
      </c>
      <c r="E32" s="24">
        <f>SUM('- 21 -'!B32,'- 21 -'!E32,'- 21 -'!H32,'- 22 -'!B32,'- 22 -'!E32,'- 22 -'!H32,'- 23 -'!B32)</f>
        <v>2789250</v>
      </c>
      <c r="F32" s="360">
        <f>E32/'- 3 -'!D32*100</f>
        <v>13.443391213456376</v>
      </c>
      <c r="G32" s="24">
        <f>E32/'- 7 -'!F32</f>
        <v>1279.4724770642201</v>
      </c>
      <c r="H32" s="24">
        <f>SUM('- 24 -'!D32,'- 24 -'!B32)</f>
        <v>225850</v>
      </c>
      <c r="I32" s="360">
        <f>H32/'- 3 -'!D32*100</f>
        <v>1.0885327258435502</v>
      </c>
    </row>
    <row r="33" spans="1:9" ht="13.5" customHeight="1">
      <c r="A33" s="367" t="s">
        <v>269</v>
      </c>
      <c r="B33" s="368">
        <f>SUM('- 18 -'!B33,'- 18 -'!E33,'- 19 -'!B33,'- 19 -'!E33,'- 19 -'!H33,'- 20 -'!B33)</f>
        <v>12933700</v>
      </c>
      <c r="C33" s="369">
        <f>B33/'- 3 -'!D33*100</f>
        <v>57.629361624389006</v>
      </c>
      <c r="D33" s="368">
        <f>B33/'- 7 -'!C33</f>
        <v>5676.409918806232</v>
      </c>
      <c r="E33" s="368">
        <f>SUM('- 21 -'!B33,'- 21 -'!E33,'- 21 -'!H33,'- 22 -'!B33,'- 22 -'!E33,'- 22 -'!H33,'- 23 -'!B33)</f>
        <v>3098500</v>
      </c>
      <c r="F33" s="369">
        <f>E33/'- 3 -'!D33*100</f>
        <v>13.806148046821043</v>
      </c>
      <c r="G33" s="368">
        <f>E33/'- 7 -'!F33</f>
        <v>1359.8858898398069</v>
      </c>
      <c r="H33" s="368">
        <f>SUM('- 24 -'!D33,'- 24 -'!B33)</f>
        <v>0</v>
      </c>
      <c r="I33" s="369">
        <f>H33/'- 3 -'!D33*100</f>
        <v>0</v>
      </c>
    </row>
    <row r="34" spans="1:9" ht="13.5" customHeight="1">
      <c r="A34" s="23" t="s">
        <v>270</v>
      </c>
      <c r="B34" s="24">
        <f>SUM('- 18 -'!B34,'- 18 -'!E34,'- 19 -'!B34,'- 19 -'!E34,'- 19 -'!H34,'- 20 -'!B34)</f>
        <v>11602726</v>
      </c>
      <c r="C34" s="360">
        <f>B34/'- 3 -'!D34*100</f>
        <v>58.688459248670846</v>
      </c>
      <c r="D34" s="24">
        <f>B34/'- 7 -'!C34</f>
        <v>5470.919464353074</v>
      </c>
      <c r="E34" s="24">
        <f>SUM('- 21 -'!B34,'- 21 -'!E34,'- 21 -'!H34,'- 22 -'!B34,'- 22 -'!E34,'- 22 -'!H34,'- 23 -'!B34)</f>
        <v>2444444</v>
      </c>
      <c r="F34" s="360">
        <f>E34/'- 3 -'!D34*100</f>
        <v>12.364391960963134</v>
      </c>
      <c r="G34" s="24">
        <f>E34/'- 7 -'!F34</f>
        <v>1149.3530186195221</v>
      </c>
      <c r="H34" s="24">
        <f>SUM('- 24 -'!D34,'- 24 -'!B34)</f>
        <v>0</v>
      </c>
      <c r="I34" s="360">
        <f>H34/'- 3 -'!D34*100</f>
        <v>0</v>
      </c>
    </row>
    <row r="35" spans="1:9" ht="13.5" customHeight="1">
      <c r="A35" s="367" t="s">
        <v>271</v>
      </c>
      <c r="B35" s="368">
        <f>SUM('- 18 -'!B35,'- 18 -'!E35,'- 19 -'!B35,'- 19 -'!E35,'- 19 -'!H35,'- 20 -'!B35)</f>
        <v>84279135</v>
      </c>
      <c r="C35" s="369">
        <f>B35/'- 3 -'!D35*100</f>
        <v>60.24471758379718</v>
      </c>
      <c r="D35" s="368">
        <f>B35/'- 7 -'!C35</f>
        <v>4957.596176470588</v>
      </c>
      <c r="E35" s="368">
        <f>SUM('- 21 -'!B35,'- 21 -'!E35,'- 21 -'!H35,'- 22 -'!B35,'- 22 -'!E35,'- 22 -'!H35,'- 23 -'!B35)</f>
        <v>22390240</v>
      </c>
      <c r="F35" s="369">
        <f>E35/'- 3 -'!D35*100</f>
        <v>16.005072731624963</v>
      </c>
      <c r="G35" s="368">
        <f>E35/'- 7 -'!F35</f>
        <v>1305.3250160321809</v>
      </c>
      <c r="H35" s="368">
        <f>SUM('- 24 -'!D35,'- 24 -'!B35)</f>
        <v>0</v>
      </c>
      <c r="I35" s="369">
        <f>H35/'- 3 -'!D35*100</f>
        <v>0</v>
      </c>
    </row>
    <row r="36" spans="1:9" ht="13.5" customHeight="1">
      <c r="A36" s="23" t="s">
        <v>272</v>
      </c>
      <c r="B36" s="24">
        <f>SUM('- 18 -'!B36,'- 18 -'!E36,'- 19 -'!B36,'- 19 -'!E36,'- 19 -'!H36,'- 20 -'!B36)</f>
        <v>10379000</v>
      </c>
      <c r="C36" s="360">
        <f>B36/'- 3 -'!D36*100</f>
        <v>58.350620948654374</v>
      </c>
      <c r="D36" s="24">
        <f>B36/'- 7 -'!C36</f>
        <v>5384.136535768014</v>
      </c>
      <c r="E36" s="24">
        <f>SUM('- 21 -'!B36,'- 21 -'!E36,'- 21 -'!H36,'- 22 -'!B36,'- 22 -'!E36,'- 22 -'!H36,'- 23 -'!B36)</f>
        <v>2316730</v>
      </c>
      <c r="F36" s="360">
        <f>E36/'- 3 -'!D36*100</f>
        <v>13.024629932592354</v>
      </c>
      <c r="G36" s="24">
        <f>E36/'- 7 -'!F36</f>
        <v>1198.51526125194</v>
      </c>
      <c r="H36" s="24">
        <f>SUM('- 24 -'!D36,'- 24 -'!B36)</f>
        <v>0</v>
      </c>
      <c r="I36" s="360">
        <f>H36/'- 3 -'!D36*100</f>
        <v>0</v>
      </c>
    </row>
    <row r="37" spans="1:9" ht="13.5" customHeight="1">
      <c r="A37" s="367" t="s">
        <v>273</v>
      </c>
      <c r="B37" s="368">
        <f>SUM('- 18 -'!B37,'- 18 -'!E37,'- 19 -'!B37,'- 19 -'!E37,'- 19 -'!H37,'- 20 -'!B37)</f>
        <v>16738656</v>
      </c>
      <c r="C37" s="369">
        <f>B37/'- 3 -'!D37*100</f>
        <v>57.7271194468622</v>
      </c>
      <c r="D37" s="368">
        <f>B37/'- 7 -'!C37</f>
        <v>4935.472799646174</v>
      </c>
      <c r="E37" s="368">
        <f>SUM('- 21 -'!B37,'- 21 -'!E37,'- 21 -'!H37,'- 22 -'!B37,'- 22 -'!E37,'- 22 -'!H37,'- 23 -'!B37)</f>
        <v>4839891</v>
      </c>
      <c r="F37" s="369">
        <f>E37/'- 3 -'!D37*100</f>
        <v>16.691481434757566</v>
      </c>
      <c r="G37" s="368">
        <f>E37/'- 7 -'!F37</f>
        <v>1427.0650154798761</v>
      </c>
      <c r="H37" s="368">
        <f>SUM('- 24 -'!D37,'- 24 -'!B37)</f>
        <v>0</v>
      </c>
      <c r="I37" s="369">
        <f>H37/'- 3 -'!D37*100</f>
        <v>0</v>
      </c>
    </row>
    <row r="38" spans="1:9" ht="13.5" customHeight="1">
      <c r="A38" s="23" t="s">
        <v>274</v>
      </c>
      <c r="B38" s="24">
        <f>SUM('- 18 -'!B38,'- 18 -'!E38,'- 19 -'!B38,'- 19 -'!E38,'- 19 -'!H38,'- 20 -'!B38)</f>
        <v>45605089</v>
      </c>
      <c r="C38" s="360">
        <f>B38/'- 3 -'!D38*100</f>
        <v>61.53660370991659</v>
      </c>
      <c r="D38" s="24">
        <f>B38/'- 7 -'!C38</f>
        <v>5249.506647482014</v>
      </c>
      <c r="E38" s="24">
        <f>SUM('- 21 -'!B38,'- 21 -'!E38,'- 21 -'!H38,'- 22 -'!B38,'- 22 -'!E38,'- 22 -'!H38,'- 23 -'!B38)</f>
        <v>10602070</v>
      </c>
      <c r="F38" s="360">
        <f>E38/'- 3 -'!D38*100</f>
        <v>14.305758291466015</v>
      </c>
      <c r="G38" s="24">
        <f>E38/'- 7 -'!F38</f>
        <v>1214.6497107177636</v>
      </c>
      <c r="H38" s="24">
        <f>SUM('- 24 -'!D38,'- 24 -'!B38)</f>
        <v>382916</v>
      </c>
      <c r="I38" s="360">
        <f>H38/'- 3 -'!D38*100</f>
        <v>0.5166824725676212</v>
      </c>
    </row>
    <row r="39" spans="1:9" ht="13.5" customHeight="1">
      <c r="A39" s="367" t="s">
        <v>275</v>
      </c>
      <c r="B39" s="368">
        <f>SUM('- 18 -'!B39,'- 18 -'!E39,'- 19 -'!B39,'- 19 -'!E39,'- 19 -'!H39,'- 20 -'!B39)</f>
        <v>9268587</v>
      </c>
      <c r="C39" s="369">
        <f>B39/'- 3 -'!D39*100</f>
        <v>57.65523878008545</v>
      </c>
      <c r="D39" s="368">
        <f>B39/'- 7 -'!C39</f>
        <v>5558.373013493253</v>
      </c>
      <c r="E39" s="368">
        <f>SUM('- 21 -'!B39,'- 21 -'!E39,'- 21 -'!H39,'- 22 -'!B39,'- 22 -'!E39,'- 22 -'!H39,'- 23 -'!B39)</f>
        <v>2220573</v>
      </c>
      <c r="F39" s="369">
        <f>E39/'- 3 -'!D39*100</f>
        <v>13.813072752471403</v>
      </c>
      <c r="G39" s="368">
        <f>E39/'- 7 -'!F39</f>
        <v>1331.6779610194903</v>
      </c>
      <c r="H39" s="368">
        <f>SUM('- 24 -'!D39,'- 24 -'!B39)</f>
        <v>0</v>
      </c>
      <c r="I39" s="369">
        <f>H39/'- 3 -'!D39*100</f>
        <v>0</v>
      </c>
    </row>
    <row r="40" spans="1:9" ht="13.5" customHeight="1">
      <c r="A40" s="23" t="s">
        <v>276</v>
      </c>
      <c r="B40" s="24">
        <f>SUM('- 18 -'!B40,'- 18 -'!E40,'- 19 -'!B40,'- 19 -'!E40,'- 19 -'!H40,'- 20 -'!B40)</f>
        <v>47899691</v>
      </c>
      <c r="C40" s="360">
        <f>B40/'- 3 -'!D40*100</f>
        <v>63.04485999771905</v>
      </c>
      <c r="D40" s="24">
        <f>B40/'- 7 -'!C40</f>
        <v>5531.525394369125</v>
      </c>
      <c r="E40" s="24">
        <f>SUM('- 21 -'!B40,'- 21 -'!E40,'- 21 -'!H40,'- 22 -'!B40,'- 22 -'!E40,'- 22 -'!H40,'- 23 -'!B40)</f>
        <v>9732238</v>
      </c>
      <c r="F40" s="360">
        <f>E40/'- 3 -'!D40*100</f>
        <v>12.809426728336959</v>
      </c>
      <c r="G40" s="24">
        <f>E40/'- 7 -'!F40</f>
        <v>1106.7662110219028</v>
      </c>
      <c r="H40" s="24">
        <f>SUM('- 24 -'!D40,'- 24 -'!B40)</f>
        <v>0</v>
      </c>
      <c r="I40" s="360">
        <f>H40/'- 3 -'!D40*100</f>
        <v>0</v>
      </c>
    </row>
    <row r="41" spans="1:9" ht="13.5" customHeight="1">
      <c r="A41" s="367" t="s">
        <v>277</v>
      </c>
      <c r="B41" s="368">
        <f>SUM('- 18 -'!B41,'- 18 -'!E41,'- 19 -'!B41,'- 19 -'!E41,'- 19 -'!H41,'- 20 -'!B41)</f>
        <v>25004070</v>
      </c>
      <c r="C41" s="369">
        <f>B41/'- 3 -'!D41*100</f>
        <v>53.765705819884836</v>
      </c>
      <c r="D41" s="368">
        <f>B41/'- 7 -'!C41</f>
        <v>5382.428156280272</v>
      </c>
      <c r="E41" s="368">
        <f>SUM('- 21 -'!B41,'- 21 -'!E41,'- 21 -'!H41,'- 22 -'!B41,'- 22 -'!E41,'- 22 -'!H41,'- 23 -'!B41)</f>
        <v>8664475</v>
      </c>
      <c r="F41" s="369">
        <f>E41/'- 3 -'!D41*100</f>
        <v>18.631031425433804</v>
      </c>
      <c r="G41" s="368">
        <f>E41/'- 7 -'!F41</f>
        <v>1857.1374986603794</v>
      </c>
      <c r="H41" s="368">
        <f>SUM('- 24 -'!D41,'- 24 -'!B41)</f>
        <v>958000</v>
      </c>
      <c r="I41" s="369">
        <f>H41/'- 3 -'!D41*100</f>
        <v>2.059966484474314</v>
      </c>
    </row>
    <row r="42" spans="1:9" ht="13.5" customHeight="1">
      <c r="A42" s="23" t="s">
        <v>278</v>
      </c>
      <c r="B42" s="24">
        <f>SUM('- 18 -'!B42,'- 18 -'!E42,'- 19 -'!B42,'- 19 -'!E42,'- 19 -'!H42,'- 20 -'!B42)</f>
        <v>9382464</v>
      </c>
      <c r="C42" s="360">
        <f>B42/'- 3 -'!D42*100</f>
        <v>56.33347382982632</v>
      </c>
      <c r="D42" s="24">
        <f>B42/'- 7 -'!C42</f>
        <v>5571.5344418052255</v>
      </c>
      <c r="E42" s="24">
        <f>SUM('- 21 -'!B42,'- 21 -'!E42,'- 21 -'!H42,'- 22 -'!B42,'- 22 -'!E42,'- 22 -'!H42,'- 23 -'!B42)</f>
        <v>2713574</v>
      </c>
      <c r="F42" s="360">
        <f>E42/'- 3 -'!D42*100</f>
        <v>16.29263378088071</v>
      </c>
      <c r="G42" s="24">
        <f>E42/'- 7 -'!F42</f>
        <v>1611.3859857482184</v>
      </c>
      <c r="H42" s="24">
        <f>SUM('- 24 -'!D42,'- 24 -'!B42)</f>
        <v>0</v>
      </c>
      <c r="I42" s="360">
        <f>H42/'- 3 -'!D42*100</f>
        <v>0</v>
      </c>
    </row>
    <row r="43" spans="1:9" ht="13.5" customHeight="1">
      <c r="A43" s="367" t="s">
        <v>279</v>
      </c>
      <c r="B43" s="368">
        <f>SUM('- 18 -'!B43,'- 18 -'!E43,'- 19 -'!B43,'- 19 -'!E43,'- 19 -'!H43,'- 20 -'!B43)</f>
        <v>5300836</v>
      </c>
      <c r="C43" s="369">
        <f>B43/'- 3 -'!D43*100</f>
        <v>53.93976489024226</v>
      </c>
      <c r="D43" s="368">
        <f>B43/'- 7 -'!C43</f>
        <v>4849.804208600183</v>
      </c>
      <c r="E43" s="368">
        <f>SUM('- 21 -'!B43,'- 21 -'!E43,'- 21 -'!H43,'- 22 -'!B43,'- 22 -'!E43,'- 22 -'!H43,'- 23 -'!B43)</f>
        <v>1692839</v>
      </c>
      <c r="F43" s="369">
        <f>E43/'- 3 -'!D43*100</f>
        <v>17.22583714286441</v>
      </c>
      <c r="G43" s="368">
        <f>E43/'- 7 -'!F43</f>
        <v>1548.8005489478498</v>
      </c>
      <c r="H43" s="368">
        <f>SUM('- 24 -'!D43,'- 24 -'!B43)</f>
        <v>140000</v>
      </c>
      <c r="I43" s="369">
        <f>H43/'- 3 -'!D43*100</f>
        <v>1.4245992678577335</v>
      </c>
    </row>
    <row r="44" spans="1:9" ht="13.5" customHeight="1">
      <c r="A44" s="23" t="s">
        <v>280</v>
      </c>
      <c r="B44" s="24">
        <f>SUM('- 18 -'!B44,'- 18 -'!E44,'- 19 -'!B44,'- 19 -'!E44,'- 19 -'!H44,'- 20 -'!B44)</f>
        <v>4177528</v>
      </c>
      <c r="C44" s="360">
        <f>B44/'- 3 -'!D44*100</f>
        <v>55.043977570404756</v>
      </c>
      <c r="D44" s="24">
        <f>B44/'- 7 -'!C44</f>
        <v>5277.988629185092</v>
      </c>
      <c r="E44" s="24">
        <f>SUM('- 21 -'!B44,'- 21 -'!E44,'- 21 -'!H44,'- 22 -'!B44,'- 22 -'!E44,'- 22 -'!H44,'- 23 -'!B44)</f>
        <v>1201690</v>
      </c>
      <c r="F44" s="360">
        <f>E44/'- 3 -'!D44*100</f>
        <v>15.833717309992823</v>
      </c>
      <c r="G44" s="24">
        <f>E44/'- 7 -'!F44</f>
        <v>1518.2438408085914</v>
      </c>
      <c r="H44" s="24">
        <f>SUM('- 24 -'!D44,'- 24 -'!B44)</f>
        <v>0</v>
      </c>
      <c r="I44" s="360">
        <f>H44/'- 3 -'!D44*100</f>
        <v>0</v>
      </c>
    </row>
    <row r="45" spans="1:9" ht="13.5" customHeight="1">
      <c r="A45" s="367" t="s">
        <v>281</v>
      </c>
      <c r="B45" s="368">
        <f>SUM('- 18 -'!B45,'- 18 -'!E45,'- 19 -'!B45,'- 19 -'!E45,'- 19 -'!H45,'- 20 -'!B45)</f>
        <v>6973585</v>
      </c>
      <c r="C45" s="369">
        <f>B45/'- 3 -'!D45*100</f>
        <v>59.5395781608057</v>
      </c>
      <c r="D45" s="368">
        <f>B45/'- 7 -'!C45</f>
        <v>4826.010380622837</v>
      </c>
      <c r="E45" s="368">
        <f>SUM('- 21 -'!B45,'- 21 -'!E45,'- 21 -'!H45,'- 22 -'!B45,'- 22 -'!E45,'- 22 -'!H45,'- 23 -'!B45)</f>
        <v>1546396</v>
      </c>
      <c r="F45" s="369">
        <f>E45/'- 3 -'!D45*100</f>
        <v>13.202931563830841</v>
      </c>
      <c r="G45" s="368">
        <f>E45/'- 7 -'!F45</f>
        <v>1065.7450034458993</v>
      </c>
      <c r="H45" s="368">
        <f>SUM('- 24 -'!D45,'- 24 -'!B45)</f>
        <v>350000</v>
      </c>
      <c r="I45" s="369">
        <f>H45/'- 3 -'!D45*100</f>
        <v>2.988255302872482</v>
      </c>
    </row>
    <row r="46" spans="1:9" ht="13.5" customHeight="1">
      <c r="A46" s="23" t="s">
        <v>282</v>
      </c>
      <c r="B46" s="24">
        <f>SUM('- 18 -'!B46,'- 18 -'!E46,'- 19 -'!B46,'- 19 -'!E46,'- 19 -'!H46,'- 20 -'!B46)</f>
        <v>151386800</v>
      </c>
      <c r="C46" s="360">
        <f>B46/'- 3 -'!D46*100</f>
        <v>52.98723190375504</v>
      </c>
      <c r="D46" s="24">
        <f>B46/'- 7 -'!C46</f>
        <v>5107.258404601656</v>
      </c>
      <c r="E46" s="24">
        <f>SUM('- 21 -'!B46,'- 21 -'!E46,'- 21 -'!H46,'- 22 -'!B46,'- 22 -'!E46,'- 22 -'!H46,'- 23 -'!B46)</f>
        <v>63582300</v>
      </c>
      <c r="F46" s="360">
        <f>E46/'- 3 -'!D46*100</f>
        <v>22.25458279766878</v>
      </c>
      <c r="G46" s="24">
        <f>E46/'- 7 -'!F46</f>
        <v>2062.6861313868612</v>
      </c>
      <c r="H46" s="24">
        <f>SUM('- 24 -'!D46,'- 24 -'!B46)</f>
        <v>275000</v>
      </c>
      <c r="I46" s="360">
        <f>H46/'- 3 -'!D46*100</f>
        <v>0.09625336405507373</v>
      </c>
    </row>
    <row r="47" spans="1:9" ht="4.5" customHeight="1">
      <c r="A47"/>
      <c r="B47"/>
      <c r="C47"/>
      <c r="D47"/>
      <c r="E47"/>
      <c r="F47"/>
      <c r="G47"/>
      <c r="H47"/>
      <c r="I47"/>
    </row>
    <row r="48" spans="1:9" ht="13.5" customHeight="1">
      <c r="A48" s="370" t="s">
        <v>283</v>
      </c>
      <c r="B48" s="371">
        <f>SUM(B11:B46)</f>
        <v>894414547</v>
      </c>
      <c r="C48" s="372">
        <f>B48/'- 3 -'!D48*100</f>
        <v>56.727855422608464</v>
      </c>
      <c r="D48" s="371">
        <f>B48/'- 7 -'!C48</f>
        <v>5183.034501446144</v>
      </c>
      <c r="E48" s="371">
        <f>SUM(E11:E46)</f>
        <v>270908024</v>
      </c>
      <c r="F48" s="372">
        <f>E48/'- 3 -'!D48*100</f>
        <v>17.18222413739045</v>
      </c>
      <c r="G48" s="371">
        <f>E48/'- 7 -'!F48</f>
        <v>1546.0306225981662</v>
      </c>
      <c r="H48" s="371">
        <f>SUM(H11:H46)</f>
        <v>5098730</v>
      </c>
      <c r="I48" s="372">
        <f>H48/'- 3 -'!D48*100</f>
        <v>0.32338474284555263</v>
      </c>
    </row>
    <row r="49" spans="1:9" ht="4.5" customHeight="1">
      <c r="A49" s="25" t="s">
        <v>5</v>
      </c>
      <c r="B49" s="26"/>
      <c r="C49" s="359"/>
      <c r="D49" s="26"/>
      <c r="E49" s="26"/>
      <c r="F49" s="359"/>
      <c r="H49" s="26"/>
      <c r="I49" s="359"/>
    </row>
    <row r="50" spans="1:9" ht="13.5" customHeight="1">
      <c r="A50" s="23" t="s">
        <v>284</v>
      </c>
      <c r="B50" s="24">
        <f>SUM('- 18 -'!B50,'- 18 -'!E50,'- 19 -'!B50,'- 19 -'!E50,'- 19 -'!H50,'- 20 -'!B50)</f>
        <v>1646469</v>
      </c>
      <c r="C50" s="360">
        <f>B50/'- 3 -'!D50*100</f>
        <v>64.30062720164963</v>
      </c>
      <c r="D50" s="24">
        <f>B50/'- 7 -'!C50</f>
        <v>7211.865965834428</v>
      </c>
      <c r="E50" s="24">
        <f>SUM('- 21 -'!B50,'- 21 -'!E50,'- 21 -'!H50,'- 22 -'!B50,'- 22 -'!E50,'- 22 -'!H50,'- 23 -'!B50)</f>
        <v>400241</v>
      </c>
      <c r="F50" s="360">
        <f>E50/'- 3 -'!D50*100</f>
        <v>15.630872692905514</v>
      </c>
      <c r="G50" s="24">
        <f>E50/'- 7 -'!F50</f>
        <v>1753.1362242663163</v>
      </c>
      <c r="H50" s="24">
        <f>SUM('- 24 -'!D50,'- 24 -'!B50)</f>
        <v>0</v>
      </c>
      <c r="I50" s="360">
        <f>H50/'- 3 -'!D50*100</f>
        <v>0</v>
      </c>
    </row>
    <row r="51" spans="1:9" ht="13.5" customHeight="1">
      <c r="A51" s="367" t="s">
        <v>285</v>
      </c>
      <c r="B51" s="368">
        <f>SUM('- 18 -'!B51,'- 18 -'!E51,'- 19 -'!B51,'- 19 -'!E51,'- 19 -'!H51,'- 20 -'!B51)</f>
        <v>4256414</v>
      </c>
      <c r="C51" s="369">
        <f>B51/'- 3 -'!D51*100</f>
        <v>40.16373433556763</v>
      </c>
      <c r="D51" s="368">
        <f>B51/'- 7 -'!C51</f>
        <v>6518.245022970904</v>
      </c>
      <c r="E51" s="368">
        <f>SUM('- 21 -'!B51,'- 21 -'!E51,'- 21 -'!H51,'- 22 -'!B51,'- 22 -'!E51,'- 22 -'!H51,'- 23 -'!B51)</f>
        <v>569322</v>
      </c>
      <c r="F51" s="369">
        <f>E51/'- 3 -'!D51*100</f>
        <v>5.372150725797358</v>
      </c>
      <c r="G51" s="368">
        <f>E51/'- 7 -'!F51</f>
        <v>871.8560490045942</v>
      </c>
      <c r="H51" s="368">
        <f>SUM('- 24 -'!D51,'- 24 -'!B51)</f>
        <v>2324890</v>
      </c>
      <c r="I51" s="369">
        <f>H51/'- 3 -'!D51*100</f>
        <v>21.93777774422738</v>
      </c>
    </row>
    <row r="52" spans="1:9" ht="49.5" customHeight="1">
      <c r="A52" s="27"/>
      <c r="B52" s="27"/>
      <c r="C52" s="27"/>
      <c r="D52" s="27"/>
      <c r="E52" s="27"/>
      <c r="F52" s="27"/>
      <c r="G52" s="27"/>
      <c r="H52" s="27"/>
      <c r="I52" s="27"/>
    </row>
    <row r="53" ht="15" customHeight="1">
      <c r="A53" s="128" t="s">
        <v>549</v>
      </c>
    </row>
    <row r="54" spans="2:9" ht="14.25" customHeight="1">
      <c r="B54" s="95"/>
      <c r="C54" s="95"/>
      <c r="E54" s="95"/>
      <c r="F54" s="95"/>
      <c r="H54" s="95"/>
      <c r="I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2.xml><?xml version="1.0" encoding="utf-8"?>
<worksheet xmlns="http://schemas.openxmlformats.org/spreadsheetml/2006/main" xmlns:r="http://schemas.openxmlformats.org/officeDocument/2006/relationships">
  <sheetPr codeName="Sheet11">
    <pageSetUpPr fitToPage="1"/>
  </sheetPr>
  <dimension ref="A1:J54"/>
  <sheetViews>
    <sheetView showGridLines="0" showZeros="0" workbookViewId="0" topLeftCell="A1">
      <selection activeCell="A1" sqref="A1"/>
    </sheetView>
  </sheetViews>
  <sheetFormatPr defaultColWidth="15.83203125" defaultRowHeight="12"/>
  <cols>
    <col min="1" max="1" width="30.83203125" style="1" customWidth="1"/>
    <col min="2" max="2" width="21.83203125" style="1" customWidth="1"/>
    <col min="3" max="3" width="9.83203125" style="1" customWidth="1"/>
    <col min="4" max="4" width="16.83203125" style="1" customWidth="1"/>
    <col min="5" max="5" width="8.83203125" style="1" customWidth="1"/>
    <col min="6" max="6" width="9.83203125" style="1" customWidth="1"/>
    <col min="7" max="7" width="16.83203125" style="1" customWidth="1"/>
    <col min="8" max="8" width="8.83203125" style="1" customWidth="1"/>
    <col min="9" max="9" width="9.83203125" style="1" customWidth="1"/>
    <col min="10" max="16384" width="15.83203125" style="1" customWidth="1"/>
  </cols>
  <sheetData>
    <row r="1" spans="1:9" ht="6.75" customHeight="1">
      <c r="A1" s="3"/>
      <c r="B1" s="4"/>
      <c r="C1" s="4"/>
      <c r="D1" s="4"/>
      <c r="E1" s="4"/>
      <c r="F1" s="4"/>
      <c r="G1" s="4"/>
      <c r="H1" s="4"/>
      <c r="I1" s="4"/>
    </row>
    <row r="2" spans="1:9" ht="15.75" customHeight="1">
      <c r="A2" s="167"/>
      <c r="B2" s="5" t="s">
        <v>3</v>
      </c>
      <c r="C2" s="6"/>
      <c r="D2" s="6"/>
      <c r="E2" s="6"/>
      <c r="F2" s="6"/>
      <c r="G2" s="109"/>
      <c r="H2" s="120"/>
      <c r="I2" s="190" t="s">
        <v>6</v>
      </c>
    </row>
    <row r="3" spans="1:9" ht="15.75" customHeight="1">
      <c r="A3" s="170"/>
      <c r="B3" s="7" t="str">
        <f>OPYEAR</f>
        <v>OPERATING FUND 2006/2007 BUDGET</v>
      </c>
      <c r="C3" s="8"/>
      <c r="D3" s="8"/>
      <c r="E3" s="8"/>
      <c r="F3" s="8"/>
      <c r="G3" s="111"/>
      <c r="H3" s="104"/>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361" t="s">
        <v>57</v>
      </c>
      <c r="C6" s="362"/>
      <c r="D6" s="361" t="s">
        <v>199</v>
      </c>
      <c r="E6" s="362"/>
      <c r="F6" s="363"/>
      <c r="G6" s="361" t="s">
        <v>29</v>
      </c>
      <c r="H6" s="362"/>
      <c r="I6" s="363"/>
    </row>
    <row r="7" spans="2:9" ht="15.75" customHeight="1">
      <c r="B7" s="364" t="s">
        <v>228</v>
      </c>
      <c r="C7" s="365"/>
      <c r="D7" s="364" t="s">
        <v>37</v>
      </c>
      <c r="E7" s="365"/>
      <c r="F7" s="366"/>
      <c r="G7" s="364" t="s">
        <v>43</v>
      </c>
      <c r="H7" s="365"/>
      <c r="I7" s="366"/>
    </row>
    <row r="8" spans="1:9" ht="15.75" customHeight="1">
      <c r="A8" s="105"/>
      <c r="B8" s="10" t="s">
        <v>5</v>
      </c>
      <c r="C8" s="241"/>
      <c r="D8" s="176"/>
      <c r="E8" s="175"/>
      <c r="F8" s="175" t="s">
        <v>67</v>
      </c>
      <c r="G8" s="176"/>
      <c r="H8" s="175"/>
      <c r="I8" s="175" t="s">
        <v>67</v>
      </c>
    </row>
    <row r="9" spans="1:9" ht="15.75" customHeight="1">
      <c r="A9" s="35" t="s">
        <v>88</v>
      </c>
      <c r="B9" s="116" t="s">
        <v>89</v>
      </c>
      <c r="C9" s="116" t="s">
        <v>90</v>
      </c>
      <c r="D9" s="116" t="s">
        <v>89</v>
      </c>
      <c r="E9" s="116" t="s">
        <v>90</v>
      </c>
      <c r="F9" s="116" t="s">
        <v>91</v>
      </c>
      <c r="G9" s="116" t="s">
        <v>89</v>
      </c>
      <c r="H9" s="116" t="s">
        <v>90</v>
      </c>
      <c r="I9" s="116" t="s">
        <v>91</v>
      </c>
    </row>
    <row r="10" ht="4.5" customHeight="1">
      <c r="A10" s="37"/>
    </row>
    <row r="11" spans="1:9" ht="13.5" customHeight="1">
      <c r="A11" s="367" t="s">
        <v>248</v>
      </c>
      <c r="B11" s="368">
        <f>SUM('- 25 -'!H11,'- 25 -'!F11,'- 25 -'!D11,'- 25 -'!B11)</f>
        <v>11750</v>
      </c>
      <c r="C11" s="369">
        <f>B11/'- 3 -'!D11*100</f>
        <v>0.09493100737553332</v>
      </c>
      <c r="D11" s="368">
        <f>SUM('- 26 -'!B11,'- 26 -'!E11,'- 26 -'!H11,'- 27 -'!B11)</f>
        <v>477196</v>
      </c>
      <c r="E11" s="369">
        <f>D11/'- 3 -'!D11*100</f>
        <v>3.855378467708511</v>
      </c>
      <c r="F11" s="368">
        <f>D11/'- 7 -'!F11</f>
        <v>322.53869550523825</v>
      </c>
      <c r="G11" s="368">
        <f>SUM('- 28 -'!B11,'- 28 -'!E11,'- 28 -'!H11,'- 29 -'!B11,'- 29 -'!E11)</f>
        <v>273079</v>
      </c>
      <c r="H11" s="369">
        <f>G11/'- 3 -'!D11*100</f>
        <v>2.2062693245194267</v>
      </c>
      <c r="I11" s="368">
        <f>G11/'- 7 -'!F11</f>
        <v>184.57519432240622</v>
      </c>
    </row>
    <row r="12" spans="1:9" ht="13.5" customHeight="1">
      <c r="A12" s="23" t="s">
        <v>249</v>
      </c>
      <c r="B12" s="24">
        <f>SUM('- 25 -'!H12,'- 25 -'!F12,'- 25 -'!D12,'- 25 -'!B12)</f>
        <v>20750</v>
      </c>
      <c r="C12" s="360">
        <f>B12/'- 3 -'!D12*100</f>
        <v>0.09290737488443666</v>
      </c>
      <c r="D12" s="24">
        <f>SUM('- 26 -'!B12,'- 26 -'!E12,'- 26 -'!H12,'- 27 -'!B12)</f>
        <v>668803</v>
      </c>
      <c r="E12" s="360">
        <f>D12/'- 3 -'!D12*100</f>
        <v>2.994541255172814</v>
      </c>
      <c r="F12" s="24">
        <f>D12/'- 7 -'!F12</f>
        <v>284.45176930928886</v>
      </c>
      <c r="G12" s="24">
        <f>SUM('- 28 -'!B12,'- 28 -'!E12,'- 28 -'!H12,'- 29 -'!B12,'- 29 -'!E12)</f>
        <v>576356</v>
      </c>
      <c r="H12" s="360">
        <f>G12/'- 3 -'!D12*100</f>
        <v>2.580613154645512</v>
      </c>
      <c r="I12" s="24">
        <f>G12/'- 7 -'!F12</f>
        <v>245.1326981966655</v>
      </c>
    </row>
    <row r="13" spans="1:9" ht="13.5" customHeight="1">
      <c r="A13" s="367" t="s">
        <v>250</v>
      </c>
      <c r="B13" s="368">
        <f>SUM('- 25 -'!H13,'- 25 -'!F13,'- 25 -'!D13,'- 25 -'!B13)</f>
        <v>109100</v>
      </c>
      <c r="C13" s="369">
        <f>B13/'- 3 -'!D13*100</f>
        <v>0.20379000849903334</v>
      </c>
      <c r="D13" s="368">
        <f>SUM('- 26 -'!B13,'- 26 -'!E13,'- 26 -'!H13,'- 27 -'!B13)</f>
        <v>1799500</v>
      </c>
      <c r="E13" s="369">
        <f>D13/'- 3 -'!D13*100</f>
        <v>3.3613209926123786</v>
      </c>
      <c r="F13" s="368">
        <f>D13/'- 7 -'!F13</f>
        <v>261.49821986485506</v>
      </c>
      <c r="G13" s="368">
        <f>SUM('- 28 -'!B13,'- 28 -'!E13,'- 28 -'!H13,'- 29 -'!B13,'- 29 -'!E13)</f>
        <v>1669300</v>
      </c>
      <c r="H13" s="369">
        <f>G13/'- 3 -'!D13*100</f>
        <v>3.1181178843944672</v>
      </c>
      <c r="I13" s="368">
        <f>G13/'- 7 -'!F13</f>
        <v>242.57792632420256</v>
      </c>
    </row>
    <row r="14" spans="1:9" ht="13.5" customHeight="1">
      <c r="A14" s="23" t="s">
        <v>286</v>
      </c>
      <c r="B14" s="24">
        <f>SUM('- 25 -'!H14,'- 25 -'!F14,'- 25 -'!D14,'- 25 -'!B14)</f>
        <v>153194</v>
      </c>
      <c r="C14" s="360">
        <f>B14/'- 3 -'!D14*100</f>
        <v>0.31407834650873895</v>
      </c>
      <c r="D14" s="24">
        <f>SUM('- 26 -'!B14,'- 26 -'!E14,'- 26 -'!H14,'- 27 -'!B14)</f>
        <v>1881749</v>
      </c>
      <c r="E14" s="360">
        <f>D14/'- 3 -'!D14*100</f>
        <v>3.857961894489817</v>
      </c>
      <c r="F14" s="24">
        <f>D14/'- 7 -'!F14</f>
        <v>427.1363068891159</v>
      </c>
      <c r="G14" s="24">
        <f>SUM('- 28 -'!B14,'- 28 -'!E14,'- 28 -'!H14,'- 29 -'!B14,'- 29 -'!E14)</f>
        <v>1780167</v>
      </c>
      <c r="H14" s="360">
        <f>G14/'- 3 -'!D14*100</f>
        <v>3.6496984729781996</v>
      </c>
      <c r="I14" s="24">
        <f>G14/'- 7 -'!F14</f>
        <v>404.07831120190673</v>
      </c>
    </row>
    <row r="15" spans="1:9" ht="13.5" customHeight="1">
      <c r="A15" s="367" t="s">
        <v>251</v>
      </c>
      <c r="B15" s="368">
        <f>SUM('- 25 -'!H15,'- 25 -'!F15,'- 25 -'!D15,'- 25 -'!B15)</f>
        <v>203950</v>
      </c>
      <c r="C15" s="369">
        <f>B15/'- 3 -'!D15*100</f>
        <v>1.4198897770094259</v>
      </c>
      <c r="D15" s="368">
        <f>SUM('- 26 -'!B15,'- 26 -'!E15,'- 26 -'!H15,'- 27 -'!B15)</f>
        <v>561500</v>
      </c>
      <c r="E15" s="369">
        <f>D15/'- 3 -'!D15*100</f>
        <v>3.9091351301338206</v>
      </c>
      <c r="F15" s="368">
        <f>D15/'- 7 -'!F15</f>
        <v>356.62114957129245</v>
      </c>
      <c r="G15" s="368">
        <f>SUM('- 28 -'!B15,'- 28 -'!E15,'- 28 -'!H15,'- 29 -'!B15,'- 29 -'!E15)</f>
        <v>417015</v>
      </c>
      <c r="H15" s="369">
        <f>G15/'- 3 -'!D15*100</f>
        <v>2.9032377315988516</v>
      </c>
      <c r="I15" s="368">
        <f>G15/'- 7 -'!F15</f>
        <v>264.8555096856145</v>
      </c>
    </row>
    <row r="16" spans="1:9" ht="13.5" customHeight="1">
      <c r="A16" s="23" t="s">
        <v>252</v>
      </c>
      <c r="B16" s="24">
        <f>SUM('- 25 -'!H16,'- 25 -'!F16,'- 25 -'!D16,'- 25 -'!B16)</f>
        <v>5000</v>
      </c>
      <c r="C16" s="360">
        <f>B16/'- 3 -'!D16*100</f>
        <v>0.04574807341138443</v>
      </c>
      <c r="D16" s="24">
        <f>SUM('- 26 -'!B16,'- 26 -'!E16,'- 26 -'!H16,'- 27 -'!B16)</f>
        <v>541578</v>
      </c>
      <c r="E16" s="360">
        <f>D16/'- 3 -'!D16*100</f>
        <v>4.955230020398151</v>
      </c>
      <c r="F16" s="24">
        <f>D16/'- 7 -'!F16</f>
        <v>452.2572025052192</v>
      </c>
      <c r="G16" s="24">
        <f>SUM('- 28 -'!B16,'- 28 -'!E16,'- 28 -'!H16,'- 29 -'!B16,'- 29 -'!E16)</f>
        <v>282080</v>
      </c>
      <c r="H16" s="360">
        <f>G16/'- 3 -'!D16*100</f>
        <v>2.5809233095766637</v>
      </c>
      <c r="I16" s="24">
        <f>G16/'- 7 -'!F16</f>
        <v>235.55741127348642</v>
      </c>
    </row>
    <row r="17" spans="1:9" ht="13.5" customHeight="1">
      <c r="A17" s="367" t="s">
        <v>253</v>
      </c>
      <c r="B17" s="368">
        <f>SUM('- 25 -'!H17,'- 25 -'!F17,'- 25 -'!D17,'- 25 -'!B17)</f>
        <v>47400</v>
      </c>
      <c r="C17" s="369">
        <f>B17/'- 3 -'!D17*100</f>
        <v>0.35571621320729274</v>
      </c>
      <c r="D17" s="368">
        <f>SUM('- 26 -'!B17,'- 26 -'!E17,'- 26 -'!H17,'- 27 -'!B17)</f>
        <v>529440</v>
      </c>
      <c r="E17" s="369">
        <f>D17/'- 3 -'!D17*100</f>
        <v>3.973215019419178</v>
      </c>
      <c r="F17" s="368">
        <f>D17/'- 7 -'!F17</f>
        <v>368.4342379958246</v>
      </c>
      <c r="G17" s="368">
        <f>SUM('- 28 -'!B17,'- 28 -'!E17,'- 28 -'!H17,'- 29 -'!B17,'- 29 -'!E17)</f>
        <v>357395</v>
      </c>
      <c r="H17" s="369">
        <f>G17/'- 3 -'!D17*100</f>
        <v>2.682092743021527</v>
      </c>
      <c r="I17" s="368">
        <f>G17/'- 7 -'!F17</f>
        <v>248.7091162143354</v>
      </c>
    </row>
    <row r="18" spans="1:9" ht="13.5" customHeight="1">
      <c r="A18" s="23" t="s">
        <v>254</v>
      </c>
      <c r="B18" s="24">
        <f>SUM('- 25 -'!H18,'- 25 -'!F18,'- 25 -'!D18,'- 25 -'!B18)</f>
        <v>1556734</v>
      </c>
      <c r="C18" s="360">
        <f>B18/'- 3 -'!D18*100</f>
        <v>1.7623600160344428</v>
      </c>
      <c r="D18" s="24">
        <f>SUM('- 26 -'!B18,'- 26 -'!E18,'- 26 -'!H18,'- 27 -'!B18)</f>
        <v>5487060</v>
      </c>
      <c r="E18" s="360">
        <f>D18/'- 3 -'!D18*100</f>
        <v>6.2118352586774295</v>
      </c>
      <c r="F18" s="24">
        <f>D18/'- 7 -'!F18</f>
        <v>899.7097742141768</v>
      </c>
      <c r="G18" s="24">
        <f>SUM('- 28 -'!B18,'- 28 -'!E18,'- 28 -'!H18,'- 29 -'!B18,'- 29 -'!E18)</f>
        <v>5015431</v>
      </c>
      <c r="H18" s="360">
        <f>G18/'- 3 -'!D18*100</f>
        <v>5.677909686291712</v>
      </c>
      <c r="I18" s="24">
        <f>G18/'- 7 -'!F18</f>
        <v>822.3770639644515</v>
      </c>
    </row>
    <row r="19" spans="1:9" ht="13.5" customHeight="1">
      <c r="A19" s="367" t="s">
        <v>255</v>
      </c>
      <c r="B19" s="368">
        <f>SUM('- 25 -'!H19,'- 25 -'!F19,'- 25 -'!D19,'- 25 -'!B19)</f>
        <v>26200</v>
      </c>
      <c r="C19" s="369">
        <f>B19/'- 3 -'!D19*100</f>
        <v>0.10749582325389037</v>
      </c>
      <c r="D19" s="368">
        <f>SUM('- 26 -'!B19,'- 26 -'!E19,'- 26 -'!H19,'- 27 -'!B19)</f>
        <v>792635</v>
      </c>
      <c r="E19" s="369">
        <f>D19/'- 3 -'!D19*100</f>
        <v>3.2520973994216558</v>
      </c>
      <c r="F19" s="368">
        <f>D19/'- 7 -'!F19</f>
        <v>236.64278250485148</v>
      </c>
      <c r="G19" s="368">
        <f>SUM('- 28 -'!B19,'- 28 -'!E19,'- 28 -'!H19,'- 29 -'!B19,'- 29 -'!E19)</f>
        <v>685180</v>
      </c>
      <c r="H19" s="369">
        <f>G19/'- 3 -'!D19*100</f>
        <v>2.811220922790099</v>
      </c>
      <c r="I19" s="368">
        <f>G19/'- 7 -'!F19</f>
        <v>204.56187490670249</v>
      </c>
    </row>
    <row r="20" spans="1:9" ht="13.5" customHeight="1">
      <c r="A20" s="23" t="s">
        <v>256</v>
      </c>
      <c r="B20" s="24">
        <f>SUM('- 25 -'!H20,'- 25 -'!F20,'- 25 -'!D20,'- 25 -'!B20)</f>
        <v>147629</v>
      </c>
      <c r="C20" s="360">
        <f>B20/'- 3 -'!D20*100</f>
        <v>0.3153679278962734</v>
      </c>
      <c r="D20" s="24">
        <f>SUM('- 26 -'!B20,'- 26 -'!E20,'- 26 -'!H20,'- 27 -'!B20)</f>
        <v>1331068</v>
      </c>
      <c r="E20" s="360">
        <f>D20/'- 3 -'!D20*100</f>
        <v>2.8434532310659613</v>
      </c>
      <c r="F20" s="24">
        <f>D20/'- 7 -'!F20</f>
        <v>198.57795017156496</v>
      </c>
      <c r="G20" s="24">
        <f>SUM('- 28 -'!B20,'- 28 -'!E20,'- 28 -'!H20,'- 29 -'!B20,'- 29 -'!E20)</f>
        <v>1414873</v>
      </c>
      <c r="H20" s="360">
        <f>G20/'- 3 -'!D20*100</f>
        <v>3.022479094530099</v>
      </c>
      <c r="I20" s="24">
        <f>G20/'- 7 -'!F20</f>
        <v>211.0805609428614</v>
      </c>
    </row>
    <row r="21" spans="1:9" ht="13.5" customHeight="1">
      <c r="A21" s="367" t="s">
        <v>257</v>
      </c>
      <c r="B21" s="368">
        <f>SUM('- 25 -'!H21,'- 25 -'!F21,'- 25 -'!D21,'- 25 -'!B21)</f>
        <v>100000</v>
      </c>
      <c r="C21" s="369">
        <f>B21/'- 3 -'!D21*100</f>
        <v>0.37455007172633875</v>
      </c>
      <c r="D21" s="368">
        <f>SUM('- 26 -'!B21,'- 26 -'!E21,'- 26 -'!H21,'- 27 -'!B21)</f>
        <v>968500</v>
      </c>
      <c r="E21" s="369">
        <f>D21/'- 3 -'!D21*100</f>
        <v>3.627517444669591</v>
      </c>
      <c r="F21" s="368">
        <f>D21/'- 7 -'!F21</f>
        <v>311.3146898103504</v>
      </c>
      <c r="G21" s="368">
        <f>SUM('- 28 -'!B21,'- 28 -'!E21,'- 28 -'!H21,'- 29 -'!B21,'- 29 -'!E21)</f>
        <v>833700</v>
      </c>
      <c r="H21" s="369">
        <f>G21/'- 3 -'!D21*100</f>
        <v>3.1226239479824858</v>
      </c>
      <c r="I21" s="368">
        <f>G21/'- 7 -'!F21</f>
        <v>267.9845708775313</v>
      </c>
    </row>
    <row r="22" spans="1:9" ht="13.5" customHeight="1">
      <c r="A22" s="23" t="s">
        <v>258</v>
      </c>
      <c r="B22" s="24">
        <f>SUM('- 25 -'!H22,'- 25 -'!F22,'- 25 -'!D22,'- 25 -'!B22)</f>
        <v>66790</v>
      </c>
      <c r="C22" s="360">
        <f>B22/'- 3 -'!D22*100</f>
        <v>0.47730251117290934</v>
      </c>
      <c r="D22" s="24">
        <f>SUM('- 26 -'!B22,'- 26 -'!E22,'- 26 -'!H22,'- 27 -'!B22)</f>
        <v>573142</v>
      </c>
      <c r="E22" s="360">
        <f>D22/'- 3 -'!D22*100</f>
        <v>4.095854407226584</v>
      </c>
      <c r="F22" s="24">
        <f>D22/'- 7 -'!F22</f>
        <v>344.4362980769231</v>
      </c>
      <c r="G22" s="24">
        <f>SUM('- 28 -'!B22,'- 28 -'!E22,'- 28 -'!H22,'- 29 -'!B22,'- 29 -'!E22)</f>
        <v>530950</v>
      </c>
      <c r="H22" s="360">
        <f>G22/'- 3 -'!D22*100</f>
        <v>3.794337001156703</v>
      </c>
      <c r="I22" s="24">
        <f>G22/'- 7 -'!F22</f>
        <v>319.08052884615387</v>
      </c>
    </row>
    <row r="23" spans="1:9" ht="13.5" customHeight="1">
      <c r="A23" s="367" t="s">
        <v>259</v>
      </c>
      <c r="B23" s="368">
        <f>SUM('- 25 -'!H23,'- 25 -'!F23,'- 25 -'!D23,'- 25 -'!B23)</f>
        <v>110000</v>
      </c>
      <c r="C23" s="369">
        <f>B23/'- 3 -'!D23*100</f>
        <v>0.9050075300740174</v>
      </c>
      <c r="D23" s="368">
        <f>SUM('- 26 -'!B23,'- 26 -'!E23,'- 26 -'!H23,'- 27 -'!B23)</f>
        <v>407025</v>
      </c>
      <c r="E23" s="369">
        <f>D23/'- 3 -'!D23*100</f>
        <v>3.348733544803426</v>
      </c>
      <c r="F23" s="368">
        <f>D23/'- 7 -'!F23</f>
        <v>310.4691075514874</v>
      </c>
      <c r="G23" s="368">
        <f>SUM('- 28 -'!B23,'- 28 -'!E23,'- 28 -'!H23,'- 29 -'!B23,'- 29 -'!E23)</f>
        <v>245000</v>
      </c>
      <c r="H23" s="369">
        <f>G23/'- 3 -'!D23*100</f>
        <v>2.0156985897103112</v>
      </c>
      <c r="I23" s="368">
        <f>G23/'- 7 -'!F23</f>
        <v>186.88024408848207</v>
      </c>
    </row>
    <row r="24" spans="1:9" ht="13.5" customHeight="1">
      <c r="A24" s="23" t="s">
        <v>260</v>
      </c>
      <c r="B24" s="24">
        <f>SUM('- 25 -'!H24,'- 25 -'!F24,'- 25 -'!D24,'- 25 -'!B24)</f>
        <v>300025</v>
      </c>
      <c r="C24" s="360">
        <f>B24/'- 3 -'!D24*100</f>
        <v>0.7481818513937903</v>
      </c>
      <c r="D24" s="24">
        <f>SUM('- 26 -'!B24,'- 26 -'!E24,'- 26 -'!H24,'- 27 -'!B24)</f>
        <v>1257770</v>
      </c>
      <c r="E24" s="360">
        <f>D24/'- 3 -'!D24*100</f>
        <v>3.1365409123491963</v>
      </c>
      <c r="F24" s="24">
        <f>D24/'- 7 -'!F24</f>
        <v>273.6960069633337</v>
      </c>
      <c r="G24" s="24">
        <f>SUM('- 28 -'!B24,'- 28 -'!E24,'- 28 -'!H24,'- 29 -'!B24,'- 29 -'!E24)</f>
        <v>1076300</v>
      </c>
      <c r="H24" s="360">
        <f>G24/'- 3 -'!D24*100</f>
        <v>2.68400342189863</v>
      </c>
      <c r="I24" s="24">
        <f>G24/'- 7 -'!F24</f>
        <v>234.2073767816342</v>
      </c>
    </row>
    <row r="25" spans="1:9" ht="13.5" customHeight="1">
      <c r="A25" s="367" t="s">
        <v>261</v>
      </c>
      <c r="B25" s="368">
        <f>SUM('- 25 -'!H25,'- 25 -'!F25,'- 25 -'!D25,'- 25 -'!B25)</f>
        <v>678439</v>
      </c>
      <c r="C25" s="369">
        <f>B25/'- 3 -'!D25*100</f>
        <v>0.5550225850691948</v>
      </c>
      <c r="D25" s="368">
        <f>SUM('- 26 -'!B25,'- 26 -'!E25,'- 26 -'!H25,'- 27 -'!B25)</f>
        <v>3925692</v>
      </c>
      <c r="E25" s="369">
        <f>D25/'- 3 -'!D25*100</f>
        <v>3.2115602464266604</v>
      </c>
      <c r="F25" s="368">
        <f>D25/'- 7 -'!F25</f>
        <v>273.8727501046463</v>
      </c>
      <c r="G25" s="368">
        <f>SUM('- 28 -'!B25,'- 28 -'!E25,'- 28 -'!H25,'- 29 -'!B25,'- 29 -'!E25)</f>
        <v>6084489</v>
      </c>
      <c r="H25" s="369">
        <f>G25/'- 3 -'!D25*100</f>
        <v>4.977645467912486</v>
      </c>
      <c r="I25" s="368">
        <f>G25/'- 7 -'!F25</f>
        <v>424.47948932607784</v>
      </c>
    </row>
    <row r="26" spans="1:9" ht="13.5" customHeight="1">
      <c r="A26" s="23" t="s">
        <v>262</v>
      </c>
      <c r="B26" s="24">
        <f>SUM('- 25 -'!H26,'- 25 -'!F26,'- 25 -'!D26,'- 25 -'!B26)</f>
        <v>86375</v>
      </c>
      <c r="C26" s="360">
        <f>B26/'- 3 -'!D26*100</f>
        <v>0.291363781857699</v>
      </c>
      <c r="D26" s="24">
        <f>SUM('- 26 -'!B26,'- 26 -'!E26,'- 26 -'!H26,'- 27 -'!B26)</f>
        <v>910483</v>
      </c>
      <c r="E26" s="360">
        <f>D26/'- 3 -'!D26*100</f>
        <v>3.071279539185452</v>
      </c>
      <c r="F26" s="24">
        <f>D26/'- 7 -'!F26</f>
        <v>277.713283513802</v>
      </c>
      <c r="G26" s="24">
        <f>SUM('- 28 -'!B26,'- 28 -'!E26,'- 28 -'!H26,'- 29 -'!B26,'- 29 -'!E26)</f>
        <v>1024136</v>
      </c>
      <c r="H26" s="360">
        <f>G26/'- 3 -'!D26*100</f>
        <v>3.454658617616399</v>
      </c>
      <c r="I26" s="24">
        <f>G26/'- 7 -'!F26</f>
        <v>312.37944181790454</v>
      </c>
    </row>
    <row r="27" spans="1:9" ht="13.5" customHeight="1">
      <c r="A27" s="367" t="s">
        <v>263</v>
      </c>
      <c r="B27" s="368">
        <f>SUM('- 25 -'!H27,'- 25 -'!F27,'- 25 -'!D27,'- 25 -'!B27)</f>
        <v>164386</v>
      </c>
      <c r="C27" s="369">
        <f>B27/'- 3 -'!D27*100</f>
        <v>0.5190435259166706</v>
      </c>
      <c r="D27" s="368">
        <f>SUM('- 26 -'!B27,'- 26 -'!E27,'- 26 -'!H27,'- 27 -'!B27)</f>
        <v>1090403</v>
      </c>
      <c r="E27" s="369">
        <f>D27/'- 3 -'!D27*100</f>
        <v>3.4429125216874636</v>
      </c>
      <c r="F27" s="368">
        <f>D27/'- 7 -'!F27</f>
        <v>322.1269656515047</v>
      </c>
      <c r="G27" s="368">
        <f>SUM('- 28 -'!B27,'- 28 -'!E27,'- 28 -'!H27,'- 29 -'!B27,'- 29 -'!E27)</f>
        <v>1376667</v>
      </c>
      <c r="H27" s="369">
        <f>G27/'- 3 -'!D27*100</f>
        <v>4.346781926034608</v>
      </c>
      <c r="I27" s="368">
        <f>G27/'- 7 -'!F27</f>
        <v>406.6951057751676</v>
      </c>
    </row>
    <row r="28" spans="1:9" ht="13.5" customHeight="1">
      <c r="A28" s="23" t="s">
        <v>264</v>
      </c>
      <c r="B28" s="24">
        <f>SUM('- 25 -'!H28,'- 25 -'!F28,'- 25 -'!D28,'- 25 -'!B28)</f>
        <v>0</v>
      </c>
      <c r="C28" s="360">
        <f>B28/'- 3 -'!D28*100</f>
        <v>0</v>
      </c>
      <c r="D28" s="24">
        <f>SUM('- 26 -'!B28,'- 26 -'!E28,'- 26 -'!H28,'- 27 -'!B28)</f>
        <v>754023</v>
      </c>
      <c r="E28" s="360">
        <f>D28/'- 3 -'!D28*100</f>
        <v>4.260003711852873</v>
      </c>
      <c r="F28" s="24">
        <f>D28/'- 7 -'!F28</f>
        <v>393.7456919060052</v>
      </c>
      <c r="G28" s="24">
        <f>SUM('- 28 -'!B28,'- 28 -'!E28,'- 28 -'!H28,'- 29 -'!B28,'- 29 -'!E28)</f>
        <v>465921</v>
      </c>
      <c r="H28" s="360">
        <f>G28/'- 3 -'!D28*100</f>
        <v>2.632313854391978</v>
      </c>
      <c r="I28" s="24">
        <f>G28/'- 7 -'!F28</f>
        <v>243.30078328981722</v>
      </c>
    </row>
    <row r="29" spans="1:9" ht="13.5" customHeight="1">
      <c r="A29" s="367" t="s">
        <v>265</v>
      </c>
      <c r="B29" s="368">
        <f>SUM('- 25 -'!H29,'- 25 -'!F29,'- 25 -'!D29,'- 25 -'!B29)</f>
        <v>103977</v>
      </c>
      <c r="C29" s="369">
        <f>B29/'- 3 -'!D29*100</f>
        <v>0.0899336003095369</v>
      </c>
      <c r="D29" s="368">
        <f>SUM('- 26 -'!B29,'- 26 -'!E29,'- 26 -'!H29,'- 27 -'!B29)</f>
        <v>3715616</v>
      </c>
      <c r="E29" s="369">
        <f>D29/'- 3 -'!D29*100</f>
        <v>3.213775395017362</v>
      </c>
      <c r="F29" s="368">
        <f>D29/'- 7 -'!F29</f>
        <v>289.34439123155397</v>
      </c>
      <c r="G29" s="368">
        <f>SUM('- 28 -'!B29,'- 28 -'!E29,'- 28 -'!H29,'- 29 -'!B29,'- 29 -'!E29)</f>
        <v>4942819</v>
      </c>
      <c r="H29" s="369">
        <f>G29/'- 3 -'!D29*100</f>
        <v>4.275229217503726</v>
      </c>
      <c r="I29" s="368">
        <f>G29/'- 7 -'!F29</f>
        <v>384.90978468247476</v>
      </c>
    </row>
    <row r="30" spans="1:9" ht="13.5" customHeight="1">
      <c r="A30" s="23" t="s">
        <v>266</v>
      </c>
      <c r="B30" s="24">
        <f>SUM('- 25 -'!H30,'- 25 -'!F30,'- 25 -'!D30,'- 25 -'!B30)</f>
        <v>10875</v>
      </c>
      <c r="C30" s="360">
        <f>B30/'- 3 -'!D30*100</f>
        <v>0.10190441787276987</v>
      </c>
      <c r="D30" s="24">
        <f>SUM('- 26 -'!B30,'- 26 -'!E30,'- 26 -'!H30,'- 27 -'!B30)</f>
        <v>414783</v>
      </c>
      <c r="E30" s="360">
        <f>D30/'- 3 -'!D30*100</f>
        <v>3.8867328881398717</v>
      </c>
      <c r="F30" s="24">
        <f>D30/'- 7 -'!F30</f>
        <v>343.2213487794787</v>
      </c>
      <c r="G30" s="24">
        <f>SUM('- 28 -'!B30,'- 28 -'!E30,'- 28 -'!H30,'- 29 -'!B30,'- 29 -'!E30)</f>
        <v>351019</v>
      </c>
      <c r="H30" s="360">
        <f>G30/'- 3 -'!D30*100</f>
        <v>3.2892309753822353</v>
      </c>
      <c r="I30" s="24">
        <f>G30/'- 7 -'!F30</f>
        <v>290.4584195283409</v>
      </c>
    </row>
    <row r="31" spans="1:9" ht="13.5" customHeight="1">
      <c r="A31" s="367" t="s">
        <v>267</v>
      </c>
      <c r="B31" s="368">
        <f>SUM('- 25 -'!H31,'- 25 -'!F31,'- 25 -'!D31,'- 25 -'!B31)</f>
        <v>35261</v>
      </c>
      <c r="C31" s="369">
        <f>B31/'- 3 -'!D31*100</f>
        <v>0.129472769960878</v>
      </c>
      <c r="D31" s="368">
        <f>SUM('- 26 -'!B31,'- 26 -'!E31,'- 26 -'!H31,'- 27 -'!B31)</f>
        <v>829554</v>
      </c>
      <c r="E31" s="369">
        <f>D31/'- 3 -'!D31*100</f>
        <v>3.0459900233154533</v>
      </c>
      <c r="F31" s="368">
        <f>D31/'- 7 -'!F31</f>
        <v>248.07236842105263</v>
      </c>
      <c r="G31" s="368">
        <f>SUM('- 28 -'!B31,'- 28 -'!E31,'- 28 -'!H31,'- 29 -'!B31,'- 29 -'!E31)</f>
        <v>840334</v>
      </c>
      <c r="H31" s="369">
        <f>G31/'- 3 -'!D31*100</f>
        <v>3.085572464544524</v>
      </c>
      <c r="I31" s="368">
        <f>G31/'- 7 -'!F31</f>
        <v>251.29605263157896</v>
      </c>
    </row>
    <row r="32" spans="1:9" ht="13.5" customHeight="1">
      <c r="A32" s="23" t="s">
        <v>268</v>
      </c>
      <c r="B32" s="24">
        <f>SUM('- 25 -'!H32,'- 25 -'!F32,'- 25 -'!D32,'- 25 -'!B32)</f>
        <v>19500</v>
      </c>
      <c r="C32" s="360">
        <f>B32/'- 3 -'!D32*100</f>
        <v>0.09398445053774289</v>
      </c>
      <c r="D32" s="24">
        <f>SUM('- 26 -'!B32,'- 26 -'!E32,'- 26 -'!H32,'- 27 -'!B32)</f>
        <v>875305</v>
      </c>
      <c r="E32" s="360">
        <f>D32/'- 3 -'!D32*100</f>
        <v>4.218720998868668</v>
      </c>
      <c r="F32" s="24">
        <f>D32/'- 7 -'!F32</f>
        <v>401.51605504587155</v>
      </c>
      <c r="G32" s="24">
        <f>SUM('- 28 -'!B32,'- 28 -'!E32,'- 28 -'!H32,'- 29 -'!B32,'- 29 -'!E32)</f>
        <v>374700</v>
      </c>
      <c r="H32" s="360">
        <f>G32/'- 3 -'!D32*100</f>
        <v>1.805947364948321</v>
      </c>
      <c r="I32" s="24">
        <f>G32/'- 7 -'!F32</f>
        <v>171.88073394495413</v>
      </c>
    </row>
    <row r="33" spans="1:9" ht="13.5" customHeight="1">
      <c r="A33" s="367" t="s">
        <v>269</v>
      </c>
      <c r="B33" s="368">
        <f>SUM('- 25 -'!H33,'- 25 -'!F33,'- 25 -'!D33,'- 25 -'!B33)</f>
        <v>20000</v>
      </c>
      <c r="C33" s="369">
        <f>B33/'- 3 -'!D33*100</f>
        <v>0.08911504306484455</v>
      </c>
      <c r="D33" s="368">
        <f>SUM('- 26 -'!B33,'- 26 -'!E33,'- 26 -'!H33,'- 27 -'!B33)</f>
        <v>744700</v>
      </c>
      <c r="E33" s="369">
        <f>D33/'- 3 -'!D33*100</f>
        <v>3.3181986285194873</v>
      </c>
      <c r="F33" s="368">
        <f>D33/'- 7 -'!F33</f>
        <v>326.83783190695635</v>
      </c>
      <c r="G33" s="368">
        <f>SUM('- 28 -'!B33,'- 28 -'!E33,'- 28 -'!H33,'- 29 -'!B33,'- 29 -'!E33)</f>
        <v>497100</v>
      </c>
      <c r="H33" s="369">
        <f>G33/'- 3 -'!D33*100</f>
        <v>2.2149543953767115</v>
      </c>
      <c r="I33" s="368">
        <f>G33/'- 7 -'!F33</f>
        <v>218.16984858459512</v>
      </c>
    </row>
    <row r="34" spans="1:9" ht="13.5" customHeight="1">
      <c r="A34" s="23" t="s">
        <v>270</v>
      </c>
      <c r="B34" s="24">
        <f>SUM('- 25 -'!H34,'- 25 -'!F34,'- 25 -'!D34,'- 25 -'!B34)</f>
        <v>18106</v>
      </c>
      <c r="C34" s="360">
        <f>B34/'- 3 -'!D34*100</f>
        <v>0.09158306790632083</v>
      </c>
      <c r="D34" s="24">
        <f>SUM('- 26 -'!B34,'- 26 -'!E34,'- 26 -'!H34,'- 27 -'!B34)</f>
        <v>847221</v>
      </c>
      <c r="E34" s="360">
        <f>D34/'- 3 -'!D34*100</f>
        <v>4.285380447070642</v>
      </c>
      <c r="F34" s="24">
        <f>D34/'- 7 -'!F34</f>
        <v>398.35480534135786</v>
      </c>
      <c r="G34" s="24">
        <f>SUM('- 28 -'!B34,'- 28 -'!E34,'- 28 -'!H34,'- 29 -'!B34,'- 29 -'!E34)</f>
        <v>409646</v>
      </c>
      <c r="H34" s="360">
        <f>G34/'- 3 -'!D34*100</f>
        <v>2.072055530517657</v>
      </c>
      <c r="I34" s="24">
        <f>G34/'- 7 -'!F34</f>
        <v>192.61143501974797</v>
      </c>
    </row>
    <row r="35" spans="1:9" ht="13.5" customHeight="1">
      <c r="A35" s="367" t="s">
        <v>271</v>
      </c>
      <c r="B35" s="368">
        <f>SUM('- 25 -'!H35,'- 25 -'!F35,'- 25 -'!D35,'- 25 -'!B35)</f>
        <v>581195</v>
      </c>
      <c r="C35" s="369">
        <f>B35/'- 3 -'!D35*100</f>
        <v>0.4154519221882736</v>
      </c>
      <c r="D35" s="368">
        <f>SUM('- 26 -'!B35,'- 26 -'!E35,'- 26 -'!H35,'- 27 -'!B35)</f>
        <v>4211038</v>
      </c>
      <c r="E35" s="369">
        <f>D35/'- 3 -'!D35*100</f>
        <v>3.0101494877069883</v>
      </c>
      <c r="F35" s="368">
        <f>D35/'- 7 -'!F35</f>
        <v>245.49862997726345</v>
      </c>
      <c r="G35" s="368">
        <f>SUM('- 28 -'!B35,'- 28 -'!E35,'- 28 -'!H35,'- 29 -'!B35,'- 29 -'!E35)</f>
        <v>6336639</v>
      </c>
      <c r="H35" s="369">
        <f>G35/'- 3 -'!D35*100</f>
        <v>4.529579319786267</v>
      </c>
      <c r="I35" s="368">
        <f>G35/'- 7 -'!F35</f>
        <v>369.41870226782487</v>
      </c>
    </row>
    <row r="36" spans="1:9" ht="13.5" customHeight="1">
      <c r="A36" s="23" t="s">
        <v>272</v>
      </c>
      <c r="B36" s="24">
        <f>SUM('- 25 -'!H36,'- 25 -'!F36,'- 25 -'!D36,'- 25 -'!B36)</f>
        <v>16835</v>
      </c>
      <c r="C36" s="360">
        <f>B36/'- 3 -'!D36*100</f>
        <v>0.09464618013976264</v>
      </c>
      <c r="D36" s="24">
        <f>SUM('- 26 -'!B36,'- 26 -'!E36,'- 26 -'!H36,'- 27 -'!B36)</f>
        <v>688940</v>
      </c>
      <c r="E36" s="360">
        <f>D36/'- 3 -'!D36*100</f>
        <v>3.8732129103349022</v>
      </c>
      <c r="F36" s="24">
        <f>D36/'- 7 -'!F36</f>
        <v>356.4097258147957</v>
      </c>
      <c r="G36" s="24">
        <f>SUM('- 28 -'!B36,'- 28 -'!E36,'- 28 -'!H36,'- 29 -'!B36,'- 29 -'!E36)</f>
        <v>521785</v>
      </c>
      <c r="H36" s="360">
        <f>G36/'- 3 -'!D36*100</f>
        <v>2.933469385460413</v>
      </c>
      <c r="I36" s="24">
        <f>G36/'- 7 -'!F36</f>
        <v>269.9353336782204</v>
      </c>
    </row>
    <row r="37" spans="1:9" ht="13.5" customHeight="1">
      <c r="A37" s="367" t="s">
        <v>273</v>
      </c>
      <c r="B37" s="368">
        <f>SUM('- 25 -'!H37,'- 25 -'!F37,'- 25 -'!D37,'- 25 -'!B37)</f>
        <v>5000</v>
      </c>
      <c r="C37" s="369">
        <f>B37/'- 3 -'!D37*100</f>
        <v>0.017243654283492713</v>
      </c>
      <c r="D37" s="368">
        <f>SUM('- 26 -'!B37,'- 26 -'!E37,'- 26 -'!H37,'- 27 -'!B37)</f>
        <v>1113848</v>
      </c>
      <c r="E37" s="369">
        <f>D37/'- 3 -'!D37*100</f>
        <v>3.8413619672719577</v>
      </c>
      <c r="F37" s="368">
        <f>D37/'- 7 -'!F37</f>
        <v>328.4234114698511</v>
      </c>
      <c r="G37" s="368">
        <f>SUM('- 28 -'!B37,'- 28 -'!E37,'- 28 -'!H37,'- 29 -'!B37,'- 29 -'!E37)</f>
        <v>671984</v>
      </c>
      <c r="H37" s="369">
        <f>G37/'- 3 -'!D37*100</f>
        <v>2.3174919560077134</v>
      </c>
      <c r="I37" s="368">
        <f>G37/'- 7 -'!F37</f>
        <v>198.1376971841368</v>
      </c>
    </row>
    <row r="38" spans="1:9" ht="13.5" customHeight="1">
      <c r="A38" s="23" t="s">
        <v>274</v>
      </c>
      <c r="B38" s="24">
        <f>SUM('- 25 -'!H38,'- 25 -'!F38,'- 25 -'!D38,'- 25 -'!B38)</f>
        <v>528618</v>
      </c>
      <c r="C38" s="360">
        <f>B38/'- 3 -'!D38*100</f>
        <v>0.7132834754456612</v>
      </c>
      <c r="D38" s="24">
        <f>SUM('- 26 -'!B38,'- 26 -'!E38,'- 26 -'!H38,'- 27 -'!B38)</f>
        <v>2338760</v>
      </c>
      <c r="E38" s="360">
        <f>D38/'- 3 -'!D38*100</f>
        <v>3.155773849988639</v>
      </c>
      <c r="F38" s="24">
        <f>D38/'- 7 -'!F38</f>
        <v>267.94523686773215</v>
      </c>
      <c r="G38" s="24">
        <f>SUM('- 28 -'!B38,'- 28 -'!E38,'- 28 -'!H38,'- 29 -'!B38,'- 29 -'!E38)</f>
        <v>2262835</v>
      </c>
      <c r="H38" s="360">
        <f>G38/'- 3 -'!D38*100</f>
        <v>3.053325488651697</v>
      </c>
      <c r="I38" s="24">
        <f>G38/'- 7 -'!F38</f>
        <v>259.24672051326115</v>
      </c>
    </row>
    <row r="39" spans="1:9" ht="13.5" customHeight="1">
      <c r="A39" s="367" t="s">
        <v>275</v>
      </c>
      <c r="B39" s="368">
        <f>SUM('- 25 -'!H39,'- 25 -'!F39,'- 25 -'!D39,'- 25 -'!B39)</f>
        <v>89250</v>
      </c>
      <c r="C39" s="369">
        <f>B39/'- 3 -'!D39*100</f>
        <v>0.5551795609322787</v>
      </c>
      <c r="D39" s="368">
        <f>SUM('- 26 -'!B39,'- 26 -'!E39,'- 26 -'!H39,'- 27 -'!B39)</f>
        <v>601875</v>
      </c>
      <c r="E39" s="369">
        <f>D39/'- 3 -'!D39*100</f>
        <v>3.743963005446669</v>
      </c>
      <c r="F39" s="368">
        <f>D39/'- 7 -'!F39</f>
        <v>360.94452773613193</v>
      </c>
      <c r="G39" s="368">
        <f>SUM('- 28 -'!B39,'- 28 -'!E39,'- 28 -'!H39,'- 29 -'!B39,'- 29 -'!E39)</f>
        <v>353095</v>
      </c>
      <c r="H39" s="369">
        <f>G39/'- 3 -'!D39*100</f>
        <v>2.1964271940323017</v>
      </c>
      <c r="I39" s="368">
        <f>G39/'- 7 -'!F39</f>
        <v>211.7511244377811</v>
      </c>
    </row>
    <row r="40" spans="1:9" ht="13.5" customHeight="1">
      <c r="A40" s="23" t="s">
        <v>276</v>
      </c>
      <c r="B40" s="24">
        <f>SUM('- 25 -'!H40,'- 25 -'!F40,'- 25 -'!D40,'- 25 -'!B40)</f>
        <v>601708</v>
      </c>
      <c r="C40" s="360">
        <f>B40/'- 3 -'!D40*100</f>
        <v>0.791959109287522</v>
      </c>
      <c r="D40" s="24">
        <f>SUM('- 26 -'!B40,'- 26 -'!E40,'- 26 -'!H40,'- 27 -'!B40)</f>
        <v>2727607</v>
      </c>
      <c r="E40" s="360">
        <f>D40/'- 3 -'!D40*100</f>
        <v>3.5900357153410125</v>
      </c>
      <c r="F40" s="24">
        <f>D40/'- 7 -'!F40</f>
        <v>310.18798189551256</v>
      </c>
      <c r="G40" s="24">
        <f>SUM('- 28 -'!B40,'- 28 -'!E40,'- 28 -'!H40,'- 29 -'!B40,'- 29 -'!E40)</f>
        <v>3003325</v>
      </c>
      <c r="H40" s="360">
        <f>G40/'- 3 -'!D40*100</f>
        <v>3.95293164109659</v>
      </c>
      <c r="I40" s="24">
        <f>G40/'- 7 -'!F40</f>
        <v>341.5430891350331</v>
      </c>
    </row>
    <row r="41" spans="1:9" ht="13.5" customHeight="1">
      <c r="A41" s="367" t="s">
        <v>277</v>
      </c>
      <c r="B41" s="368">
        <f>SUM('- 25 -'!H41,'- 25 -'!F41,'- 25 -'!D41,'- 25 -'!B41)</f>
        <v>111250</v>
      </c>
      <c r="C41" s="369">
        <f>B41/'- 3 -'!D41*100</f>
        <v>0.23921844613545665</v>
      </c>
      <c r="D41" s="368">
        <f>SUM('- 26 -'!B41,'- 26 -'!E41,'- 26 -'!H41,'- 27 -'!B41)</f>
        <v>1713553</v>
      </c>
      <c r="E41" s="369">
        <f>D41/'- 3 -'!D41*100</f>
        <v>3.6846156047707876</v>
      </c>
      <c r="F41" s="368">
        <f>D41/'- 7 -'!F41</f>
        <v>367.2817490086807</v>
      </c>
      <c r="G41" s="368">
        <f>SUM('- 28 -'!B41,'- 28 -'!E41,'- 28 -'!H41,'- 29 -'!B41,'- 29 -'!E41)</f>
        <v>1293206</v>
      </c>
      <c r="H41" s="369">
        <f>G41/'- 3 -'!D41*100</f>
        <v>2.7807526278925785</v>
      </c>
      <c r="I41" s="368">
        <f>G41/'- 7 -'!F41</f>
        <v>277.1848676454828</v>
      </c>
    </row>
    <row r="42" spans="1:9" ht="13.5" customHeight="1">
      <c r="A42" s="23" t="s">
        <v>278</v>
      </c>
      <c r="B42" s="24">
        <f>SUM('- 25 -'!H42,'- 25 -'!F42,'- 25 -'!D42,'- 25 -'!B42)</f>
        <v>57988</v>
      </c>
      <c r="C42" s="360">
        <f>B42/'- 3 -'!D42*100</f>
        <v>0.34816712117882564</v>
      </c>
      <c r="D42" s="24">
        <f>SUM('- 26 -'!B42,'- 26 -'!E42,'- 26 -'!H42,'- 27 -'!B42)</f>
        <v>663314</v>
      </c>
      <c r="E42" s="360">
        <f>D42/'- 3 -'!D42*100</f>
        <v>3.9826192629097665</v>
      </c>
      <c r="F42" s="24">
        <f>D42/'- 7 -'!F42</f>
        <v>393.8919239904988</v>
      </c>
      <c r="G42" s="24">
        <f>SUM('- 28 -'!B42,'- 28 -'!E42,'- 28 -'!H42,'- 29 -'!B42,'- 29 -'!E42)</f>
        <v>352928</v>
      </c>
      <c r="H42" s="360">
        <f>G42/'- 3 -'!D42*100</f>
        <v>2.1190233452335066</v>
      </c>
      <c r="I42" s="24">
        <f>G42/'- 7 -'!F42</f>
        <v>209.5771971496437</v>
      </c>
    </row>
    <row r="43" spans="1:9" ht="13.5" customHeight="1">
      <c r="A43" s="367" t="s">
        <v>279</v>
      </c>
      <c r="B43" s="368">
        <f>SUM('- 25 -'!H43,'- 25 -'!F43,'- 25 -'!D43,'- 25 -'!B43)</f>
        <v>5000</v>
      </c>
      <c r="C43" s="369">
        <f>B43/'- 3 -'!D43*100</f>
        <v>0.05087854528063333</v>
      </c>
      <c r="D43" s="368">
        <f>SUM('- 26 -'!B43,'- 26 -'!E43,'- 26 -'!H43,'- 27 -'!B43)</f>
        <v>459888</v>
      </c>
      <c r="E43" s="369">
        <f>D43/'- 3 -'!D43*100</f>
        <v>4.67968648640398</v>
      </c>
      <c r="F43" s="368">
        <f>D43/'- 7 -'!F43</f>
        <v>420.7575480329369</v>
      </c>
      <c r="G43" s="368">
        <f>SUM('- 28 -'!B43,'- 28 -'!E43,'- 28 -'!H43,'- 29 -'!B43,'- 29 -'!E43)</f>
        <v>313626</v>
      </c>
      <c r="H43" s="369">
        <f>G43/'- 3 -'!D43*100</f>
        <v>3.191366928436782</v>
      </c>
      <c r="I43" s="368">
        <f>G43/'- 7 -'!F43</f>
        <v>286.9405306495883</v>
      </c>
    </row>
    <row r="44" spans="1:9" ht="13.5" customHeight="1">
      <c r="A44" s="23" t="s">
        <v>280</v>
      </c>
      <c r="B44" s="24">
        <f>SUM('- 25 -'!H44,'- 25 -'!F44,'- 25 -'!D44,'- 25 -'!B44)</f>
        <v>6000</v>
      </c>
      <c r="C44" s="360">
        <f>B44/'- 3 -'!D44*100</f>
        <v>0.07905724759293739</v>
      </c>
      <c r="D44" s="24">
        <f>SUM('- 26 -'!B44,'- 26 -'!E44,'- 26 -'!H44,'- 27 -'!B44)</f>
        <v>310996</v>
      </c>
      <c r="E44" s="360">
        <f>D44/'- 3 -'!D44*100</f>
        <v>4.097747962068859</v>
      </c>
      <c r="F44" s="24">
        <f>D44/'- 7 -'!F44</f>
        <v>392.91977258370184</v>
      </c>
      <c r="G44" s="24">
        <f>SUM('- 28 -'!B44,'- 28 -'!E44,'- 28 -'!H44,'- 29 -'!B44,'- 29 -'!E44)</f>
        <v>148759</v>
      </c>
      <c r="H44" s="360">
        <f>G44/'- 3 -'!D44*100</f>
        <v>1.9600795157796291</v>
      </c>
      <c r="I44" s="24">
        <f>G44/'- 7 -'!F44</f>
        <v>187.94567277321542</v>
      </c>
    </row>
    <row r="45" spans="1:9" ht="13.5" customHeight="1">
      <c r="A45" s="367" t="s">
        <v>281</v>
      </c>
      <c r="B45" s="368">
        <f>SUM('- 25 -'!H45,'- 25 -'!F45,'- 25 -'!D45,'- 25 -'!B45)</f>
        <v>159363</v>
      </c>
      <c r="C45" s="369">
        <f>B45/'- 3 -'!D45*100</f>
        <v>1.3606209423761921</v>
      </c>
      <c r="D45" s="368">
        <f>SUM('- 26 -'!B45,'- 26 -'!E45,'- 26 -'!H45,'- 27 -'!B45)</f>
        <v>424048</v>
      </c>
      <c r="E45" s="369">
        <f>D45/'- 3 -'!D45*100</f>
        <v>3.620467670492772</v>
      </c>
      <c r="F45" s="368">
        <f>D45/'- 7 -'!F45</f>
        <v>292.24534803583737</v>
      </c>
      <c r="G45" s="368">
        <f>SUM('- 28 -'!B45,'- 28 -'!E45,'- 28 -'!H45,'- 29 -'!B45,'- 29 -'!E45)</f>
        <v>410639</v>
      </c>
      <c r="H45" s="369">
        <f>G45/'- 3 -'!D45*100</f>
        <v>3.5059833409035805</v>
      </c>
      <c r="I45" s="368">
        <f>G45/'- 7 -'!F45</f>
        <v>283.00413507925566</v>
      </c>
    </row>
    <row r="46" spans="1:9" ht="13.5" customHeight="1">
      <c r="A46" s="23" t="s">
        <v>282</v>
      </c>
      <c r="B46" s="24">
        <f>SUM('- 25 -'!H46,'- 25 -'!F46,'- 25 -'!D46,'- 25 -'!B46)</f>
        <v>6251700</v>
      </c>
      <c r="C46" s="360">
        <f>B46/'- 3 -'!D46*100</f>
        <v>2.188171476593107</v>
      </c>
      <c r="D46" s="24">
        <f>SUM('- 26 -'!B46,'- 26 -'!E46,'- 26 -'!H46,'- 27 -'!B46)</f>
        <v>8413200</v>
      </c>
      <c r="E46" s="360">
        <f>D46/'- 3 -'!D46*100</f>
        <v>2.9447229180659864</v>
      </c>
      <c r="F46" s="24">
        <f>D46/'- 7 -'!F46</f>
        <v>272.93430656934305</v>
      </c>
      <c r="G46" s="24">
        <f>SUM('- 28 -'!B46,'- 28 -'!E46,'- 28 -'!H46,'- 29 -'!B46,'- 29 -'!E46)</f>
        <v>8945300</v>
      </c>
      <c r="H46" s="360">
        <f>G46/'- 3 -'!D46*100</f>
        <v>3.130964427206731</v>
      </c>
      <c r="I46" s="24">
        <f>G46/'- 7 -'!F46</f>
        <v>290.1962692619627</v>
      </c>
    </row>
    <row r="47" spans="1:10" ht="4.5" customHeight="1">
      <c r="A47"/>
      <c r="B47"/>
      <c r="C47"/>
      <c r="D47"/>
      <c r="E47"/>
      <c r="F47"/>
      <c r="G47"/>
      <c r="H47"/>
      <c r="I47"/>
      <c r="J47"/>
    </row>
    <row r="48" spans="1:9" ht="13.5" customHeight="1">
      <c r="A48" s="370" t="s">
        <v>283</v>
      </c>
      <c r="B48" s="371">
        <f>SUM(B11:B46)</f>
        <v>12409348</v>
      </c>
      <c r="C48" s="372">
        <f>B48/'- 3 -'!D48*100</f>
        <v>0.7870575244935452</v>
      </c>
      <c r="D48" s="371">
        <f>SUM(D11:D46)</f>
        <v>55051813</v>
      </c>
      <c r="E48" s="372">
        <f>D48/'- 3 -'!D48*100</f>
        <v>3.4916374058219306</v>
      </c>
      <c r="F48" s="371">
        <f>D48/'- 7 -'!F48</f>
        <v>314.17226950630237</v>
      </c>
      <c r="G48" s="371">
        <f>SUM(G11:G46)</f>
        <v>56137778</v>
      </c>
      <c r="H48" s="372">
        <f>G48/'- 3 -'!D48*100</f>
        <v>3.5605142657977034</v>
      </c>
      <c r="I48" s="371">
        <f>G48/'- 7 -'!F48</f>
        <v>320.36970552270407</v>
      </c>
    </row>
    <row r="49" spans="1:9" ht="4.5" customHeight="1">
      <c r="A49" s="25" t="s">
        <v>5</v>
      </c>
      <c r="B49" s="26"/>
      <c r="C49" s="359"/>
      <c r="D49" s="26"/>
      <c r="E49" s="359"/>
      <c r="G49" s="26"/>
      <c r="H49" s="359"/>
      <c r="I49" s="26"/>
    </row>
    <row r="50" spans="1:9" ht="13.5" customHeight="1">
      <c r="A50" s="23" t="s">
        <v>284</v>
      </c>
      <c r="B50" s="24">
        <f>SUM('- 25 -'!H50,'- 25 -'!F50,'- 25 -'!D50,'- 25 -'!B50)</f>
        <v>8500</v>
      </c>
      <c r="C50" s="360">
        <f>B50/'- 3 -'!D50*100</f>
        <v>0.33195604120941347</v>
      </c>
      <c r="D50" s="24">
        <f>SUM('- 26 -'!B50,'- 26 -'!E50,'- 26 -'!H50,'- 27 -'!B50)</f>
        <v>101514</v>
      </c>
      <c r="E50" s="360">
        <f>D50/'- 3 -'!D50*100</f>
        <v>3.964492419686165</v>
      </c>
      <c r="F50" s="24">
        <f>D50/'- 7 -'!F50</f>
        <v>444.6517739816031</v>
      </c>
      <c r="G50" s="24">
        <f>SUM('- 28 -'!B50,'- 28 -'!E50,'- 28 -'!H50,'- 29 -'!B50,'- 29 -'!E50)</f>
        <v>37618</v>
      </c>
      <c r="H50" s="360">
        <f>G50/'- 3 -'!D50*100</f>
        <v>1.4691202774371432</v>
      </c>
      <c r="I50" s="24">
        <f>G50/'- 7 -'!F50</f>
        <v>164.77441962330266</v>
      </c>
    </row>
    <row r="51" spans="1:9" ht="13.5" customHeight="1">
      <c r="A51" s="367" t="s">
        <v>285</v>
      </c>
      <c r="B51" s="368">
        <f>SUM('- 25 -'!H51,'- 25 -'!F51,'- 25 -'!D51,'- 25 -'!B51)</f>
        <v>1051983</v>
      </c>
      <c r="C51" s="369">
        <f>B51/'- 3 -'!D51*100</f>
        <v>9.926563942683545</v>
      </c>
      <c r="D51" s="368">
        <f>SUM('- 26 -'!B51,'- 26 -'!E51,'- 26 -'!H51,'- 27 -'!B51)</f>
        <v>1031394</v>
      </c>
      <c r="E51" s="369">
        <f>D51/'- 3 -'!D51*100</f>
        <v>9.732285114018149</v>
      </c>
      <c r="F51" s="368">
        <f>D51/'- 7 -'!F51</f>
        <v>1579.470137825421</v>
      </c>
      <c r="G51" s="368">
        <f>SUM('- 28 -'!B51,'- 28 -'!E51,'- 28 -'!H51,'- 29 -'!B51,'- 29 -'!E51)</f>
        <v>312202</v>
      </c>
      <c r="H51" s="369">
        <f>G51/'- 3 -'!D51*100</f>
        <v>2.9459536095485275</v>
      </c>
      <c r="I51" s="368">
        <f>G51/'- 7 -'!F51</f>
        <v>478.104134762634</v>
      </c>
    </row>
    <row r="52" ht="49.5" customHeight="1"/>
    <row r="53" ht="15" customHeight="1">
      <c r="E53" s="161"/>
    </row>
    <row r="54" spans="2:8" ht="14.25" customHeight="1">
      <c r="B54" s="95"/>
      <c r="C54" s="95"/>
      <c r="D54" s="95"/>
      <c r="E54" s="95"/>
      <c r="F54" s="95"/>
      <c r="G54" s="95"/>
      <c r="H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3.xml><?xml version="1.0" encoding="utf-8"?>
<worksheet xmlns="http://schemas.openxmlformats.org/spreadsheetml/2006/main" xmlns:r="http://schemas.openxmlformats.org/officeDocument/2006/relationships">
  <sheetPr codeName="Sheet12">
    <pageSetUpPr fitToPage="1"/>
  </sheetPr>
  <dimension ref="A1:K54"/>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3</v>
      </c>
      <c r="C2" s="6"/>
      <c r="D2" s="6"/>
      <c r="E2" s="6"/>
      <c r="F2" s="6"/>
      <c r="G2" s="6"/>
      <c r="H2" s="109"/>
      <c r="I2" s="109"/>
      <c r="J2" s="190" t="s">
        <v>7</v>
      </c>
    </row>
    <row r="3" spans="1:10" ht="15.75" customHeight="1">
      <c r="A3" s="170"/>
      <c r="B3" s="7" t="str">
        <f>OPYEAR</f>
        <v>OPERATING FUND 2006/2007 BUDGET</v>
      </c>
      <c r="C3" s="8"/>
      <c r="D3" s="8"/>
      <c r="E3" s="8"/>
      <c r="F3" s="8"/>
      <c r="G3" s="8"/>
      <c r="H3" s="111"/>
      <c r="I3" s="111"/>
      <c r="J3" s="104"/>
    </row>
    <row r="4" spans="2:10" ht="15.75" customHeight="1">
      <c r="B4" s="4"/>
      <c r="C4" s="4"/>
      <c r="D4" s="4"/>
      <c r="E4" s="4"/>
      <c r="F4" s="4"/>
      <c r="G4" s="4"/>
      <c r="H4" s="4"/>
      <c r="I4" s="4"/>
      <c r="J4" s="4"/>
    </row>
    <row r="5" spans="2:10" ht="15.75" customHeight="1">
      <c r="B5" s="4"/>
      <c r="C5" s="4"/>
      <c r="D5" s="4"/>
      <c r="E5" s="4"/>
      <c r="F5" s="4"/>
      <c r="G5" s="4"/>
      <c r="H5" s="4"/>
      <c r="I5" s="4"/>
      <c r="J5" s="4"/>
    </row>
    <row r="6" spans="2:10" ht="15.75" customHeight="1">
      <c r="B6" s="361" t="s">
        <v>30</v>
      </c>
      <c r="C6" s="362"/>
      <c r="D6" s="363"/>
      <c r="E6" s="361" t="s">
        <v>31</v>
      </c>
      <c r="F6" s="362"/>
      <c r="G6" s="363"/>
      <c r="H6" s="361" t="s">
        <v>5</v>
      </c>
      <c r="I6" s="362"/>
      <c r="J6" s="363"/>
    </row>
    <row r="7" spans="2:10" ht="15.75" customHeight="1">
      <c r="B7" s="364" t="s">
        <v>58</v>
      </c>
      <c r="C7" s="365"/>
      <c r="D7" s="366"/>
      <c r="E7" s="364" t="s">
        <v>59</v>
      </c>
      <c r="F7" s="365"/>
      <c r="G7" s="366"/>
      <c r="H7" s="364" t="s">
        <v>60</v>
      </c>
      <c r="I7" s="365"/>
      <c r="J7" s="366"/>
    </row>
    <row r="8" spans="1:10" ht="15.75" customHeight="1">
      <c r="A8" s="105"/>
      <c r="B8" s="176"/>
      <c r="C8" s="175"/>
      <c r="D8" s="175" t="s">
        <v>67</v>
      </c>
      <c r="E8" s="176"/>
      <c r="F8" s="175"/>
      <c r="G8" s="175" t="s">
        <v>67</v>
      </c>
      <c r="H8" s="176"/>
      <c r="I8" s="175"/>
      <c r="J8" s="175"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f>SUM('- 31 -'!D11,'- 31 -'!B11,'- 30 -'!F11,'- 30 -'!D11,'- 30 -'!B11)</f>
        <v>943400</v>
      </c>
      <c r="C11" s="369">
        <f>B11/'- 3 -'!D11*100</f>
        <v>7.621949987921544</v>
      </c>
      <c r="D11" s="368">
        <f>B11/'- 7 -'!F11</f>
        <v>637.6478540047314</v>
      </c>
      <c r="E11" s="368">
        <f>SUM('- 33 -'!D11,'- 33 -'!B11,'- 32 -'!F11,'- 32 -'!D11,'- 32 -'!B11)</f>
        <v>1354723</v>
      </c>
      <c r="F11" s="369">
        <f>E11/'- 3 -'!D11*100</f>
        <v>10.94512503019614</v>
      </c>
      <c r="G11" s="368">
        <f>E11/'- 7 -'!F11</f>
        <v>915.6627238932072</v>
      </c>
      <c r="H11" s="368">
        <f>SUM('- 34 -'!B11,'- 34 -'!D11)</f>
        <v>217500</v>
      </c>
      <c r="I11" s="369">
        <f>H11/'- 3 -'!D11*100</f>
        <v>1.7572335407811488</v>
      </c>
      <c r="J11" s="368">
        <f>H11/'- 7 -'!F11</f>
        <v>147.009124704292</v>
      </c>
    </row>
    <row r="12" spans="1:10" ht="13.5" customHeight="1">
      <c r="A12" s="23" t="s">
        <v>249</v>
      </c>
      <c r="B12" s="24">
        <f>SUM('- 31 -'!D12,'- 31 -'!B12,'- 30 -'!F12,'- 30 -'!D12,'- 30 -'!B12)</f>
        <v>1793148</v>
      </c>
      <c r="C12" s="360">
        <f>B12/'- 3 -'!D12*100</f>
        <v>8.028755347435077</v>
      </c>
      <c r="D12" s="24">
        <f>B12/'- 7 -'!F12</f>
        <v>762.6522626743789</v>
      </c>
      <c r="E12" s="24">
        <f>SUM('- 33 -'!D12,'- 33 -'!B12,'- 32 -'!F12,'- 32 -'!D12,'- 32 -'!B12)</f>
        <v>2599425</v>
      </c>
      <c r="F12" s="360">
        <f>E12/'- 3 -'!D12*100</f>
        <v>11.638831467902493</v>
      </c>
      <c r="G12" s="24">
        <f>E12/'- 7 -'!F12</f>
        <v>1105.573749574685</v>
      </c>
      <c r="H12" s="24">
        <f>SUM('- 34 -'!B12,'- 34 -'!D12)</f>
        <v>396789</v>
      </c>
      <c r="I12" s="360">
        <f>H12/'- 3 -'!D12*100</f>
        <v>1.7766084035190717</v>
      </c>
      <c r="J12" s="24">
        <f>H12/'- 7 -'!F12</f>
        <v>168.76020755358962</v>
      </c>
    </row>
    <row r="13" spans="1:10" ht="13.5" customHeight="1">
      <c r="A13" s="367" t="s">
        <v>250</v>
      </c>
      <c r="B13" s="368">
        <f>SUM('- 31 -'!D13,'- 31 -'!B13,'- 30 -'!F13,'- 30 -'!D13,'- 30 -'!B13)</f>
        <v>1523300</v>
      </c>
      <c r="C13" s="369">
        <f>B13/'- 3 -'!D13*100</f>
        <v>2.845401649372846</v>
      </c>
      <c r="D13" s="368">
        <f>B13/'- 7 -'!F13</f>
        <v>221.36162173944635</v>
      </c>
      <c r="E13" s="368">
        <f>SUM('- 33 -'!D13,'- 33 -'!B13,'- 32 -'!F13,'- 32 -'!D13,'- 32 -'!B13)</f>
        <v>5714200</v>
      </c>
      <c r="F13" s="369">
        <f>E13/'- 3 -'!D13*100</f>
        <v>10.673665138085942</v>
      </c>
      <c r="G13" s="368">
        <f>E13/'- 7 -'!F13</f>
        <v>830.3712853302333</v>
      </c>
      <c r="H13" s="368">
        <f>SUM('- 34 -'!B13,'- 34 -'!D13)</f>
        <v>954300</v>
      </c>
      <c r="I13" s="369">
        <f>H13/'- 3 -'!D13*100</f>
        <v>1.782555500555706</v>
      </c>
      <c r="J13" s="368">
        <f>H13/'- 7 -'!F13</f>
        <v>138.67616072077308</v>
      </c>
    </row>
    <row r="14" spans="1:10" ht="13.5" customHeight="1">
      <c r="A14" s="23" t="s">
        <v>286</v>
      </c>
      <c r="B14" s="24">
        <f>SUM('- 31 -'!D14,'- 31 -'!B14,'- 30 -'!F14,'- 30 -'!D14,'- 30 -'!B14)</f>
        <v>4913197</v>
      </c>
      <c r="C14" s="360">
        <f>B14/'- 3 -'!D14*100</f>
        <v>10.073036736632615</v>
      </c>
      <c r="D14" s="24">
        <f>B14/'- 7 -'!F14</f>
        <v>1115.2416297809557</v>
      </c>
      <c r="E14" s="24">
        <f>SUM('- 33 -'!D14,'- 33 -'!B14,'- 32 -'!F14,'- 32 -'!D14,'- 32 -'!B14)</f>
        <v>5288648</v>
      </c>
      <c r="F14" s="360">
        <f>E14/'- 3 -'!D14*100</f>
        <v>10.84278639572535</v>
      </c>
      <c r="G14" s="24">
        <f>E14/'- 7 -'!F14</f>
        <v>1200.4648734536374</v>
      </c>
      <c r="H14" s="24">
        <f>SUM('- 34 -'!B14,'- 34 -'!D14)</f>
        <v>750000</v>
      </c>
      <c r="I14" s="360">
        <f>H14/'- 3 -'!D14*100</f>
        <v>1.5376500377400826</v>
      </c>
      <c r="J14" s="24">
        <f>H14/'- 7 -'!F14</f>
        <v>170.24174327545114</v>
      </c>
    </row>
    <row r="15" spans="1:10" ht="13.5" customHeight="1">
      <c r="A15" s="367" t="s">
        <v>251</v>
      </c>
      <c r="B15" s="368">
        <f>SUM('- 31 -'!D15,'- 31 -'!B15,'- 30 -'!F15,'- 30 -'!D15,'- 30 -'!B15)</f>
        <v>986600</v>
      </c>
      <c r="C15" s="369">
        <f>B15/'- 3 -'!D15*100</f>
        <v>6.8686602304363795</v>
      </c>
      <c r="D15" s="368">
        <f>B15/'- 7 -'!F15</f>
        <v>626.6116227373769</v>
      </c>
      <c r="E15" s="368">
        <f>SUM('- 33 -'!D15,'- 33 -'!B15,'- 32 -'!F15,'- 32 -'!D15,'- 32 -'!B15)</f>
        <v>1794900</v>
      </c>
      <c r="F15" s="369">
        <f>E15/'- 3 -'!D15*100</f>
        <v>12.496004710734095</v>
      </c>
      <c r="G15" s="368">
        <f>E15/'- 7 -'!F15</f>
        <v>1139.980946332169</v>
      </c>
      <c r="H15" s="368">
        <f>SUM('- 34 -'!B15,'- 34 -'!D15)</f>
        <v>265000</v>
      </c>
      <c r="I15" s="369">
        <f>H15/'- 3 -'!D15*100</f>
        <v>1.844916846812934</v>
      </c>
      <c r="J15" s="368">
        <f>H15/'- 7 -'!F15</f>
        <v>168.30739917434107</v>
      </c>
    </row>
    <row r="16" spans="1:10" ht="13.5" customHeight="1">
      <c r="A16" s="23" t="s">
        <v>252</v>
      </c>
      <c r="B16" s="24">
        <f>SUM('- 31 -'!D16,'- 31 -'!B16,'- 30 -'!F16,'- 30 -'!D16,'- 30 -'!B16)</f>
        <v>289370</v>
      </c>
      <c r="C16" s="360">
        <f>B16/'- 3 -'!D16*100</f>
        <v>2.6476240006104623</v>
      </c>
      <c r="D16" s="24">
        <f>B16/'- 7 -'!F16</f>
        <v>241.64509394572025</v>
      </c>
      <c r="E16" s="24">
        <f>SUM('- 33 -'!D16,'- 33 -'!B16,'- 32 -'!F16,'- 32 -'!D16,'- 32 -'!B16)</f>
        <v>1637216</v>
      </c>
      <c r="F16" s="360">
        <f>E16/'- 3 -'!D16*100</f>
        <v>14.979895551658634</v>
      </c>
      <c r="G16" s="24">
        <f>E16/'- 7 -'!F16</f>
        <v>1367.1949895615867</v>
      </c>
      <c r="H16" s="24">
        <f>SUM('- 34 -'!B16,'- 34 -'!D16)</f>
        <v>200000</v>
      </c>
      <c r="I16" s="360">
        <f>H16/'- 3 -'!D16*100</f>
        <v>1.8299229364553768</v>
      </c>
      <c r="J16" s="24">
        <f>H16/'- 7 -'!F16</f>
        <v>167.01461377870564</v>
      </c>
    </row>
    <row r="17" spans="1:10" ht="13.5" customHeight="1">
      <c r="A17" s="367" t="s">
        <v>253</v>
      </c>
      <c r="B17" s="368">
        <f>SUM('- 31 -'!D17,'- 31 -'!B17,'- 30 -'!F17,'- 30 -'!D17,'- 30 -'!B17)</f>
        <v>1152100</v>
      </c>
      <c r="C17" s="369">
        <f>B17/'- 3 -'!D17*100</f>
        <v>8.646005258146031</v>
      </c>
      <c r="D17" s="368">
        <f>B17/'- 7 -'!F17</f>
        <v>801.7397355601948</v>
      </c>
      <c r="E17" s="368">
        <f>SUM('- 33 -'!D17,'- 33 -'!B17,'- 32 -'!F17,'- 32 -'!D17,'- 32 -'!B17)</f>
        <v>1675050</v>
      </c>
      <c r="F17" s="369">
        <f>E17/'- 3 -'!D17*100</f>
        <v>12.57051567368936</v>
      </c>
      <c r="G17" s="368">
        <f>E17/'- 7 -'!F17</f>
        <v>1165.6576200417537</v>
      </c>
      <c r="H17" s="368">
        <f>SUM('- 34 -'!B17,'- 34 -'!D17)</f>
        <v>273000</v>
      </c>
      <c r="I17" s="369">
        <f>H17/'- 3 -'!D17*100</f>
        <v>2.0487452785989646</v>
      </c>
      <c r="J17" s="368">
        <f>H17/'- 7 -'!F17</f>
        <v>189.97912317327766</v>
      </c>
    </row>
    <row r="18" spans="1:10" ht="13.5" customHeight="1">
      <c r="A18" s="23" t="s">
        <v>254</v>
      </c>
      <c r="B18" s="24">
        <f>SUM('- 31 -'!D18,'- 31 -'!B18,'- 30 -'!F18,'- 30 -'!D18,'- 30 -'!B18)</f>
        <v>5974178</v>
      </c>
      <c r="C18" s="360">
        <f>B18/'- 3 -'!D18*100</f>
        <v>6.763295743442756</v>
      </c>
      <c r="D18" s="24">
        <f>B18/'- 7 -'!F18</f>
        <v>979.582206043911</v>
      </c>
      <c r="E18" s="24">
        <f>SUM('- 33 -'!D18,'- 33 -'!B18,'- 32 -'!F18,'- 32 -'!D18,'- 32 -'!B18)</f>
        <v>14847615</v>
      </c>
      <c r="F18" s="360">
        <f>E18/'- 3 -'!D18*100</f>
        <v>16.80880806192531</v>
      </c>
      <c r="G18" s="24">
        <f>E18/'- 7 -'!F18</f>
        <v>2434.5540852968666</v>
      </c>
      <c r="H18" s="24">
        <f>SUM('- 34 -'!B18,'- 34 -'!D18)</f>
        <v>1500000</v>
      </c>
      <c r="I18" s="360">
        <f>H18/'- 3 -'!D18*100</f>
        <v>1.6981321305063448</v>
      </c>
      <c r="J18" s="24">
        <f>H18/'- 7 -'!F18</f>
        <v>245.95405578237987</v>
      </c>
    </row>
    <row r="19" spans="1:10" ht="13.5" customHeight="1">
      <c r="A19" s="367" t="s">
        <v>255</v>
      </c>
      <c r="B19" s="368">
        <f>SUM('- 31 -'!D19,'- 31 -'!B19,'- 30 -'!F19,'- 30 -'!D19,'- 30 -'!B19)</f>
        <v>974650</v>
      </c>
      <c r="C19" s="369">
        <f>B19/'- 3 -'!D19*100</f>
        <v>3.9988856539848947</v>
      </c>
      <c r="D19" s="368">
        <f>B19/'- 7 -'!F19</f>
        <v>290.9837289147634</v>
      </c>
      <c r="E19" s="368">
        <f>SUM('- 33 -'!D19,'- 33 -'!B19,'- 32 -'!F19,'- 32 -'!D19,'- 32 -'!B19)</f>
        <v>2281925</v>
      </c>
      <c r="F19" s="369">
        <f>E19/'- 3 -'!D19*100</f>
        <v>9.362496430482205</v>
      </c>
      <c r="G19" s="368">
        <f>E19/'- 7 -'!F19</f>
        <v>681.2733243767726</v>
      </c>
      <c r="H19" s="368">
        <f>SUM('- 34 -'!B19,'- 34 -'!D19)</f>
        <v>431000</v>
      </c>
      <c r="I19" s="369">
        <f>H19/'- 3 -'!D19*100</f>
        <v>1.7683473214666696</v>
      </c>
      <c r="J19" s="368">
        <f>H19/'- 7 -'!F19</f>
        <v>128.67592177937004</v>
      </c>
    </row>
    <row r="20" spans="1:10" ht="13.5" customHeight="1">
      <c r="A20" s="23" t="s">
        <v>256</v>
      </c>
      <c r="B20" s="24">
        <f>SUM('- 31 -'!D20,'- 31 -'!B20,'- 30 -'!F20,'- 30 -'!D20,'- 30 -'!B20)</f>
        <v>2591420</v>
      </c>
      <c r="C20" s="360">
        <f>B20/'- 3 -'!D20*100</f>
        <v>5.535841573870722</v>
      </c>
      <c r="D20" s="24">
        <f>B20/'- 7 -'!F20</f>
        <v>386.60599731463526</v>
      </c>
      <c r="E20" s="24">
        <f>SUM('- 33 -'!D20,'- 33 -'!B20,'- 32 -'!F20,'- 32 -'!D20,'- 32 -'!B20)</f>
        <v>5649604</v>
      </c>
      <c r="F20" s="360">
        <f>E20/'- 3 -'!D20*100</f>
        <v>12.068793441088795</v>
      </c>
      <c r="G20" s="24">
        <f>E20/'- 7 -'!F20</f>
        <v>842.8470833954946</v>
      </c>
      <c r="H20" s="24">
        <f>SUM('- 34 -'!B20,'- 34 -'!D20)</f>
        <v>1025000</v>
      </c>
      <c r="I20" s="360">
        <f>H20/'- 3 -'!D20*100</f>
        <v>2.1896248439919</v>
      </c>
      <c r="J20" s="24">
        <f>H20/'- 7 -'!F20</f>
        <v>152.91660450544532</v>
      </c>
    </row>
    <row r="21" spans="1:10" ht="13.5" customHeight="1">
      <c r="A21" s="367" t="s">
        <v>257</v>
      </c>
      <c r="B21" s="368">
        <f>SUM('- 31 -'!D21,'- 31 -'!B21,'- 30 -'!F21,'- 30 -'!D21,'- 30 -'!B21)</f>
        <v>1895000</v>
      </c>
      <c r="C21" s="369">
        <f>B21/'- 3 -'!D21*100</f>
        <v>7.09772385921412</v>
      </c>
      <c r="D21" s="368">
        <f>B21/'- 7 -'!F21</f>
        <v>609.1288974606236</v>
      </c>
      <c r="E21" s="368">
        <f>SUM('- 33 -'!D21,'- 33 -'!B21,'- 32 -'!F21,'- 32 -'!D21,'- 32 -'!B21)</f>
        <v>2927000</v>
      </c>
      <c r="F21" s="369">
        <f>E21/'- 3 -'!D21*100</f>
        <v>10.963080599429935</v>
      </c>
      <c r="G21" s="368">
        <f>E21/'- 7 -'!F21</f>
        <v>940.8550305368049</v>
      </c>
      <c r="H21" s="368">
        <f>SUM('- 34 -'!B21,'- 34 -'!D21)</f>
        <v>540000</v>
      </c>
      <c r="I21" s="369">
        <f>H21/'- 3 -'!D21*100</f>
        <v>2.022570387322229</v>
      </c>
      <c r="J21" s="368">
        <f>H21/'- 7 -'!F21</f>
        <v>173.57762777242044</v>
      </c>
    </row>
    <row r="22" spans="1:10" ht="13.5" customHeight="1">
      <c r="A22" s="23" t="s">
        <v>258</v>
      </c>
      <c r="B22" s="24">
        <f>SUM('- 31 -'!D22,'- 31 -'!B22,'- 30 -'!F22,'- 30 -'!D22,'- 30 -'!B22)</f>
        <v>458810</v>
      </c>
      <c r="C22" s="360">
        <f>B22/'- 3 -'!D22*100</f>
        <v>3.2788016941344886</v>
      </c>
      <c r="D22" s="24">
        <f>B22/'- 7 -'!F22</f>
        <v>275.72716346153845</v>
      </c>
      <c r="E22" s="24">
        <f>SUM('- 33 -'!D22,'- 33 -'!B22,'- 32 -'!F22,'- 32 -'!D22,'- 32 -'!B22)</f>
        <v>1952005</v>
      </c>
      <c r="F22" s="360">
        <f>E22/'- 3 -'!D22*100</f>
        <v>13.949646478845256</v>
      </c>
      <c r="G22" s="24">
        <f>E22/'- 7 -'!F22</f>
        <v>1173.0799278846155</v>
      </c>
      <c r="H22" s="24">
        <f>SUM('- 34 -'!B22,'- 34 -'!D22)</f>
        <v>275000</v>
      </c>
      <c r="I22" s="360">
        <f>H22/'- 3 -'!D22*100</f>
        <v>1.9652371698240763</v>
      </c>
      <c r="J22" s="24">
        <f>H22/'- 7 -'!F22</f>
        <v>165.26442307692307</v>
      </c>
    </row>
    <row r="23" spans="1:10" ht="13.5" customHeight="1">
      <c r="A23" s="367" t="s">
        <v>259</v>
      </c>
      <c r="B23" s="368">
        <f>SUM('- 31 -'!D23,'- 31 -'!B23,'- 30 -'!F23,'- 30 -'!D23,'- 30 -'!B23)</f>
        <v>1317688</v>
      </c>
      <c r="C23" s="369">
        <f>B23/'- 3 -'!D23*100</f>
        <v>10.841068748074289</v>
      </c>
      <c r="D23" s="368">
        <f>B23/'- 7 -'!F23</f>
        <v>1005.1014492753624</v>
      </c>
      <c r="E23" s="368">
        <f>SUM('- 33 -'!D23,'- 33 -'!B23,'- 32 -'!F23,'- 32 -'!D23,'- 32 -'!B23)</f>
        <v>1092787</v>
      </c>
      <c r="F23" s="369">
        <f>E23/'- 3 -'!D23*100</f>
        <v>8.990731488790866</v>
      </c>
      <c r="G23" s="368">
        <f>E23/'- 7 -'!F23</f>
        <v>833.5522501906942</v>
      </c>
      <c r="H23" s="368">
        <f>SUM('- 34 -'!B23,'- 34 -'!D23)</f>
        <v>225000</v>
      </c>
      <c r="I23" s="369">
        <f>H23/'- 3 -'!D23*100</f>
        <v>1.85115176606049</v>
      </c>
      <c r="J23" s="368">
        <f>H23/'- 7 -'!F23</f>
        <v>171.62471395881008</v>
      </c>
    </row>
    <row r="24" spans="1:10" ht="13.5" customHeight="1">
      <c r="A24" s="23" t="s">
        <v>260</v>
      </c>
      <c r="B24" s="24">
        <f>SUM('- 31 -'!D24,'- 31 -'!B24,'- 30 -'!F24,'- 30 -'!D24,'- 30 -'!B24)</f>
        <v>2042675</v>
      </c>
      <c r="C24" s="360">
        <f>B24/'- 3 -'!D24*100</f>
        <v>5.093883387370421</v>
      </c>
      <c r="D24" s="24">
        <f>B24/'- 7 -'!F24</f>
        <v>444.4946142965945</v>
      </c>
      <c r="E24" s="24">
        <f>SUM('- 33 -'!D24,'- 33 -'!B24,'- 32 -'!F24,'- 32 -'!D24,'- 32 -'!B24)</f>
        <v>4324870</v>
      </c>
      <c r="F24" s="360">
        <f>E24/'- 3 -'!D24*100</f>
        <v>10.785065390009038</v>
      </c>
      <c r="G24" s="24">
        <f>E24/'- 7 -'!F24</f>
        <v>941.1097813078011</v>
      </c>
      <c r="H24" s="24">
        <f>SUM('- 34 -'!B24,'- 34 -'!D24)</f>
        <v>751325</v>
      </c>
      <c r="I24" s="360">
        <f>H24/'- 3 -'!D24*100</f>
        <v>1.8736029647477361</v>
      </c>
      <c r="J24" s="24">
        <f>H24/'- 7 -'!F24</f>
        <v>163.49145903601348</v>
      </c>
    </row>
    <row r="25" spans="1:10" ht="13.5" customHeight="1">
      <c r="A25" s="367" t="s">
        <v>261</v>
      </c>
      <c r="B25" s="368">
        <f>SUM('- 31 -'!D25,'- 31 -'!B25,'- 30 -'!F25,'- 30 -'!D25,'- 30 -'!B25)</f>
        <v>2299622</v>
      </c>
      <c r="C25" s="369">
        <f>B25/'- 3 -'!D25*100</f>
        <v>1.881292418510716</v>
      </c>
      <c r="D25" s="368">
        <f>B25/'- 7 -'!F25</f>
        <v>160.43128226594112</v>
      </c>
      <c r="E25" s="368">
        <f>SUM('- 33 -'!D25,'- 33 -'!B25,'- 32 -'!F25,'- 32 -'!D25,'- 32 -'!B25)</f>
        <v>14352664</v>
      </c>
      <c r="F25" s="369">
        <f>E25/'- 3 -'!D25*100</f>
        <v>11.741737541487987</v>
      </c>
      <c r="G25" s="368">
        <f>E25/'- 7 -'!F25</f>
        <v>1001.302078973071</v>
      </c>
      <c r="H25" s="368">
        <f>SUM('- 34 -'!B25,'- 34 -'!D25)</f>
        <v>2100000</v>
      </c>
      <c r="I25" s="369">
        <f>H25/'- 3 -'!D25*100</f>
        <v>1.7179841203782638</v>
      </c>
      <c r="J25" s="368">
        <f>H25/'- 7 -'!F25</f>
        <v>146.50481372959396</v>
      </c>
    </row>
    <row r="26" spans="1:10" ht="13.5" customHeight="1">
      <c r="A26" s="23" t="s">
        <v>262</v>
      </c>
      <c r="B26" s="24">
        <f>SUM('- 31 -'!D26,'- 31 -'!B26,'- 30 -'!F26,'- 30 -'!D26,'- 30 -'!B26)</f>
        <v>2223552</v>
      </c>
      <c r="C26" s="360">
        <f>B26/'- 3 -'!D26*100</f>
        <v>7.500579101328514</v>
      </c>
      <c r="D26" s="24">
        <f>B26/'- 7 -'!F26</f>
        <v>678.2223577855726</v>
      </c>
      <c r="E26" s="24">
        <f>SUM('- 33 -'!D26,'- 33 -'!B26,'- 32 -'!F26,'- 32 -'!D26,'- 32 -'!B26)</f>
        <v>3492066</v>
      </c>
      <c r="F26" s="360">
        <f>E26/'- 3 -'!D26*100</f>
        <v>11.779583864042694</v>
      </c>
      <c r="G26" s="24">
        <f>E26/'- 7 -'!F26</f>
        <v>1065.1413756290988</v>
      </c>
      <c r="H26" s="24">
        <f>SUM('- 34 -'!B26,'- 34 -'!D26)</f>
        <v>543213</v>
      </c>
      <c r="I26" s="360">
        <f>H26/'- 3 -'!D26*100</f>
        <v>1.8323889323793492</v>
      </c>
      <c r="J26" s="24">
        <f>H26/'- 7 -'!F26</f>
        <v>165.6894921457984</v>
      </c>
    </row>
    <row r="27" spans="1:10" ht="13.5" customHeight="1">
      <c r="A27" s="367" t="s">
        <v>263</v>
      </c>
      <c r="B27" s="368">
        <f>SUM('- 31 -'!D27,'- 31 -'!B27,'- 30 -'!F27,'- 30 -'!D27,'- 30 -'!B27)</f>
        <v>154840</v>
      </c>
      <c r="C27" s="369">
        <f>B27/'- 3 -'!D27*100</f>
        <v>0.4889023368957045</v>
      </c>
      <c r="D27" s="368">
        <f>B27/'- 7 -'!F27</f>
        <v>45.74284861787705</v>
      </c>
      <c r="E27" s="368">
        <f>SUM('- 33 -'!D27,'- 33 -'!B27,'- 32 -'!F27,'- 32 -'!D27,'- 32 -'!B27)</f>
        <v>4210273</v>
      </c>
      <c r="F27" s="369">
        <f>E27/'- 3 -'!D27*100</f>
        <v>13.293802045136193</v>
      </c>
      <c r="G27" s="368">
        <f>E27/'- 7 -'!F27</f>
        <v>1243.799279765791</v>
      </c>
      <c r="H27" s="368">
        <f>SUM('- 34 -'!B27,'- 34 -'!D27)</f>
        <v>543000</v>
      </c>
      <c r="I27" s="369">
        <f>H27/'- 3 -'!D27*100</f>
        <v>1.7145050951586638</v>
      </c>
      <c r="J27" s="368">
        <f>H27/'- 7 -'!F27</f>
        <v>160.41311547085533</v>
      </c>
    </row>
    <row r="28" spans="1:10" ht="13.5" customHeight="1">
      <c r="A28" s="23" t="s">
        <v>264</v>
      </c>
      <c r="B28" s="24">
        <f>SUM('- 31 -'!D28,'- 31 -'!B28,'- 30 -'!F28,'- 30 -'!D28,'- 30 -'!B28)</f>
        <v>1858152</v>
      </c>
      <c r="C28" s="360">
        <f>B28/'- 3 -'!D28*100</f>
        <v>10.49800127739716</v>
      </c>
      <c r="D28" s="24">
        <f>B28/'- 7 -'!F28</f>
        <v>970.3143603133159</v>
      </c>
      <c r="E28" s="24">
        <f>SUM('- 33 -'!D28,'- 33 -'!B28,'- 32 -'!F28,'- 32 -'!D28,'- 32 -'!B28)</f>
        <v>1923848</v>
      </c>
      <c r="F28" s="360">
        <f>E28/'- 3 -'!D28*100</f>
        <v>10.869163965874682</v>
      </c>
      <c r="G28" s="24">
        <f>E28/'- 7 -'!F28</f>
        <v>1004.6203655352481</v>
      </c>
      <c r="H28" s="24">
        <f>SUM('- 34 -'!B28,'- 34 -'!D28)</f>
        <v>315000</v>
      </c>
      <c r="I28" s="360">
        <f>H28/'- 3 -'!D28*100</f>
        <v>1.7796554869462269</v>
      </c>
      <c r="J28" s="24">
        <f>H28/'- 7 -'!F28</f>
        <v>164.49086161879896</v>
      </c>
    </row>
    <row r="29" spans="1:10" ht="13.5" customHeight="1">
      <c r="A29" s="367" t="s">
        <v>265</v>
      </c>
      <c r="B29" s="368">
        <f>SUM('- 31 -'!D29,'- 31 -'!B29,'- 30 -'!F29,'- 30 -'!D29,'- 30 -'!B29)</f>
        <v>1503718</v>
      </c>
      <c r="C29" s="369">
        <f>B29/'- 3 -'!D29*100</f>
        <v>1.3006219990022427</v>
      </c>
      <c r="D29" s="368">
        <f>B29/'- 7 -'!F29</f>
        <v>117.09831405988398</v>
      </c>
      <c r="E29" s="368">
        <f>SUM('- 33 -'!D29,'- 33 -'!B29,'- 32 -'!F29,'- 32 -'!D29,'- 32 -'!B29)</f>
        <v>11886271</v>
      </c>
      <c r="F29" s="369">
        <f>E29/'- 3 -'!D29*100</f>
        <v>10.280880822536131</v>
      </c>
      <c r="G29" s="368">
        <f>E29/'- 7 -'!F29</f>
        <v>925.6139080325507</v>
      </c>
      <c r="H29" s="368">
        <f>SUM('- 34 -'!B29,'- 34 -'!D29)</f>
        <v>2150000</v>
      </c>
      <c r="I29" s="369">
        <f>H29/'- 3 -'!D29*100</f>
        <v>1.8596154982881246</v>
      </c>
      <c r="J29" s="368">
        <f>H29/'- 7 -'!F29</f>
        <v>167.4259237628003</v>
      </c>
    </row>
    <row r="30" spans="1:10" ht="13.5" customHeight="1">
      <c r="A30" s="23" t="s">
        <v>266</v>
      </c>
      <c r="B30" s="24">
        <f>SUM('- 31 -'!D30,'- 31 -'!B30,'- 30 -'!F30,'- 30 -'!D30,'- 30 -'!B30)</f>
        <v>1026544</v>
      </c>
      <c r="C30" s="360">
        <f>B30/'- 3 -'!D30*100</f>
        <v>9.61925229800319</v>
      </c>
      <c r="D30" s="24">
        <f>B30/'- 7 -'!F30</f>
        <v>849.4364915184112</v>
      </c>
      <c r="E30" s="24">
        <f>SUM('- 33 -'!D30,'- 33 -'!B30,'- 32 -'!F30,'- 32 -'!D30,'- 32 -'!B30)</f>
        <v>1269074</v>
      </c>
      <c r="F30" s="360">
        <f>E30/'- 3 -'!D30*100</f>
        <v>11.891884800686672</v>
      </c>
      <c r="G30" s="24">
        <f>E30/'- 7 -'!F30</f>
        <v>1050.1232933388499</v>
      </c>
      <c r="H30" s="24">
        <f>SUM('- 34 -'!B30,'- 34 -'!D30)</f>
        <v>173562</v>
      </c>
      <c r="I30" s="360">
        <f>H30/'- 3 -'!D30*100</f>
        <v>1.626366397685856</v>
      </c>
      <c r="J30" s="24">
        <f>H30/'- 7 -'!F30</f>
        <v>143.6177079023583</v>
      </c>
    </row>
    <row r="31" spans="1:10" ht="13.5" customHeight="1">
      <c r="A31" s="367" t="s">
        <v>267</v>
      </c>
      <c r="B31" s="368">
        <f>SUM('- 31 -'!D31,'- 31 -'!B31,'- 30 -'!F31,'- 30 -'!D31,'- 30 -'!B31)</f>
        <v>921356</v>
      </c>
      <c r="C31" s="369">
        <f>B31/'- 3 -'!D31*100</f>
        <v>3.3830723303387518</v>
      </c>
      <c r="D31" s="368">
        <f>B31/'- 7 -'!F31</f>
        <v>275.5251196172249</v>
      </c>
      <c r="E31" s="368">
        <f>SUM('- 33 -'!D31,'- 33 -'!B31,'- 32 -'!F31,'- 32 -'!D31,'- 32 -'!B31)</f>
        <v>3500608</v>
      </c>
      <c r="F31" s="369">
        <f>E31/'- 3 -'!D31*100</f>
        <v>12.853674436550557</v>
      </c>
      <c r="G31" s="368">
        <f>E31/'- 7 -'!F31</f>
        <v>1046.8325358851675</v>
      </c>
      <c r="H31" s="368">
        <f>SUM('- 34 -'!B31,'- 34 -'!D31)</f>
        <v>474929</v>
      </c>
      <c r="I31" s="369">
        <f>H31/'- 3 -'!D31*100</f>
        <v>1.7438635649797178</v>
      </c>
      <c r="J31" s="368">
        <f>H31/'- 7 -'!F31</f>
        <v>142.02422248803828</v>
      </c>
    </row>
    <row r="32" spans="1:10" ht="13.5" customHeight="1">
      <c r="A32" s="23" t="s">
        <v>268</v>
      </c>
      <c r="B32" s="24">
        <f>SUM('- 31 -'!D32,'- 31 -'!B32,'- 30 -'!F32,'- 30 -'!D32,'- 30 -'!B32)</f>
        <v>1638175</v>
      </c>
      <c r="C32" s="360">
        <f>B32/'- 3 -'!D32*100</f>
        <v>7.895537295367536</v>
      </c>
      <c r="D32" s="24">
        <f>B32/'- 7 -'!F32</f>
        <v>751.4564220183486</v>
      </c>
      <c r="E32" s="24">
        <f>SUM('- 33 -'!D32,'- 33 -'!B32,'- 32 -'!F32,'- 32 -'!D32,'- 32 -'!B32)</f>
        <v>2215595</v>
      </c>
      <c r="F32" s="360">
        <f>E32/'- 3 -'!D32*100</f>
        <v>10.678537368675407</v>
      </c>
      <c r="G32" s="24">
        <f>E32/'- 7 -'!F32</f>
        <v>1016.3279816513761</v>
      </c>
      <c r="H32" s="24">
        <f>SUM('- 34 -'!B32,'- 34 -'!D32)</f>
        <v>347000</v>
      </c>
      <c r="I32" s="360">
        <f>H32/'- 3 -'!D32*100</f>
        <v>1.672441248030604</v>
      </c>
      <c r="J32" s="24">
        <f>H32/'- 7 -'!F32</f>
        <v>159.1743119266055</v>
      </c>
    </row>
    <row r="33" spans="1:10" ht="13.5" customHeight="1">
      <c r="A33" s="367" t="s">
        <v>269</v>
      </c>
      <c r="B33" s="368">
        <f>SUM('- 31 -'!D33,'- 31 -'!B33,'- 30 -'!F33,'- 30 -'!D33,'- 30 -'!B33)</f>
        <v>2049500</v>
      </c>
      <c r="C33" s="369">
        <f>B33/'- 3 -'!D33*100</f>
        <v>9.132064038069947</v>
      </c>
      <c r="D33" s="368">
        <f>B33/'- 7 -'!F33</f>
        <v>899.4952819837613</v>
      </c>
      <c r="E33" s="368">
        <f>SUM('- 33 -'!D33,'- 33 -'!B33,'- 32 -'!F33,'- 32 -'!D33,'- 32 -'!B33)</f>
        <v>2719400</v>
      </c>
      <c r="F33" s="369">
        <f>E33/'- 3 -'!D33*100</f>
        <v>12.116972405526914</v>
      </c>
      <c r="G33" s="368">
        <f>E33/'- 7 -'!F33</f>
        <v>1193.504498573623</v>
      </c>
      <c r="H33" s="368">
        <f>SUM('- 34 -'!B33,'- 34 -'!D33)</f>
        <v>380000</v>
      </c>
      <c r="I33" s="369">
        <f>H33/'- 3 -'!D33*100</f>
        <v>1.6931858182320465</v>
      </c>
      <c r="J33" s="368">
        <f>H33/'- 7 -'!F33</f>
        <v>166.77638797454466</v>
      </c>
    </row>
    <row r="34" spans="1:10" ht="13.5" customHeight="1">
      <c r="A34" s="23" t="s">
        <v>270</v>
      </c>
      <c r="B34" s="24">
        <f>SUM('- 31 -'!D34,'- 31 -'!B34,'- 30 -'!F34,'- 30 -'!D34,'- 30 -'!B34)</f>
        <v>1915853</v>
      </c>
      <c r="C34" s="360">
        <f>B34/'- 3 -'!D34*100</f>
        <v>9.690693438502622</v>
      </c>
      <c r="D34" s="24">
        <f>B34/'- 7 -'!F34</f>
        <v>900.8148391950347</v>
      </c>
      <c r="E34" s="24">
        <f>SUM('- 33 -'!D34,'- 33 -'!B34,'- 32 -'!F34,'- 32 -'!D34,'- 32 -'!B34)</f>
        <v>2171798</v>
      </c>
      <c r="F34" s="360">
        <f>E34/'- 3 -'!D34*100</f>
        <v>10.985304524070019</v>
      </c>
      <c r="G34" s="24">
        <f>E34/'- 7 -'!F34</f>
        <v>1021.1576076735</v>
      </c>
      <c r="H34" s="24">
        <f>SUM('- 34 -'!B34,'- 34 -'!D34)</f>
        <v>360236</v>
      </c>
      <c r="I34" s="360">
        <f>H34/'- 3 -'!D34*100</f>
        <v>1.8221317822987624</v>
      </c>
      <c r="J34" s="24">
        <f>H34/'- 7 -'!F34</f>
        <v>169.37934925709985</v>
      </c>
    </row>
    <row r="35" spans="1:10" ht="13.5" customHeight="1">
      <c r="A35" s="367" t="s">
        <v>271</v>
      </c>
      <c r="B35" s="368">
        <f>SUM('- 31 -'!D35,'- 31 -'!B35,'- 30 -'!F35,'- 30 -'!D35,'- 30 -'!B35)</f>
        <v>2604300</v>
      </c>
      <c r="C35" s="369">
        <f>B35/'- 3 -'!D35*100</f>
        <v>1.8616151910372956</v>
      </c>
      <c r="D35" s="368">
        <f>B35/'- 7 -'!F35</f>
        <v>151.82766862939428</v>
      </c>
      <c r="E35" s="368">
        <f>SUM('- 33 -'!D35,'- 33 -'!B35,'- 32 -'!F35,'- 32 -'!D35,'- 32 -'!B35)</f>
        <v>17135100</v>
      </c>
      <c r="F35" s="369">
        <f>E35/'- 3 -'!D35*100</f>
        <v>12.248574457605944</v>
      </c>
      <c r="G35" s="368">
        <f>E35/'- 7 -'!F35</f>
        <v>998.9564507666297</v>
      </c>
      <c r="H35" s="368">
        <f>SUM('- 34 -'!B35,'- 34 -'!D35)</f>
        <v>2357000</v>
      </c>
      <c r="I35" s="369">
        <f>H35/'- 3 -'!D35*100</f>
        <v>1.6848393062530835</v>
      </c>
      <c r="J35" s="368">
        <f>H35/'- 7 -'!F35</f>
        <v>137.41036553372587</v>
      </c>
    </row>
    <row r="36" spans="1:10" ht="13.5" customHeight="1">
      <c r="A36" s="23" t="s">
        <v>272</v>
      </c>
      <c r="B36" s="24">
        <f>SUM('- 31 -'!D36,'- 31 -'!B36,'- 30 -'!F36,'- 30 -'!D36,'- 30 -'!B36)</f>
        <v>1346150</v>
      </c>
      <c r="C36" s="360">
        <f>B36/'- 3 -'!D36*100</f>
        <v>7.568040118511522</v>
      </c>
      <c r="D36" s="24">
        <f>B36/'- 7 -'!F36</f>
        <v>696.4045525090534</v>
      </c>
      <c r="E36" s="24">
        <f>SUM('- 33 -'!D36,'- 33 -'!B36,'- 32 -'!F36,'- 32 -'!D36,'- 32 -'!B36)</f>
        <v>2156560</v>
      </c>
      <c r="F36" s="360">
        <f>E36/'- 3 -'!D36*100</f>
        <v>12.124155998943067</v>
      </c>
      <c r="G36" s="24">
        <f>E36/'- 7 -'!F36</f>
        <v>1115.6544231764099</v>
      </c>
      <c r="H36" s="24">
        <f>SUM('- 34 -'!B36,'- 34 -'!D36)</f>
        <v>361300</v>
      </c>
      <c r="I36" s="360">
        <f>H36/'- 3 -'!D36*100</f>
        <v>2.0312245253636023</v>
      </c>
      <c r="J36" s="24">
        <f>H36/'- 7 -'!F36</f>
        <v>186.9115364718055</v>
      </c>
    </row>
    <row r="37" spans="1:10" ht="13.5" customHeight="1">
      <c r="A37" s="367" t="s">
        <v>273</v>
      </c>
      <c r="B37" s="368">
        <f>SUM('- 31 -'!D37,'- 31 -'!B37,'- 30 -'!F37,'- 30 -'!D37,'- 30 -'!B37)</f>
        <v>1765749</v>
      </c>
      <c r="C37" s="369">
        <f>B37/'- 3 -'!D37*100</f>
        <v>6.089593061484595</v>
      </c>
      <c r="D37" s="368">
        <f>B37/'- 7 -'!F37</f>
        <v>520.6395400265369</v>
      </c>
      <c r="E37" s="368">
        <f>SUM('- 33 -'!D37,'- 33 -'!B37,'- 32 -'!F37,'- 32 -'!D37,'- 32 -'!B37)</f>
        <v>3387347</v>
      </c>
      <c r="F37" s="369">
        <f>E37/'- 3 -'!D37*100</f>
        <v>11.682048121245238</v>
      </c>
      <c r="G37" s="368">
        <f>E37/'- 7 -'!F37</f>
        <v>998.7754680819696</v>
      </c>
      <c r="H37" s="368">
        <f>SUM('- 34 -'!B37,'- 34 -'!D37)</f>
        <v>473699</v>
      </c>
      <c r="I37" s="369">
        <f>H37/'- 3 -'!D37*100</f>
        <v>1.6336603580872429</v>
      </c>
      <c r="J37" s="368">
        <f>H37/'- 7 -'!F37</f>
        <v>139.67241633495505</v>
      </c>
    </row>
    <row r="38" spans="1:10" ht="13.5" customHeight="1">
      <c r="A38" s="23" t="s">
        <v>274</v>
      </c>
      <c r="B38" s="24">
        <f>SUM('- 31 -'!D38,'- 31 -'!B38,'- 30 -'!F38,'- 30 -'!D38,'- 30 -'!B38)</f>
        <v>2127967</v>
      </c>
      <c r="C38" s="360">
        <f>B38/'- 3 -'!D38*100</f>
        <v>2.8713431956416113</v>
      </c>
      <c r="D38" s="24">
        <f>B38/'- 7 -'!F38</f>
        <v>243.79526837371827</v>
      </c>
      <c r="E38" s="24">
        <f>SUM('- 33 -'!D38,'- 33 -'!B38,'- 32 -'!F38,'- 32 -'!D38,'- 32 -'!B38)</f>
        <v>8924324</v>
      </c>
      <c r="F38" s="360">
        <f>E38/'- 3 -'!D38*100</f>
        <v>12.041914650509678</v>
      </c>
      <c r="G38" s="24">
        <f>E38/'- 7 -'!F38</f>
        <v>1022.4350117431403</v>
      </c>
      <c r="H38" s="24">
        <f>SUM('- 34 -'!B38,'- 34 -'!D38)</f>
        <v>1337928</v>
      </c>
      <c r="I38" s="360">
        <f>H38/'- 3 -'!D38*100</f>
        <v>1.805314865812482</v>
      </c>
      <c r="J38" s="24">
        <f>H38/'- 7 -'!F38</f>
        <v>153.2826946210689</v>
      </c>
    </row>
    <row r="39" spans="1:10" ht="13.5" customHeight="1">
      <c r="A39" s="367" t="s">
        <v>275</v>
      </c>
      <c r="B39" s="368">
        <f>SUM('- 31 -'!D39,'- 31 -'!B39,'- 30 -'!F39,'- 30 -'!D39,'- 30 -'!B39)</f>
        <v>1512600</v>
      </c>
      <c r="C39" s="369">
        <f>B39/'- 3 -'!D39*100</f>
        <v>9.409127214186718</v>
      </c>
      <c r="D39" s="368">
        <f>B39/'- 7 -'!F39</f>
        <v>907.1064467766117</v>
      </c>
      <c r="E39" s="368">
        <f>SUM('- 33 -'!D39,'- 33 -'!B39,'- 32 -'!F39,'- 32 -'!D39,'- 32 -'!B39)</f>
        <v>1714900</v>
      </c>
      <c r="F39" s="369">
        <f>E39/'- 3 -'!D39*100</f>
        <v>10.667534218966551</v>
      </c>
      <c r="G39" s="368">
        <f>E39/'- 7 -'!F39</f>
        <v>1028.4257871064467</v>
      </c>
      <c r="H39" s="368">
        <f>SUM('- 34 -'!B39,'- 34 -'!D39)</f>
        <v>315000</v>
      </c>
      <c r="I39" s="369">
        <f>H39/'- 3 -'!D39*100</f>
        <v>1.9594572738786307</v>
      </c>
      <c r="J39" s="368">
        <f>H39/'- 7 -'!F39</f>
        <v>188.9055472263868</v>
      </c>
    </row>
    <row r="40" spans="1:10" ht="13.5" customHeight="1">
      <c r="A40" s="23" t="s">
        <v>276</v>
      </c>
      <c r="B40" s="24">
        <f>SUM('- 31 -'!D40,'- 31 -'!B40,'- 30 -'!F40,'- 30 -'!D40,'- 30 -'!B40)</f>
        <v>1295737</v>
      </c>
      <c r="C40" s="360">
        <f>B40/'- 3 -'!D40*100</f>
        <v>1.7054297439802795</v>
      </c>
      <c r="D40" s="24">
        <f>B40/'- 7 -'!F40</f>
        <v>147.35335592603545</v>
      </c>
      <c r="E40" s="24">
        <f>SUM('- 33 -'!D40,'- 33 -'!B40,'- 32 -'!F40,'- 32 -'!D40,'- 32 -'!B40)</f>
        <v>9460766</v>
      </c>
      <c r="F40" s="360">
        <f>E40/'- 3 -'!D40*100</f>
        <v>12.452119324552228</v>
      </c>
      <c r="G40" s="24">
        <f>E40/'- 7 -'!F40</f>
        <v>1075.8939659289922</v>
      </c>
      <c r="H40" s="24">
        <f>SUM('- 34 -'!B40,'- 34 -'!D40)</f>
        <v>1256083</v>
      </c>
      <c r="I40" s="360">
        <f>H40/'- 3 -'!D40*100</f>
        <v>1.6532377396863571</v>
      </c>
      <c r="J40" s="24">
        <f>H40/'- 7 -'!F40</f>
        <v>142.8438374235222</v>
      </c>
    </row>
    <row r="41" spans="1:10" ht="13.5" customHeight="1">
      <c r="A41" s="367" t="s">
        <v>277</v>
      </c>
      <c r="B41" s="368">
        <f>SUM('- 31 -'!D41,'- 31 -'!B41,'- 30 -'!F41,'- 30 -'!D41,'- 30 -'!B41)</f>
        <v>3642072</v>
      </c>
      <c r="C41" s="369">
        <f>B41/'- 3 -'!D41*100</f>
        <v>7.83146790609847</v>
      </c>
      <c r="D41" s="368">
        <f>B41/'- 7 -'!F41</f>
        <v>780.6391597899475</v>
      </c>
      <c r="E41" s="368">
        <f>SUM('- 33 -'!D41,'- 33 -'!B41,'- 32 -'!F41,'- 32 -'!D41,'- 32 -'!B41)</f>
        <v>4238985</v>
      </c>
      <c r="F41" s="369">
        <f>E41/'- 3 -'!D41*100</f>
        <v>9.114996897901202</v>
      </c>
      <c r="G41" s="368">
        <f>E41/'- 7 -'!F41</f>
        <v>908.5810738398885</v>
      </c>
      <c r="H41" s="368">
        <f>SUM('- 34 -'!B41,'- 34 -'!D41)</f>
        <v>880000</v>
      </c>
      <c r="I41" s="369">
        <f>H41/'- 3 -'!D41*100</f>
        <v>1.892244787408556</v>
      </c>
      <c r="J41" s="368">
        <f>H41/'- 7 -'!F41</f>
        <v>188.61858321723287</v>
      </c>
    </row>
    <row r="42" spans="1:10" ht="13.5" customHeight="1">
      <c r="A42" s="23" t="s">
        <v>278</v>
      </c>
      <c r="B42" s="24">
        <f>SUM('- 31 -'!D42,'- 31 -'!B42,'- 30 -'!F42,'- 30 -'!D42,'- 30 -'!B42)</f>
        <v>1341076</v>
      </c>
      <c r="C42" s="360">
        <f>B42/'- 3 -'!D42*100</f>
        <v>8.051986104056267</v>
      </c>
      <c r="D42" s="24">
        <f>B42/'- 7 -'!F42</f>
        <v>796.3634204275535</v>
      </c>
      <c r="E42" s="24">
        <f>SUM('- 33 -'!D42,'- 33 -'!B42,'- 32 -'!F42,'- 32 -'!D42,'- 32 -'!B42)</f>
        <v>1879549</v>
      </c>
      <c r="F42" s="360">
        <f>E42/'- 3 -'!D42*100</f>
        <v>11.285044568609722</v>
      </c>
      <c r="G42" s="24">
        <f>E42/'- 7 -'!F42</f>
        <v>1116.1217339667458</v>
      </c>
      <c r="H42" s="24">
        <f>SUM('- 34 -'!B42,'- 34 -'!D42)</f>
        <v>264327</v>
      </c>
      <c r="I42" s="360">
        <f>H42/'- 3 -'!D42*100</f>
        <v>1.587051987304881</v>
      </c>
      <c r="J42" s="24">
        <f>H42/'- 7 -'!F42</f>
        <v>156.96377672209027</v>
      </c>
    </row>
    <row r="43" spans="1:10" ht="13.5" customHeight="1">
      <c r="A43" s="367" t="s">
        <v>279</v>
      </c>
      <c r="B43" s="368">
        <f>SUM('- 31 -'!D43,'- 31 -'!B43,'- 30 -'!F43,'- 30 -'!D43,'- 30 -'!B43)</f>
        <v>749797</v>
      </c>
      <c r="C43" s="369">
        <f>B43/'- 3 -'!D43*100</f>
        <v>7.629716123156606</v>
      </c>
      <c r="D43" s="368">
        <f>B43/'- 7 -'!F43</f>
        <v>685.9990850869167</v>
      </c>
      <c r="E43" s="368">
        <f>SUM('- 33 -'!D43,'- 33 -'!B43,'- 32 -'!F43,'- 32 -'!D43,'- 32 -'!B43)</f>
        <v>1005339</v>
      </c>
      <c r="F43" s="369">
        <f>E43/'- 3 -'!D43*100</f>
        <v>10.230037166777327</v>
      </c>
      <c r="G43" s="368">
        <f>E43/'- 7 -'!F43</f>
        <v>919.7978042086002</v>
      </c>
      <c r="H43" s="368">
        <f>SUM('- 34 -'!B43,'- 34 -'!D43)</f>
        <v>160000</v>
      </c>
      <c r="I43" s="369">
        <f>H43/'- 3 -'!D43*100</f>
        <v>1.6281134489802667</v>
      </c>
      <c r="J43" s="368">
        <f>H43/'- 7 -'!F43</f>
        <v>146.3860933211345</v>
      </c>
    </row>
    <row r="44" spans="1:10" ht="13.5" customHeight="1">
      <c r="A44" s="23" t="s">
        <v>280</v>
      </c>
      <c r="B44" s="24">
        <f>SUM('- 31 -'!D44,'- 31 -'!B44,'- 30 -'!F44,'- 30 -'!D44,'- 30 -'!B44)</f>
        <v>801939</v>
      </c>
      <c r="C44" s="360">
        <f>B44/'- 3 -'!D44*100</f>
        <v>10.566515012905436</v>
      </c>
      <c r="D44" s="24">
        <f>B44/'- 7 -'!F44</f>
        <v>1013.1888818698674</v>
      </c>
      <c r="E44" s="24">
        <f>SUM('- 33 -'!D44,'- 33 -'!B44,'- 32 -'!F44,'- 32 -'!D44,'- 32 -'!B44)</f>
        <v>827592</v>
      </c>
      <c r="F44" s="360">
        <f>E44/'- 3 -'!D44*100</f>
        <v>10.90452427498904</v>
      </c>
      <c r="G44" s="24">
        <f>E44/'- 7 -'!F44</f>
        <v>1045.5994946304486</v>
      </c>
      <c r="H44" s="24">
        <f>SUM('- 34 -'!B44,'- 34 -'!D44)</f>
        <v>114933</v>
      </c>
      <c r="I44" s="360">
        <f>H44/'- 3 -'!D44*100</f>
        <v>1.5143811062665122</v>
      </c>
      <c r="J44" s="24">
        <f>H44/'- 7 -'!F44</f>
        <v>145.20909665192673</v>
      </c>
    </row>
    <row r="45" spans="1:10" ht="13.5" customHeight="1">
      <c r="A45" s="367" t="s">
        <v>281</v>
      </c>
      <c r="B45" s="368">
        <f>SUM('- 31 -'!D45,'- 31 -'!B45,'- 30 -'!F45,'- 30 -'!D45,'- 30 -'!B45)</f>
        <v>433858</v>
      </c>
      <c r="C45" s="369">
        <f>B45/'- 3 -'!D45*100</f>
        <v>3.7042241976961403</v>
      </c>
      <c r="D45" s="368">
        <f>B45/'- 7 -'!F45</f>
        <v>299.00620261888355</v>
      </c>
      <c r="E45" s="368">
        <f>SUM('- 33 -'!D45,'- 33 -'!B45,'- 32 -'!F45,'- 32 -'!D45,'- 32 -'!B45)</f>
        <v>1212728</v>
      </c>
      <c r="F45" s="369">
        <f>E45/'- 3 -'!D45*100</f>
        <v>10.354116791262683</v>
      </c>
      <c r="G45" s="368">
        <f>E45/'- 7 -'!F45</f>
        <v>835.7877325982081</v>
      </c>
      <c r="H45" s="368">
        <f>SUM('- 34 -'!B45,'- 34 -'!D45)</f>
        <v>201903</v>
      </c>
      <c r="I45" s="369">
        <f>H45/'- 3 -'!D45*100</f>
        <v>1.7238220297596079</v>
      </c>
      <c r="J45" s="368">
        <f>H45/'- 7 -'!F45</f>
        <v>139.1474844934528</v>
      </c>
    </row>
    <row r="46" spans="1:10" ht="13.5" customHeight="1">
      <c r="A46" s="23" t="s">
        <v>282</v>
      </c>
      <c r="B46" s="24">
        <f>SUM('- 31 -'!D46,'- 31 -'!B46,'- 30 -'!F46,'- 30 -'!D46,'- 30 -'!B46)</f>
        <v>3974300</v>
      </c>
      <c r="C46" s="360">
        <f>B46/'- 3 -'!D46*100</f>
        <v>1.3910536173239254</v>
      </c>
      <c r="D46" s="24">
        <f>B46/'- 7 -'!F46</f>
        <v>128.93106244931062</v>
      </c>
      <c r="E46" s="24">
        <f>SUM('- 33 -'!D46,'- 33 -'!B46,'- 32 -'!F46,'- 32 -'!D46,'- 32 -'!B46)</f>
        <v>37981600</v>
      </c>
      <c r="F46" s="360">
        <f>E46/'- 3 -'!D46*100</f>
        <v>13.294024626160683</v>
      </c>
      <c r="G46" s="24">
        <f>E46/'- 7 -'!F46</f>
        <v>1232.168694241687</v>
      </c>
      <c r="H46" s="24">
        <f>SUM('- 34 -'!B46,'- 34 -'!D46)</f>
        <v>4894100</v>
      </c>
      <c r="I46" s="360">
        <f>H46/'- 3 -'!D46*100</f>
        <v>1.7129948691706773</v>
      </c>
      <c r="J46" s="24">
        <f>H46/'- 7 -'!F46</f>
        <v>158.77047850770478</v>
      </c>
    </row>
    <row r="47" spans="1:11" ht="4.5" customHeight="1">
      <c r="A47"/>
      <c r="B47"/>
      <c r="C47"/>
      <c r="D47"/>
      <c r="E47"/>
      <c r="F47"/>
      <c r="G47"/>
      <c r="H47"/>
      <c r="I47"/>
      <c r="J47"/>
      <c r="K47"/>
    </row>
    <row r="48" spans="1:10" ht="13.5" customHeight="1">
      <c r="A48" s="370" t="s">
        <v>283</v>
      </c>
      <c r="B48" s="371">
        <f>SUM(B11:B46)</f>
        <v>64042393</v>
      </c>
      <c r="C48" s="372">
        <f>B48/'- 3 -'!D48*100</f>
        <v>4.061861050010262</v>
      </c>
      <c r="D48" s="371">
        <f>B48/'- 7 -'!F48</f>
        <v>365.4801332959649</v>
      </c>
      <c r="E48" s="371">
        <f>SUM(E11:E46)</f>
        <v>190806355</v>
      </c>
      <c r="F48" s="372">
        <f>E48/'- 3 -'!D48*100</f>
        <v>12.101810459658038</v>
      </c>
      <c r="G48" s="371">
        <f>E48/'- 7 -'!F48</f>
        <v>1088.9026595105088</v>
      </c>
      <c r="H48" s="371">
        <f>SUM(H11:H46)</f>
        <v>27807127</v>
      </c>
      <c r="I48" s="372">
        <f>H48/'- 3 -'!D48*100</f>
        <v>1.763654991374053</v>
      </c>
      <c r="J48" s="371">
        <f>H48/'- 7 -'!F48</f>
        <v>158.6910170976563</v>
      </c>
    </row>
    <row r="49" spans="1:10" ht="4.5" customHeight="1">
      <c r="A49" s="25" t="s">
        <v>5</v>
      </c>
      <c r="B49" s="26"/>
      <c r="C49" s="359"/>
      <c r="D49" s="26"/>
      <c r="E49" s="26"/>
      <c r="F49" s="359"/>
      <c r="H49" s="26"/>
      <c r="I49" s="359"/>
      <c r="J49" s="26"/>
    </row>
    <row r="50" spans="1:10" ht="13.5" customHeight="1">
      <c r="A50" s="23" t="s">
        <v>284</v>
      </c>
      <c r="B50" s="24">
        <f>SUM('- 31 -'!D50,'- 31 -'!B50,'- 30 -'!F50,'- 30 -'!D50,'- 30 -'!B50)</f>
        <v>33500</v>
      </c>
      <c r="C50" s="360">
        <f>B50/'- 3 -'!D50*100</f>
        <v>1.308297338884159</v>
      </c>
      <c r="D50" s="24">
        <f>B50/'- 7 -'!F50</f>
        <v>146.73674989049496</v>
      </c>
      <c r="E50" s="24">
        <f>SUM('- 33 -'!D50,'- 33 -'!B50,'- 32 -'!F50,'- 32 -'!D50,'- 32 -'!B50)</f>
        <v>316738</v>
      </c>
      <c r="F50" s="360">
        <f>E50/'- 3 -'!D50*100</f>
        <v>12.369775597716142</v>
      </c>
      <c r="G50" s="24">
        <f>E50/'- 7 -'!F50</f>
        <v>1387.3762593079282</v>
      </c>
      <c r="H50" s="24">
        <f>SUM('- 34 -'!B50,'- 34 -'!D50)</f>
        <v>16000</v>
      </c>
      <c r="I50" s="360">
        <f>H50/'- 3 -'!D50*100</f>
        <v>0.6248584305118371</v>
      </c>
      <c r="J50" s="24">
        <f>H50/'- 7 -'!F50</f>
        <v>70.0832238282961</v>
      </c>
    </row>
    <row r="51" spans="1:10" ht="13.5" customHeight="1">
      <c r="A51" s="367" t="s">
        <v>285</v>
      </c>
      <c r="B51" s="368">
        <f>SUM('- 31 -'!D51,'- 31 -'!B51,'- 30 -'!F51,'- 30 -'!D51,'- 30 -'!B51)</f>
        <v>0</v>
      </c>
      <c r="C51" s="369">
        <f>B51/'- 3 -'!D51*100</f>
        <v>0</v>
      </c>
      <c r="D51" s="368">
        <f>B51/'- 7 -'!F51</f>
        <v>0</v>
      </c>
      <c r="E51" s="368">
        <f>SUM('- 33 -'!D51,'- 33 -'!B51,'- 32 -'!F51,'- 32 -'!D51,'- 32 -'!B51)</f>
        <v>896019</v>
      </c>
      <c r="F51" s="369">
        <f>E51/'- 3 -'!D51*100</f>
        <v>8.454879876727446</v>
      </c>
      <c r="G51" s="368">
        <f>E51/'- 7 -'!F51</f>
        <v>1372.157733537519</v>
      </c>
      <c r="H51" s="368">
        <f>SUM('- 34 -'!B51,'- 34 -'!D51)</f>
        <v>155431</v>
      </c>
      <c r="I51" s="369">
        <f>H51/'- 3 -'!D51*100</f>
        <v>1.4666546514299625</v>
      </c>
      <c r="J51" s="368">
        <f>H51/'- 7 -'!F51</f>
        <v>238.0260336906585</v>
      </c>
    </row>
    <row r="52" ht="49.5" customHeight="1"/>
    <row r="53" ht="15" customHeight="1"/>
    <row r="54" spans="2:8" ht="14.25" customHeight="1">
      <c r="B54" s="95"/>
      <c r="C54" s="95"/>
      <c r="E54" s="95"/>
      <c r="F54" s="95"/>
      <c r="H54" s="95"/>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4.xml><?xml version="1.0" encoding="utf-8"?>
<worksheet xmlns="http://schemas.openxmlformats.org/spreadsheetml/2006/main" xmlns:r="http://schemas.openxmlformats.org/officeDocument/2006/relationships">
  <sheetPr codeName="Sheet13">
    <pageSetUpPr fitToPage="1"/>
  </sheetPr>
  <dimension ref="A1:G53"/>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7"/>
      <c r="B2" s="44" t="s">
        <v>2</v>
      </c>
      <c r="C2" s="203"/>
      <c r="D2" s="45"/>
      <c r="E2" s="45"/>
      <c r="F2" s="45"/>
      <c r="G2" s="190" t="s">
        <v>485</v>
      </c>
    </row>
    <row r="3" spans="1:7" ht="15.75" customHeight="1">
      <c r="A3" s="170"/>
      <c r="B3" s="240" t="str">
        <f>OPYEAR</f>
        <v>OPERATING FUND 2006/2007 BUDGET</v>
      </c>
      <c r="C3" s="48"/>
      <c r="D3" s="204"/>
      <c r="E3" s="48"/>
      <c r="F3" s="48"/>
      <c r="G3" s="50"/>
    </row>
    <row r="4" spans="2:7" ht="15.75" customHeight="1">
      <c r="B4" s="42"/>
      <c r="C4" s="42"/>
      <c r="D4" s="42"/>
      <c r="E4" s="42"/>
      <c r="F4" s="42"/>
      <c r="G4" s="42"/>
    </row>
    <row r="5" spans="2:7" ht="15.75" customHeight="1">
      <c r="B5" s="221" t="s">
        <v>15</v>
      </c>
      <c r="C5" s="205"/>
      <c r="D5" s="206"/>
      <c r="E5" s="206"/>
      <c r="F5" s="206"/>
      <c r="G5" s="207"/>
    </row>
    <row r="6" spans="2:7" ht="15.75" customHeight="1">
      <c r="B6" s="405"/>
      <c r="C6" s="406"/>
      <c r="D6" s="407"/>
      <c r="E6" s="408" t="s">
        <v>206</v>
      </c>
      <c r="F6" s="409"/>
      <c r="G6" s="410"/>
    </row>
    <row r="7" spans="2:7" ht="15.75" customHeight="1">
      <c r="B7" s="411" t="s">
        <v>37</v>
      </c>
      <c r="C7" s="412"/>
      <c r="D7" s="413"/>
      <c r="E7" s="411" t="s">
        <v>243</v>
      </c>
      <c r="F7" s="412"/>
      <c r="G7" s="413"/>
    </row>
    <row r="8" spans="1:7" ht="15.75" customHeight="1">
      <c r="A8" s="105"/>
      <c r="B8" s="208"/>
      <c r="C8" s="209"/>
      <c r="D8" s="210" t="s">
        <v>67</v>
      </c>
      <c r="E8" s="211"/>
      <c r="F8" s="209"/>
      <c r="G8" s="210" t="s">
        <v>67</v>
      </c>
    </row>
    <row r="9" spans="1:7" ht="15.75" customHeight="1">
      <c r="A9" s="35" t="s">
        <v>88</v>
      </c>
      <c r="B9" s="55" t="s">
        <v>89</v>
      </c>
      <c r="C9" s="55" t="s">
        <v>90</v>
      </c>
      <c r="D9" s="55" t="s">
        <v>91</v>
      </c>
      <c r="E9" s="212" t="s">
        <v>89</v>
      </c>
      <c r="F9" s="55" t="s">
        <v>90</v>
      </c>
      <c r="G9" s="55" t="s">
        <v>91</v>
      </c>
    </row>
    <row r="10" spans="1:7" ht="4.5" customHeight="1">
      <c r="A10" s="37"/>
      <c r="B10" s="67"/>
      <c r="C10" s="67"/>
      <c r="D10" s="67"/>
      <c r="E10" s="67"/>
      <c r="F10" s="67"/>
      <c r="G10" s="67"/>
    </row>
    <row r="11" spans="1:7" ht="13.5" customHeight="1">
      <c r="A11" s="367" t="s">
        <v>248</v>
      </c>
      <c r="B11" s="368">
        <v>701677</v>
      </c>
      <c r="C11" s="369">
        <f>B11/'- 3 -'!D11*100</f>
        <v>5.669013145722732</v>
      </c>
      <c r="D11" s="368">
        <f>B11/'- 7 -'!C11</f>
        <v>487.61431549687285</v>
      </c>
      <c r="E11" s="368">
        <v>0</v>
      </c>
      <c r="F11" s="369">
        <f>E11/'- 3 -'!D11*100</f>
        <v>0</v>
      </c>
      <c r="G11" s="368">
        <f>IF('- 7 -'!B11=0,"",E11/'- 7 -'!B11)</f>
      </c>
    </row>
    <row r="12" spans="1:7" ht="13.5" customHeight="1">
      <c r="A12" s="23" t="s">
        <v>249</v>
      </c>
      <c r="B12" s="24">
        <v>1502751</v>
      </c>
      <c r="C12" s="360">
        <f>B12/'- 3 -'!D12*100</f>
        <v>6.7285132778294985</v>
      </c>
      <c r="D12" s="24">
        <f>B12/'- 7 -'!C12</f>
        <v>639.1421401837359</v>
      </c>
      <c r="E12" s="24">
        <v>655780</v>
      </c>
      <c r="F12" s="360">
        <f>E12/'- 3 -'!D12*100</f>
        <v>2.9362312434561866</v>
      </c>
      <c r="G12" s="24">
        <f>IF('- 7 -'!B12=0,"",E12/'- 7 -'!B12)</f>
        <v>5782.892416225749</v>
      </c>
    </row>
    <row r="13" spans="1:7" ht="13.5" customHeight="1">
      <c r="A13" s="367" t="s">
        <v>250</v>
      </c>
      <c r="B13" s="368">
        <v>3241100</v>
      </c>
      <c r="C13" s="369">
        <f>B13/'- 3 -'!D13*100</f>
        <v>6.054113625538194</v>
      </c>
      <c r="D13" s="368">
        <f>B13/'- 7 -'!C13</f>
        <v>487.7134903318035</v>
      </c>
      <c r="E13" s="368">
        <v>2023900</v>
      </c>
      <c r="F13" s="369">
        <f>E13/'- 3 -'!D13*100</f>
        <v>3.7804821100017745</v>
      </c>
      <c r="G13" s="368">
        <f>IF('- 7 -'!B13=0,"",E13/'- 7 -'!B13)</f>
        <v>3996.6429699842024</v>
      </c>
    </row>
    <row r="14" spans="1:7" ht="13.5" customHeight="1">
      <c r="A14" s="23" t="s">
        <v>286</v>
      </c>
      <c r="B14" s="24">
        <v>3730095</v>
      </c>
      <c r="C14" s="360">
        <f>B14/'- 3 -'!D14*100</f>
        <v>7.647440956698791</v>
      </c>
      <c r="D14" s="24">
        <f>B14/'- 7 -'!C14</f>
        <v>867.7666627893451</v>
      </c>
      <c r="E14" s="24">
        <v>0</v>
      </c>
      <c r="F14" s="360">
        <f>E14/'- 3 -'!D14*100</f>
        <v>0</v>
      </c>
      <c r="G14" s="24">
        <f>IF('- 7 -'!B14=0,"",E14/'- 7 -'!B14)</f>
      </c>
    </row>
    <row r="15" spans="1:7" ht="13.5" customHeight="1">
      <c r="A15" s="367" t="s">
        <v>251</v>
      </c>
      <c r="B15" s="368">
        <v>1009950</v>
      </c>
      <c r="C15" s="369">
        <f>B15/'- 3 -'!D15*100</f>
        <v>7.031221771466878</v>
      </c>
      <c r="D15" s="368">
        <f>B15/'- 7 -'!C15</f>
        <v>641.44172753255</v>
      </c>
      <c r="E15" s="368">
        <v>0</v>
      </c>
      <c r="F15" s="369">
        <f>E15/'- 3 -'!D15*100</f>
        <v>0</v>
      </c>
      <c r="G15" s="368">
        <f>IF('- 7 -'!B15=0,"",E15/'- 7 -'!B15)</f>
      </c>
    </row>
    <row r="16" spans="1:7" ht="13.5" customHeight="1">
      <c r="A16" s="23" t="s">
        <v>252</v>
      </c>
      <c r="B16" s="24">
        <v>990138</v>
      </c>
      <c r="C16" s="360">
        <f>B16/'- 3 -'!D16*100</f>
        <v>9.059381182280271</v>
      </c>
      <c r="D16" s="24">
        <f>B16/'- 7 -'!C16</f>
        <v>829.9564124056999</v>
      </c>
      <c r="E16" s="24">
        <v>71372</v>
      </c>
      <c r="F16" s="360">
        <f>E16/'- 3 -'!D16*100</f>
        <v>0.6530262991034658</v>
      </c>
      <c r="G16" s="24">
        <f>IF('- 7 -'!B16=0,"",E16/'- 7 -'!B16)</f>
        <v>5947.666666666667</v>
      </c>
    </row>
    <row r="17" spans="1:7" ht="13.5" customHeight="1">
      <c r="A17" s="367" t="s">
        <v>253</v>
      </c>
      <c r="B17" s="368">
        <v>909815</v>
      </c>
      <c r="C17" s="369">
        <f>B17/'- 3 -'!D17*100</f>
        <v>6.827762584793103</v>
      </c>
      <c r="D17" s="368">
        <f>B17/'- 7 -'!C17</f>
        <v>633.1350034794712</v>
      </c>
      <c r="E17" s="368">
        <v>131600</v>
      </c>
      <c r="F17" s="369">
        <f>E17/'- 3 -'!D17*100</f>
        <v>0.9876002881451419</v>
      </c>
      <c r="G17" s="368">
        <f>IF('- 7 -'!B17=0,"",E17/'- 7 -'!B17)</f>
        <v>4386.666666666667</v>
      </c>
    </row>
    <row r="18" spans="1:7" ht="13.5" customHeight="1">
      <c r="A18" s="23" t="s">
        <v>254</v>
      </c>
      <c r="B18" s="24">
        <v>4876483</v>
      </c>
      <c r="C18" s="360">
        <f>B18/'- 3 -'!D18*100</f>
        <v>5.520608310778647</v>
      </c>
      <c r="D18" s="24">
        <f>B18/'- 7 -'!C18</f>
        <v>799.593847869218</v>
      </c>
      <c r="E18" s="24">
        <v>0</v>
      </c>
      <c r="F18" s="360">
        <f>E18/'- 3 -'!D18*100</f>
        <v>0</v>
      </c>
      <c r="G18" s="24">
        <f>IF('- 7 -'!B18=0,"",E18/'- 7 -'!B18)</f>
      </c>
    </row>
    <row r="19" spans="1:7" ht="13.5" customHeight="1">
      <c r="A19" s="367" t="s">
        <v>255</v>
      </c>
      <c r="B19" s="368">
        <v>1483800</v>
      </c>
      <c r="C19" s="369">
        <f>B19/'- 3 -'!D19*100</f>
        <v>6.08787414290544</v>
      </c>
      <c r="D19" s="368">
        <f>B19/'- 7 -'!C19</f>
        <v>455.15337423312883</v>
      </c>
      <c r="E19" s="368">
        <v>573000</v>
      </c>
      <c r="F19" s="369">
        <f>E19/'- 3 -'!D19*100</f>
        <v>2.3509582719266864</v>
      </c>
      <c r="G19" s="368">
        <f>IF('- 7 -'!B19=0,"",E19/'- 7 -'!B19)</f>
        <v>7640</v>
      </c>
    </row>
    <row r="20" spans="1:7" ht="13.5" customHeight="1">
      <c r="A20" s="23" t="s">
        <v>256</v>
      </c>
      <c r="B20" s="24">
        <v>2799650</v>
      </c>
      <c r="C20" s="360">
        <f>B20/'- 3 -'!D20*100</f>
        <v>5.980666531201876</v>
      </c>
      <c r="D20" s="24">
        <f>B20/'- 7 -'!C20</f>
        <v>418.5453730004485</v>
      </c>
      <c r="E20" s="24">
        <v>1559794</v>
      </c>
      <c r="F20" s="360">
        <f>E20/'- 3 -'!D20*100</f>
        <v>3.332062140399514</v>
      </c>
      <c r="G20" s="24">
        <f>IF('- 7 -'!B20=0,"",E20/'- 7 -'!B20)</f>
        <v>4521.142028985507</v>
      </c>
    </row>
    <row r="21" spans="1:7" ht="13.5" customHeight="1">
      <c r="A21" s="367" t="s">
        <v>257</v>
      </c>
      <c r="B21" s="368">
        <v>2012000</v>
      </c>
      <c r="C21" s="369">
        <f>B21/'- 3 -'!D21*100</f>
        <v>7.535947443133935</v>
      </c>
      <c r="D21" s="368">
        <f>B21/'- 7 -'!C21</f>
        <v>655.3745928338762</v>
      </c>
      <c r="E21" s="368">
        <v>0</v>
      </c>
      <c r="F21" s="369">
        <f>E21/'- 3 -'!D21*100</f>
        <v>0</v>
      </c>
      <c r="G21" s="368">
        <f>IF('- 7 -'!B21=0,"",E21/'- 7 -'!B21)</f>
      </c>
    </row>
    <row r="22" spans="1:7" ht="13.5" customHeight="1">
      <c r="A22" s="23" t="s">
        <v>258</v>
      </c>
      <c r="B22" s="24">
        <v>788969</v>
      </c>
      <c r="C22" s="360">
        <f>B22/'- 3 -'!D22*100</f>
        <v>5.638222562323388</v>
      </c>
      <c r="D22" s="24">
        <f>B22/'- 7 -'!C22</f>
        <v>498.0864898989899</v>
      </c>
      <c r="E22" s="24">
        <v>0</v>
      </c>
      <c r="F22" s="360">
        <f>E22/'- 3 -'!D22*100</f>
        <v>0</v>
      </c>
      <c r="G22" s="24">
        <f>IF('- 7 -'!B22=0,"",E22/'- 7 -'!B22)</f>
      </c>
    </row>
    <row r="23" spans="1:7" ht="13.5" customHeight="1">
      <c r="A23" s="367" t="s">
        <v>259</v>
      </c>
      <c r="B23" s="368">
        <v>687000</v>
      </c>
      <c r="C23" s="369">
        <f>B23/'- 3 -'!D23*100</f>
        <v>5.652183392371363</v>
      </c>
      <c r="D23" s="368">
        <f>B23/'- 7 -'!C23</f>
        <v>524.0274599542334</v>
      </c>
      <c r="E23" s="368">
        <v>186000</v>
      </c>
      <c r="F23" s="369">
        <f>E23/'- 3 -'!D23*100</f>
        <v>1.5302854599433382</v>
      </c>
      <c r="G23" s="368">
        <f>IF('- 7 -'!B23=0,"",E23/'- 7 -'!B23)</f>
        <v>5166.666666666667</v>
      </c>
    </row>
    <row r="24" spans="1:7" ht="13.5" customHeight="1">
      <c r="A24" s="23" t="s">
        <v>260</v>
      </c>
      <c r="B24" s="24">
        <v>2693020</v>
      </c>
      <c r="C24" s="360">
        <f>B24/'- 3 -'!D24*100</f>
        <v>6.715669325691209</v>
      </c>
      <c r="D24" s="24">
        <f>B24/'- 7 -'!C24</f>
        <v>589.2178098676294</v>
      </c>
      <c r="E24" s="24">
        <v>1376565</v>
      </c>
      <c r="F24" s="360">
        <f>E24/'- 3 -'!D24*100</f>
        <v>3.432783768898901</v>
      </c>
      <c r="G24" s="24">
        <f>IF('- 7 -'!B24=0,"",E24/'- 7 -'!B24)</f>
        <v>3877.6478873239435</v>
      </c>
    </row>
    <row r="25" spans="1:7" ht="13.5" customHeight="1">
      <c r="A25" s="367" t="s">
        <v>261</v>
      </c>
      <c r="B25" s="368">
        <v>9188397</v>
      </c>
      <c r="C25" s="369">
        <f>B25/'- 3 -'!D25*100</f>
        <v>7.516914351300609</v>
      </c>
      <c r="D25" s="368">
        <f>B25/'- 7 -'!C25</f>
        <v>649.4484732824427</v>
      </c>
      <c r="E25" s="368">
        <v>1197037</v>
      </c>
      <c r="F25" s="369">
        <f>E25/'- 3 -'!D25*100</f>
        <v>0.9792812178596362</v>
      </c>
      <c r="G25" s="368">
        <f>IF('- 7 -'!B25=0,"",E25/'- 7 -'!B25)</f>
        <v>4987.654166666666</v>
      </c>
    </row>
    <row r="26" spans="1:7" ht="13.5" customHeight="1">
      <c r="A26" s="23" t="s">
        <v>262</v>
      </c>
      <c r="B26" s="24">
        <v>2050801</v>
      </c>
      <c r="C26" s="360">
        <f>B26/'- 3 -'!D26*100</f>
        <v>6.917848164371068</v>
      </c>
      <c r="D26" s="24">
        <f>B26/'- 7 -'!C26</f>
        <v>629.176560822212</v>
      </c>
      <c r="E26" s="24">
        <v>873594</v>
      </c>
      <c r="F26" s="360">
        <f>E26/'- 3 -'!D26*100</f>
        <v>2.9468440132931373</v>
      </c>
      <c r="G26" s="24">
        <f>IF('- 7 -'!B26=0,"",E26/'- 7 -'!B26)</f>
        <v>5426.0496894409935</v>
      </c>
    </row>
    <row r="27" spans="1:7" ht="13.5" customHeight="1">
      <c r="A27" s="367" t="s">
        <v>263</v>
      </c>
      <c r="B27" s="368">
        <v>1962095</v>
      </c>
      <c r="C27" s="369">
        <f>B27/'- 3 -'!D27*100</f>
        <v>6.195252071243718</v>
      </c>
      <c r="D27" s="368">
        <f>B27/'- 7 -'!C27</f>
        <v>596.9239521632121</v>
      </c>
      <c r="E27" s="368">
        <v>700050</v>
      </c>
      <c r="F27" s="369">
        <f>E27/'- 3 -'!D27*100</f>
        <v>2.2103854362169844</v>
      </c>
      <c r="G27" s="368">
        <f>IF('- 7 -'!B27=0,"",E27/'- 7 -'!B27)</f>
        <v>3370.324009436233</v>
      </c>
    </row>
    <row r="28" spans="1:7" ht="13.5" customHeight="1">
      <c r="A28" s="23" t="s">
        <v>264</v>
      </c>
      <c r="B28" s="24">
        <v>996488</v>
      </c>
      <c r="C28" s="360">
        <f>B28/'- 3 -'!D28*100</f>
        <v>5.62985821230499</v>
      </c>
      <c r="D28" s="24">
        <f>B28/'- 7 -'!C28</f>
        <v>520.359268929504</v>
      </c>
      <c r="E28" s="24">
        <v>0</v>
      </c>
      <c r="F28" s="360">
        <f>E28/'- 3 -'!D28*100</f>
        <v>0</v>
      </c>
      <c r="G28" s="24">
        <f>IF('- 7 -'!B28=0,"",E28/'- 7 -'!B28)</f>
      </c>
    </row>
    <row r="29" spans="1:7" ht="13.5" customHeight="1">
      <c r="A29" s="367" t="s">
        <v>265</v>
      </c>
      <c r="B29" s="368">
        <v>8311866</v>
      </c>
      <c r="C29" s="369">
        <f>B29/'- 3 -'!D29*100</f>
        <v>7.189244108508892</v>
      </c>
      <c r="D29" s="368">
        <f>B29/'- 7 -'!C29</f>
        <v>650.457095903275</v>
      </c>
      <c r="E29" s="368">
        <v>0</v>
      </c>
      <c r="F29" s="369">
        <f>E29/'- 3 -'!D29*100</f>
        <v>0</v>
      </c>
      <c r="G29" s="368">
        <f>IF('- 7 -'!B29=0,"",E29/'- 7 -'!B29)</f>
      </c>
    </row>
    <row r="30" spans="1:7" ht="13.5" customHeight="1">
      <c r="A30" s="23" t="s">
        <v>266</v>
      </c>
      <c r="B30" s="24">
        <v>637475</v>
      </c>
      <c r="C30" s="360">
        <f>B30/'- 3 -'!D30*100</f>
        <v>5.973472991581056</v>
      </c>
      <c r="D30" s="24">
        <f>B30/'- 7 -'!C30</f>
        <v>527.4927596193628</v>
      </c>
      <c r="E30" s="24">
        <v>0</v>
      </c>
      <c r="F30" s="360">
        <f>E30/'- 3 -'!D30*100</f>
        <v>0</v>
      </c>
      <c r="G30" s="24">
        <f>IF('- 7 -'!B30=0,"",E30/'- 7 -'!B30)</f>
      </c>
    </row>
    <row r="31" spans="1:7" ht="13.5" customHeight="1">
      <c r="A31" s="367" t="s">
        <v>267</v>
      </c>
      <c r="B31" s="368">
        <v>1965420</v>
      </c>
      <c r="C31" s="369">
        <f>B31/'- 3 -'!D31*100</f>
        <v>7.216708872026002</v>
      </c>
      <c r="D31" s="368">
        <f>B31/'- 7 -'!C31</f>
        <v>607.7365491651206</v>
      </c>
      <c r="E31" s="368">
        <v>734338</v>
      </c>
      <c r="F31" s="369">
        <f>E31/'- 3 -'!D31*100</f>
        <v>2.696372052622763</v>
      </c>
      <c r="G31" s="368">
        <f>IF('- 7 -'!B31=0,"",E31/'- 7 -'!B31)</f>
        <v>8159.311111111111</v>
      </c>
    </row>
    <row r="32" spans="1:7" ht="13.5" customHeight="1">
      <c r="A32" s="23" t="s">
        <v>268</v>
      </c>
      <c r="B32" s="24">
        <v>1257750</v>
      </c>
      <c r="C32" s="360">
        <f>B32/'- 3 -'!D32*100</f>
        <v>6.061997059684416</v>
      </c>
      <c r="D32" s="24">
        <f>B32/'- 7 -'!C32</f>
        <v>576.9495412844037</v>
      </c>
      <c r="E32" s="24">
        <v>0</v>
      </c>
      <c r="F32" s="360">
        <f>E32/'- 3 -'!D32*100</f>
        <v>0</v>
      </c>
      <c r="G32" s="24">
        <f>IF('- 7 -'!B32=0,"",E32/'- 7 -'!B32)</f>
      </c>
    </row>
    <row r="33" spans="1:7" ht="13.5" customHeight="1">
      <c r="A33" s="367" t="s">
        <v>269</v>
      </c>
      <c r="B33" s="368">
        <v>1467200</v>
      </c>
      <c r="C33" s="369">
        <f>B33/'- 3 -'!D33*100</f>
        <v>6.537479559236997</v>
      </c>
      <c r="D33" s="368">
        <f>B33/'- 7 -'!C33</f>
        <v>643.9324116743471</v>
      </c>
      <c r="E33" s="368">
        <v>0</v>
      </c>
      <c r="F33" s="369">
        <f>E33/'- 3 -'!D33*100</f>
        <v>0</v>
      </c>
      <c r="G33" s="368">
        <f>IF('- 7 -'!B33=0,"",E33/'- 7 -'!B33)</f>
      </c>
    </row>
    <row r="34" spans="1:7" ht="13.5" customHeight="1">
      <c r="A34" s="23" t="s">
        <v>270</v>
      </c>
      <c r="B34" s="24">
        <v>1491456</v>
      </c>
      <c r="C34" s="360">
        <f>B34/'- 3 -'!D34*100</f>
        <v>7.544024971130544</v>
      </c>
      <c r="D34" s="24">
        <f>B34/'- 7 -'!C34</f>
        <v>703.2516031686156</v>
      </c>
      <c r="E34" s="24">
        <v>195557</v>
      </c>
      <c r="F34" s="360">
        <f>E34/'- 3 -'!D34*100</f>
        <v>0.9891588429557264</v>
      </c>
      <c r="G34" s="24">
        <f>IF('- 7 -'!B34=0,"",E34/'- 7 -'!B34)</f>
        <v>6518.566666666667</v>
      </c>
    </row>
    <row r="35" spans="1:7" ht="13.5" customHeight="1">
      <c r="A35" s="367" t="s">
        <v>271</v>
      </c>
      <c r="B35" s="368">
        <v>10525000</v>
      </c>
      <c r="C35" s="369">
        <f>B35/'- 3 -'!D35*100</f>
        <v>7.523518751936234</v>
      </c>
      <c r="D35" s="368">
        <f>B35/'- 7 -'!C35</f>
        <v>619.1176470588235</v>
      </c>
      <c r="E35" s="368">
        <v>2736314</v>
      </c>
      <c r="F35" s="369">
        <f>E35/'- 3 -'!D35*100</f>
        <v>1.9559819183074245</v>
      </c>
      <c r="G35" s="368">
        <f>IF('- 7 -'!B35=0,"",E35/'- 7 -'!B35)</f>
        <v>4653.5952380952385</v>
      </c>
    </row>
    <row r="36" spans="1:7" ht="13.5" customHeight="1">
      <c r="A36" s="23" t="s">
        <v>272</v>
      </c>
      <c r="B36" s="24">
        <v>1145700</v>
      </c>
      <c r="C36" s="360">
        <f>B36/'- 3 -'!D36*100</f>
        <v>6.441112479128367</v>
      </c>
      <c r="D36" s="24">
        <f>B36/'- 7 -'!C36</f>
        <v>594.3352181356021</v>
      </c>
      <c r="E36" s="24">
        <v>113200</v>
      </c>
      <c r="F36" s="360">
        <f>E36/'- 3 -'!D36*100</f>
        <v>0.6364091233632985</v>
      </c>
      <c r="G36" s="24">
        <f>IF('- 7 -'!B36=0,"",E36/'- 7 -'!B36)</f>
        <v>6619.883040935672</v>
      </c>
    </row>
    <row r="37" spans="1:7" ht="13.5" customHeight="1">
      <c r="A37" s="367" t="s">
        <v>273</v>
      </c>
      <c r="B37" s="368">
        <v>2313792</v>
      </c>
      <c r="C37" s="369">
        <f>B37/'- 3 -'!D37*100</f>
        <v>7.979645866382233</v>
      </c>
      <c r="D37" s="368">
        <f>B37/'- 7 -'!C37</f>
        <v>682.2326404245908</v>
      </c>
      <c r="E37" s="368">
        <v>0</v>
      </c>
      <c r="F37" s="369">
        <f>E37/'- 3 -'!D37*100</f>
        <v>0</v>
      </c>
      <c r="G37" s="368">
        <f>IF('- 7 -'!B37=0,"",E37/'- 7 -'!B37)</f>
      </c>
    </row>
    <row r="38" spans="1:7" ht="13.5" customHeight="1">
      <c r="A38" s="23" t="s">
        <v>274</v>
      </c>
      <c r="B38" s="24">
        <v>6220112</v>
      </c>
      <c r="C38" s="360">
        <f>B38/'- 3 -'!D38*100</f>
        <v>8.393023137731333</v>
      </c>
      <c r="D38" s="24">
        <f>B38/'- 7 -'!C38</f>
        <v>715.9841151079137</v>
      </c>
      <c r="E38" s="24">
        <v>445854</v>
      </c>
      <c r="F38" s="360">
        <f>E38/'- 3 -'!D38*100</f>
        <v>0.6016070029044599</v>
      </c>
      <c r="G38" s="24">
        <f>IF('- 7 -'!B38=0,"",E38/'- 7 -'!B38)</f>
        <v>4053.2181818181816</v>
      </c>
    </row>
    <row r="39" spans="1:7" ht="13.5" customHeight="1">
      <c r="A39" s="367" t="s">
        <v>275</v>
      </c>
      <c r="B39" s="368">
        <v>731500</v>
      </c>
      <c r="C39" s="369">
        <f>B39/'- 3 -'!D39*100</f>
        <v>4.550295224895931</v>
      </c>
      <c r="D39" s="368">
        <f>B39/'- 7 -'!C39</f>
        <v>438.6806596701649</v>
      </c>
      <c r="E39" s="368">
        <v>0</v>
      </c>
      <c r="F39" s="369">
        <f>E39/'- 3 -'!D39*100</f>
        <v>0</v>
      </c>
      <c r="G39" s="368">
        <f>IF('- 7 -'!B39=0,"",E39/'- 7 -'!B39)</f>
      </c>
    </row>
    <row r="40" spans="1:7" ht="13.5" customHeight="1">
      <c r="A40" s="23" t="s">
        <v>276</v>
      </c>
      <c r="B40" s="24">
        <v>5593203</v>
      </c>
      <c r="C40" s="360">
        <f>B40/'- 3 -'!D40*100</f>
        <v>7.361690497623924</v>
      </c>
      <c r="D40" s="24">
        <f>B40/'- 7 -'!C40</f>
        <v>645.9111485784234</v>
      </c>
      <c r="E40" s="24">
        <v>3062666</v>
      </c>
      <c r="F40" s="360">
        <f>E40/'- 3 -'!D40*100</f>
        <v>4.031035381622279</v>
      </c>
      <c r="G40" s="24">
        <f>IF('- 7 -'!B40=0,"",E40/'- 7 -'!B40)</f>
        <v>4968.634003893576</v>
      </c>
    </row>
    <row r="41" spans="1:7" ht="13.5" customHeight="1">
      <c r="A41" s="367" t="s">
        <v>277</v>
      </c>
      <c r="B41" s="368">
        <v>2958860</v>
      </c>
      <c r="C41" s="369">
        <f>B41/'- 3 -'!D41*100</f>
        <v>6.362372058717818</v>
      </c>
      <c r="D41" s="368">
        <f>B41/'- 7 -'!C41</f>
        <v>636.9303627166074</v>
      </c>
      <c r="E41" s="368">
        <v>0</v>
      </c>
      <c r="F41" s="369">
        <f>E41/'- 3 -'!D41*100</f>
        <v>0</v>
      </c>
      <c r="G41" s="368">
        <f>IF('- 7 -'!B41=0,"",E41/'- 7 -'!B41)</f>
      </c>
    </row>
    <row r="42" spans="1:7" ht="13.5" customHeight="1">
      <c r="A42" s="23" t="s">
        <v>278</v>
      </c>
      <c r="B42" s="24">
        <v>1040600</v>
      </c>
      <c r="C42" s="360">
        <f>B42/'- 3 -'!D42*100</f>
        <v>6.247891051574221</v>
      </c>
      <c r="D42" s="24">
        <f>B42/'- 7 -'!C42</f>
        <v>617.9334916864608</v>
      </c>
      <c r="E42" s="24">
        <v>761797</v>
      </c>
      <c r="F42" s="360">
        <f>E42/'- 3 -'!D42*100</f>
        <v>4.573923370570908</v>
      </c>
      <c r="G42" s="24">
        <f>IF('- 7 -'!B42=0,"",E42/'- 7 -'!B42)</f>
        <v>6193.471544715447</v>
      </c>
    </row>
    <row r="43" spans="1:7" ht="13.5" customHeight="1">
      <c r="A43" s="367" t="s">
        <v>279</v>
      </c>
      <c r="B43" s="368">
        <v>487445</v>
      </c>
      <c r="C43" s="369">
        <f>B43/'- 3 -'!D43*100</f>
        <v>4.960098500863664</v>
      </c>
      <c r="D43" s="368">
        <f>B43/'- 7 -'!C43</f>
        <v>445.96980786825253</v>
      </c>
      <c r="E43" s="368">
        <v>0</v>
      </c>
      <c r="F43" s="369">
        <f>E43/'- 3 -'!D43*100</f>
        <v>0</v>
      </c>
      <c r="G43" s="368">
        <f>IF('- 7 -'!B43=0,"",E43/'- 7 -'!B43)</f>
      </c>
    </row>
    <row r="44" spans="1:7" ht="13.5" customHeight="1">
      <c r="A44" s="23" t="s">
        <v>280</v>
      </c>
      <c r="B44" s="24">
        <v>450233</v>
      </c>
      <c r="C44" s="360">
        <f>B44/'- 3 -'!D44*100</f>
        <v>5.932363625918497</v>
      </c>
      <c r="D44" s="24">
        <f>B44/'- 7 -'!C44</f>
        <v>568.8351231838282</v>
      </c>
      <c r="E44" s="24">
        <v>0</v>
      </c>
      <c r="F44" s="360">
        <f>E44/'- 3 -'!D44*100</f>
        <v>0</v>
      </c>
      <c r="G44" s="24">
        <f>IF('- 7 -'!B44=0,"",E44/'- 7 -'!B44)</f>
      </c>
    </row>
    <row r="45" spans="1:7" ht="13.5" customHeight="1">
      <c r="A45" s="367" t="s">
        <v>281</v>
      </c>
      <c r="B45" s="368">
        <v>738490</v>
      </c>
      <c r="C45" s="369">
        <f>B45/'- 3 -'!D45*100</f>
        <v>6.305133310337998</v>
      </c>
      <c r="D45" s="368">
        <f>B45/'- 7 -'!C45</f>
        <v>511.06574394463667</v>
      </c>
      <c r="E45" s="368">
        <v>129009</v>
      </c>
      <c r="F45" s="369">
        <f>E45/'- 3 -'!D45*100</f>
        <v>1.1014623667665029</v>
      </c>
      <c r="G45" s="368">
        <f>IF('- 7 -'!B45=0,"",E45/'- 7 -'!B45)</f>
        <v>6450.45</v>
      </c>
    </row>
    <row r="46" spans="1:7" ht="13.5" customHeight="1">
      <c r="A46" s="23" t="s">
        <v>282</v>
      </c>
      <c r="B46" s="24">
        <v>22724200</v>
      </c>
      <c r="C46" s="360">
        <f>B46/'- 3 -'!D46*100</f>
        <v>7.953747983492023</v>
      </c>
      <c r="D46" s="24">
        <f>B46/'- 7 -'!C46</f>
        <v>766.6346170065617</v>
      </c>
      <c r="E46" s="24">
        <v>4348100</v>
      </c>
      <c r="F46" s="360">
        <f>E46/'- 3 -'!D46*100</f>
        <v>1.5218881899922403</v>
      </c>
      <c r="G46" s="24">
        <f>IF('- 7 -'!B46=0,"",E46/'- 7 -'!B46)</f>
        <v>5960.3838245373545</v>
      </c>
    </row>
    <row r="47" spans="1:7" ht="4.5" customHeight="1">
      <c r="A47"/>
      <c r="B47"/>
      <c r="C47"/>
      <c r="D47"/>
      <c r="E47"/>
      <c r="F47"/>
      <c r="G47"/>
    </row>
    <row r="48" spans="1:7" ht="13.5" customHeight="1">
      <c r="A48" s="370" t="s">
        <v>283</v>
      </c>
      <c r="B48" s="371">
        <f>SUM(B11:B46)</f>
        <v>111684531</v>
      </c>
      <c r="C48" s="372">
        <f>B48/'- 3 -'!D48*100</f>
        <v>7.083543026844167</v>
      </c>
      <c r="D48" s="371">
        <f>B48/'- 7 -'!C48</f>
        <v>647.1996451672553</v>
      </c>
      <c r="E48" s="371">
        <f>SUM(E11:E46)</f>
        <v>21875527</v>
      </c>
      <c r="F48" s="372">
        <f>E48/'- 3 -'!D48*100</f>
        <v>1.3874458293547498</v>
      </c>
      <c r="G48" s="371">
        <f>E48/'- 7 -'!B48</f>
        <v>4965.492530944203</v>
      </c>
    </row>
    <row r="49" spans="1:6" ht="4.5" customHeight="1">
      <c r="A49" s="25" t="s">
        <v>5</v>
      </c>
      <c r="B49" s="26"/>
      <c r="C49" s="359"/>
      <c r="D49" s="26"/>
      <c r="E49" s="26"/>
      <c r="F49" s="359"/>
    </row>
    <row r="50" spans="1:7" ht="13.5" customHeight="1">
      <c r="A50" s="23" t="s">
        <v>284</v>
      </c>
      <c r="B50" s="24">
        <v>233658</v>
      </c>
      <c r="C50" s="360">
        <f>B50/'- 3 -'!D50*100</f>
        <v>9.125198197283428</v>
      </c>
      <c r="D50" s="24">
        <f>B50/'- 7 -'!C50</f>
        <v>1023.4691195795006</v>
      </c>
      <c r="E50" s="24">
        <v>0</v>
      </c>
      <c r="F50" s="360">
        <f>E50/'- 3 -'!D50*100</f>
        <v>0</v>
      </c>
      <c r="G50" s="24">
        <f>IF('- 7 -'!B50=0,"",E50/'- 7 -'!B50)</f>
      </c>
    </row>
    <row r="51" spans="1:7" ht="13.5" customHeight="1">
      <c r="A51" s="367" t="s">
        <v>285</v>
      </c>
      <c r="B51" s="368">
        <v>339646</v>
      </c>
      <c r="C51" s="369">
        <f>B51/'- 3 -'!D51*100</f>
        <v>3.2049165593709175</v>
      </c>
      <c r="D51" s="368">
        <f>B51/'- 7 -'!C51</f>
        <v>520.1316998468607</v>
      </c>
      <c r="E51" s="368">
        <v>3652549</v>
      </c>
      <c r="F51" s="369">
        <f>E51/'- 3 -'!D51*100</f>
        <v>34.465634142647595</v>
      </c>
      <c r="G51" s="368">
        <f>IF('- 7 -'!B51=0,"",E51/'- 7 -'!B51)</f>
        <v>6097.744574290484</v>
      </c>
    </row>
    <row r="52" spans="2:7" ht="49.5" customHeight="1">
      <c r="B52" s="67"/>
      <c r="C52" s="67"/>
      <c r="D52" s="67"/>
      <c r="E52" s="67"/>
      <c r="F52" s="67"/>
      <c r="G52" s="67"/>
    </row>
    <row r="53" spans="3:7" ht="15" customHeight="1">
      <c r="C53" s="67"/>
      <c r="D53" s="67"/>
      <c r="E53" s="67"/>
      <c r="F53" s="67"/>
      <c r="G53" s="67"/>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5.xml><?xml version="1.0" encoding="utf-8"?>
<worksheet xmlns="http://schemas.openxmlformats.org/spreadsheetml/2006/main" xmlns:r="http://schemas.openxmlformats.org/officeDocument/2006/relationships">
  <sheetPr codeName="Sheet14">
    <pageSetUpPr fitToPage="1"/>
  </sheetPr>
  <dimension ref="A1:J55"/>
  <sheetViews>
    <sheetView showGridLines="0" showZeros="0" workbookViewId="0" topLeftCell="A1">
      <selection activeCell="A1" sqref="A1"/>
    </sheetView>
  </sheetViews>
  <sheetFormatPr defaultColWidth="15.83203125" defaultRowHeight="12"/>
  <cols>
    <col min="1" max="1" width="32.83203125" style="1" customWidth="1"/>
    <col min="2" max="2" width="15.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3"/>
      <c r="C1" s="3"/>
      <c r="D1" s="3"/>
      <c r="E1" s="3"/>
      <c r="F1" s="3"/>
      <c r="G1" s="3"/>
      <c r="H1" s="42"/>
      <c r="I1" s="42"/>
      <c r="J1" s="42"/>
    </row>
    <row r="2" spans="1:10" ht="15.75" customHeight="1">
      <c r="A2" s="167"/>
      <c r="B2" s="44" t="s">
        <v>2</v>
      </c>
      <c r="C2" s="45"/>
      <c r="D2" s="45"/>
      <c r="E2" s="196"/>
      <c r="F2" s="196"/>
      <c r="G2" s="196"/>
      <c r="H2" s="196"/>
      <c r="I2" s="43"/>
      <c r="J2" s="190" t="s">
        <v>499</v>
      </c>
    </row>
    <row r="3" spans="1:10" ht="15.75" customHeight="1">
      <c r="A3" s="170"/>
      <c r="B3" s="110" t="str">
        <f>OPYEAR</f>
        <v>OPERATING FUND 2006/2007 BUDGET</v>
      </c>
      <c r="C3" s="48"/>
      <c r="D3" s="48"/>
      <c r="E3" s="197"/>
      <c r="F3" s="197"/>
      <c r="G3" s="197"/>
      <c r="H3" s="197"/>
      <c r="I3" s="47"/>
      <c r="J3" s="219"/>
    </row>
    <row r="4" spans="8:10" ht="15.75" customHeight="1">
      <c r="H4" s="42"/>
      <c r="I4" s="42"/>
      <c r="J4" s="42"/>
    </row>
    <row r="5" spans="2:10" ht="15.75" customHeight="1">
      <c r="B5" s="221" t="s">
        <v>398</v>
      </c>
      <c r="C5" s="73"/>
      <c r="D5" s="73"/>
      <c r="E5" s="73"/>
      <c r="F5" s="73"/>
      <c r="G5" s="73"/>
      <c r="H5" s="73"/>
      <c r="I5" s="237"/>
      <c r="J5" s="238"/>
    </row>
    <row r="6" spans="2:10" ht="15.75" customHeight="1">
      <c r="B6" s="414" t="s">
        <v>400</v>
      </c>
      <c r="C6" s="415"/>
      <c r="D6" s="415"/>
      <c r="E6" s="415"/>
      <c r="F6" s="415"/>
      <c r="G6" s="416"/>
      <c r="H6" s="417"/>
      <c r="I6" s="415"/>
      <c r="J6" s="416"/>
    </row>
    <row r="7" spans="2:10" ht="15.75" customHeight="1">
      <c r="B7" s="398" t="s">
        <v>38</v>
      </c>
      <c r="C7" s="399"/>
      <c r="D7" s="401"/>
      <c r="E7" s="398" t="s">
        <v>39</v>
      </c>
      <c r="F7" s="399"/>
      <c r="G7" s="401"/>
      <c r="H7" s="398" t="s">
        <v>40</v>
      </c>
      <c r="I7" s="399"/>
      <c r="J7" s="401"/>
    </row>
    <row r="8" spans="1:10" ht="15.75" customHeight="1">
      <c r="A8" s="105"/>
      <c r="B8" s="239"/>
      <c r="C8" s="224"/>
      <c r="D8" s="210" t="s">
        <v>67</v>
      </c>
      <c r="E8" s="239"/>
      <c r="F8" s="224"/>
      <c r="G8" s="210" t="s">
        <v>67</v>
      </c>
      <c r="H8" s="211"/>
      <c r="I8" s="209"/>
      <c r="J8" s="210" t="s">
        <v>67</v>
      </c>
    </row>
    <row r="9" spans="1:10" ht="15.75" customHeight="1">
      <c r="A9" s="35" t="s">
        <v>88</v>
      </c>
      <c r="B9" s="55" t="s">
        <v>89</v>
      </c>
      <c r="C9" s="55" t="s">
        <v>90</v>
      </c>
      <c r="D9" s="55" t="s">
        <v>91</v>
      </c>
      <c r="E9" s="55" t="s">
        <v>89</v>
      </c>
      <c r="F9" s="55" t="s">
        <v>90</v>
      </c>
      <c r="G9" s="55" t="s">
        <v>91</v>
      </c>
      <c r="H9" s="212" t="s">
        <v>89</v>
      </c>
      <c r="I9" s="55" t="s">
        <v>90</v>
      </c>
      <c r="J9" s="55" t="s">
        <v>91</v>
      </c>
    </row>
    <row r="10" spans="1:10" ht="4.5" customHeight="1">
      <c r="A10" s="37"/>
      <c r="B10" s="67"/>
      <c r="C10" s="67"/>
      <c r="D10" s="67"/>
      <c r="E10" s="67"/>
      <c r="F10" s="67"/>
      <c r="G10" s="67"/>
      <c r="H10" s="67"/>
      <c r="I10" s="67"/>
      <c r="J10" s="67"/>
    </row>
    <row r="11" spans="1:10" ht="13.5" customHeight="1">
      <c r="A11" s="367" t="s">
        <v>248</v>
      </c>
      <c r="B11" s="368">
        <v>6554185</v>
      </c>
      <c r="C11" s="369">
        <f>B11/'- 3 -'!D11*100</f>
        <v>52.95279868728595</v>
      </c>
      <c r="D11" s="368">
        <f>B11/'- 6 -'!B11</f>
        <v>4554.680333564976</v>
      </c>
      <c r="E11" s="368">
        <v>0</v>
      </c>
      <c r="F11" s="369">
        <f>E11/'- 3 -'!D11*100</f>
        <v>0</v>
      </c>
      <c r="G11" s="368">
        <f>IF('- 6 -'!C11=0,"",E11/'- 6 -'!C11)</f>
      </c>
      <c r="H11" s="368">
        <v>0</v>
      </c>
      <c r="I11" s="369">
        <f>H11/'- 3 -'!D11*100</f>
        <v>0</v>
      </c>
      <c r="J11" s="368">
        <f>IF('- 6 -'!D11=0,"",H11/'- 6 -'!D11)</f>
      </c>
    </row>
    <row r="12" spans="1:10" ht="13.5" customHeight="1">
      <c r="A12" s="23" t="s">
        <v>249</v>
      </c>
      <c r="B12" s="24">
        <v>10082010</v>
      </c>
      <c r="C12" s="360">
        <f>B12/'- 3 -'!D12*100</f>
        <v>45.141835308850084</v>
      </c>
      <c r="D12" s="24">
        <f>B12/'- 6 -'!B12</f>
        <v>4545.950942375326</v>
      </c>
      <c r="E12" s="24">
        <v>0</v>
      </c>
      <c r="F12" s="360">
        <f>E12/'- 3 -'!D12*100</f>
        <v>0</v>
      </c>
      <c r="G12" s="24">
        <f>IF('- 6 -'!C12=0,"",E12/'- 6 -'!C12)</f>
      </c>
      <c r="H12" s="24">
        <v>108199</v>
      </c>
      <c r="I12" s="360">
        <f>H12/'- 3 -'!D12*100</f>
        <v>0.4844571110901765</v>
      </c>
      <c r="J12" s="24">
        <f>IF('- 6 -'!D12=0,"",H12/'- 6 -'!D12)</f>
        <v>5409.95</v>
      </c>
    </row>
    <row r="13" spans="1:10" ht="13.5" customHeight="1">
      <c r="A13" s="367" t="s">
        <v>250</v>
      </c>
      <c r="B13" s="368">
        <v>22335600</v>
      </c>
      <c r="C13" s="369">
        <f>B13/'- 3 -'!D13*100</f>
        <v>41.72110095170494</v>
      </c>
      <c r="D13" s="368">
        <f>B13/'- 6 -'!B13</f>
        <v>4430.2602348460805</v>
      </c>
      <c r="E13" s="368">
        <v>0</v>
      </c>
      <c r="F13" s="369">
        <f>E13/'- 3 -'!D13*100</f>
        <v>0</v>
      </c>
      <c r="G13" s="368">
        <f>IF('- 6 -'!C13=0,"",E13/'- 6 -'!C13)</f>
      </c>
      <c r="H13" s="368">
        <v>0</v>
      </c>
      <c r="I13" s="369">
        <f>H13/'- 3 -'!D13*100</f>
        <v>0</v>
      </c>
      <c r="J13" s="368">
        <f>IF('- 6 -'!D13=0,"",H13/'- 6 -'!D13)</f>
      </c>
    </row>
    <row r="14" spans="1:10" ht="13.5" customHeight="1">
      <c r="A14" s="23" t="s">
        <v>286</v>
      </c>
      <c r="B14" s="24">
        <v>0</v>
      </c>
      <c r="C14" s="360">
        <f>B14/'- 3 -'!D14*100</f>
        <v>0</v>
      </c>
      <c r="D14" s="24"/>
      <c r="E14" s="24">
        <v>23518310</v>
      </c>
      <c r="F14" s="360">
        <f>E14/'- 3 -'!D14*100</f>
        <v>48.21724034544395</v>
      </c>
      <c r="G14" s="24">
        <f>IF('- 6 -'!C14=0,"",E14/'- 6 -'!C14)</f>
        <v>5471.283005699663</v>
      </c>
      <c r="H14" s="24">
        <v>0</v>
      </c>
      <c r="I14" s="360">
        <f>H14/'- 3 -'!D14*100</f>
        <v>0</v>
      </c>
      <c r="J14" s="24">
        <f>IF('- 6 -'!D14=0,"",H14/'- 6 -'!D14)</f>
      </c>
    </row>
    <row r="15" spans="1:10" ht="13.5" customHeight="1">
      <c r="A15" s="367" t="s">
        <v>251</v>
      </c>
      <c r="B15" s="368">
        <v>7006976</v>
      </c>
      <c r="C15" s="369">
        <f>B15/'- 3 -'!D15*100</f>
        <v>48.78221912307134</v>
      </c>
      <c r="D15" s="368">
        <f>B15/'- 6 -'!B15</f>
        <v>4450.286440139727</v>
      </c>
      <c r="E15" s="368">
        <v>0</v>
      </c>
      <c r="F15" s="369">
        <f>E15/'- 3 -'!D15*100</f>
        <v>0</v>
      </c>
      <c r="G15" s="368">
        <f>IF('- 6 -'!C15=0,"",E15/'- 6 -'!C15)</f>
      </c>
      <c r="H15" s="368">
        <v>0</v>
      </c>
      <c r="I15" s="369">
        <f>H15/'- 3 -'!D15*100</f>
        <v>0</v>
      </c>
      <c r="J15" s="368">
        <f>IF('- 6 -'!D15=0,"",H15/'- 6 -'!D15)</f>
      </c>
    </row>
    <row r="16" spans="1:10" ht="13.5" customHeight="1">
      <c r="A16" s="23" t="s">
        <v>252</v>
      </c>
      <c r="B16" s="24">
        <v>3389747</v>
      </c>
      <c r="C16" s="360">
        <f>B16/'- 3 -'!D16*100</f>
        <v>31.014878920404026</v>
      </c>
      <c r="D16" s="24">
        <f>B16/'- 6 -'!B16</f>
        <v>4586.937753721245</v>
      </c>
      <c r="E16" s="24">
        <v>0</v>
      </c>
      <c r="F16" s="360">
        <f>E16/'- 3 -'!D16*100</f>
        <v>0</v>
      </c>
      <c r="G16" s="24">
        <f>IF('- 6 -'!C16=0,"",E16/'- 6 -'!C16)</f>
      </c>
      <c r="H16" s="24">
        <v>0</v>
      </c>
      <c r="I16" s="360">
        <f>H16/'- 3 -'!D16*100</f>
        <v>0</v>
      </c>
      <c r="J16" s="24">
        <f>IF('- 6 -'!D16=0,"",H16/'- 6 -'!D16)</f>
      </c>
    </row>
    <row r="17" spans="1:10" ht="13.5" customHeight="1">
      <c r="A17" s="367" t="s">
        <v>253</v>
      </c>
      <c r="B17" s="368">
        <v>6554064</v>
      </c>
      <c r="C17" s="369">
        <f>B17/'- 3 -'!D17*100</f>
        <v>49.18537610122873</v>
      </c>
      <c r="D17" s="368">
        <f>B17/'- 6 -'!B17</f>
        <v>4658.183368869936</v>
      </c>
      <c r="E17" s="368">
        <v>0</v>
      </c>
      <c r="F17" s="369">
        <f>E17/'- 3 -'!D17*100</f>
        <v>0</v>
      </c>
      <c r="G17" s="368">
        <f>IF('- 6 -'!C17=0,"",E17/'- 6 -'!C17)</f>
      </c>
      <c r="H17" s="368">
        <v>0</v>
      </c>
      <c r="I17" s="369">
        <f>H17/'- 3 -'!D17*100</f>
        <v>0</v>
      </c>
      <c r="J17" s="368">
        <f>IF('- 6 -'!D17=0,"",H17/'- 6 -'!D17)</f>
      </c>
    </row>
    <row r="18" spans="1:10" ht="13.5" customHeight="1">
      <c r="A18" s="23" t="s">
        <v>254</v>
      </c>
      <c r="B18" s="24">
        <v>32434993</v>
      </c>
      <c r="C18" s="360">
        <f>B18/'- 3 -'!D18*100</f>
        <v>36.71926917736559</v>
      </c>
      <c r="D18" s="24">
        <f>B18/'- 6 -'!B18</f>
        <v>5318.345385082067</v>
      </c>
      <c r="E18" s="24">
        <v>0</v>
      </c>
      <c r="F18" s="360">
        <f>E18/'- 3 -'!D18*100</f>
        <v>0</v>
      </c>
      <c r="G18" s="24">
        <f>IF('- 6 -'!C18=0,"",E18/'- 6 -'!C18)</f>
      </c>
      <c r="H18" s="24">
        <v>0</v>
      </c>
      <c r="I18" s="360">
        <f>H18/'- 3 -'!D18*100</f>
        <v>0</v>
      </c>
      <c r="J18" s="24">
        <f>IF('- 6 -'!D18=0,"",H18/'- 6 -'!D18)</f>
      </c>
    </row>
    <row r="19" spans="1:10" ht="13.5" customHeight="1">
      <c r="A19" s="367" t="s">
        <v>255</v>
      </c>
      <c r="B19" s="368">
        <v>13041800</v>
      </c>
      <c r="C19" s="369">
        <f>B19/'- 3 -'!D19*100</f>
        <v>53.50912319513692</v>
      </c>
      <c r="D19" s="368">
        <f>B19/'- 6 -'!B19</f>
        <v>4094.756671899529</v>
      </c>
      <c r="E19" s="368">
        <v>0</v>
      </c>
      <c r="F19" s="369">
        <f>E19/'- 3 -'!D19*100</f>
        <v>0</v>
      </c>
      <c r="G19" s="368">
        <f>IF('- 6 -'!C19=0,"",E19/'- 6 -'!C19)</f>
      </c>
      <c r="H19" s="368">
        <v>0</v>
      </c>
      <c r="I19" s="369">
        <f>H19/'- 3 -'!D19*100</f>
        <v>0</v>
      </c>
      <c r="J19" s="368">
        <f>IF('- 6 -'!D19=0,"",H19/'- 6 -'!D19)</f>
      </c>
    </row>
    <row r="20" spans="1:10" ht="13.5" customHeight="1">
      <c r="A20" s="23" t="s">
        <v>256</v>
      </c>
      <c r="B20" s="24">
        <v>23349673</v>
      </c>
      <c r="C20" s="360">
        <f>B20/'- 3 -'!D20*100</f>
        <v>49.88002351208476</v>
      </c>
      <c r="D20" s="24">
        <f>B20/'- 6 -'!B20</f>
        <v>3680.59158259773</v>
      </c>
      <c r="E20" s="24">
        <v>0</v>
      </c>
      <c r="F20" s="360">
        <f>E20/'- 3 -'!D20*100</f>
        <v>0</v>
      </c>
      <c r="G20" s="24">
        <f>IF('- 6 -'!C20=0,"",E20/'- 6 -'!C20)</f>
      </c>
      <c r="H20" s="24">
        <v>0</v>
      </c>
      <c r="I20" s="360">
        <f>H20/'- 3 -'!D20*100</f>
        <v>0</v>
      </c>
      <c r="J20" s="24">
        <f>IF('- 6 -'!D20=0,"",H20/'- 6 -'!D20)</f>
      </c>
    </row>
    <row r="21" spans="1:10" ht="13.5" customHeight="1">
      <c r="A21" s="367" t="s">
        <v>257</v>
      </c>
      <c r="B21" s="368">
        <v>13228500</v>
      </c>
      <c r="C21" s="369">
        <f>B21/'- 3 -'!D21*100</f>
        <v>49.54735623831872</v>
      </c>
      <c r="D21" s="368">
        <f>B21/'- 6 -'!B21</f>
        <v>4308.957654723127</v>
      </c>
      <c r="E21" s="368">
        <v>0</v>
      </c>
      <c r="F21" s="369">
        <f>E21/'- 3 -'!D21*100</f>
        <v>0</v>
      </c>
      <c r="G21" s="368">
        <f>IF('- 6 -'!C21=0,"",E21/'- 6 -'!C21)</f>
      </c>
      <c r="H21" s="368">
        <v>0</v>
      </c>
      <c r="I21" s="369">
        <f>H21/'- 3 -'!D21*100</f>
        <v>0</v>
      </c>
      <c r="J21" s="368">
        <f>IF('- 6 -'!D21=0,"",H21/'- 6 -'!D21)</f>
      </c>
    </row>
    <row r="22" spans="1:10" ht="13.5" customHeight="1">
      <c r="A22" s="23" t="s">
        <v>258</v>
      </c>
      <c r="B22" s="24">
        <v>3555998</v>
      </c>
      <c r="C22" s="360">
        <f>B22/'- 3 -'!D22*100</f>
        <v>25.412288892436642</v>
      </c>
      <c r="D22" s="24">
        <f>B22/'- 6 -'!B22</f>
        <v>4524.17048346056</v>
      </c>
      <c r="E22" s="24">
        <v>0</v>
      </c>
      <c r="F22" s="360">
        <f>E22/'- 3 -'!D22*100</f>
        <v>0</v>
      </c>
      <c r="G22" s="24">
        <f>IF('- 6 -'!C22=0,"",E22/'- 6 -'!C22)</f>
      </c>
      <c r="H22" s="24">
        <v>0</v>
      </c>
      <c r="I22" s="360">
        <f>H22/'- 3 -'!D22*100</f>
        <v>0</v>
      </c>
      <c r="J22" s="24">
        <f>IF('- 6 -'!D22=0,"",H22/'- 6 -'!D22)</f>
      </c>
    </row>
    <row r="23" spans="1:10" ht="13.5" customHeight="1">
      <c r="A23" s="367" t="s">
        <v>259</v>
      </c>
      <c r="B23" s="368">
        <v>5777370</v>
      </c>
      <c r="C23" s="369">
        <f>B23/'- 3 -'!D23*100</f>
        <v>47.53239412748841</v>
      </c>
      <c r="D23" s="368">
        <f>B23/'- 6 -'!B23</f>
        <v>4531.270588235294</v>
      </c>
      <c r="E23" s="368">
        <v>0</v>
      </c>
      <c r="F23" s="369">
        <f>E23/'- 3 -'!D23*100</f>
        <v>0</v>
      </c>
      <c r="G23" s="368">
        <f>IF('- 6 -'!C23=0,"",E23/'- 6 -'!C23)</f>
      </c>
      <c r="H23" s="368">
        <v>0</v>
      </c>
      <c r="I23" s="369">
        <f>H23/'- 3 -'!D23*100</f>
        <v>0</v>
      </c>
      <c r="J23" s="368">
        <f>IF('- 6 -'!D23=0,"",H23/'- 6 -'!D23)</f>
      </c>
    </row>
    <row r="24" spans="1:10" ht="13.5" customHeight="1">
      <c r="A24" s="23" t="s">
        <v>260</v>
      </c>
      <c r="B24" s="24">
        <v>14107590</v>
      </c>
      <c r="C24" s="360">
        <f>B24/'- 3 -'!D24*100</f>
        <v>35.18054430432305</v>
      </c>
      <c r="D24" s="24">
        <f>B24/'- 6 -'!B24</f>
        <v>4884.899584487534</v>
      </c>
      <c r="E24" s="24">
        <v>0</v>
      </c>
      <c r="F24" s="360">
        <f>E24/'- 3 -'!D24*100</f>
        <v>0</v>
      </c>
      <c r="G24" s="24">
        <f>IF('- 6 -'!C24=0,"",E24/'- 6 -'!C24)</f>
      </c>
      <c r="H24" s="24">
        <v>1089695</v>
      </c>
      <c r="I24" s="360">
        <f>H24/'- 3 -'!D24*100</f>
        <v>2.71740695793536</v>
      </c>
      <c r="J24" s="24">
        <f>IF('- 6 -'!D24=0,"",H24/'- 6 -'!D24)</f>
        <v>4502.871900826446</v>
      </c>
    </row>
    <row r="25" spans="1:10" ht="13.5" customHeight="1">
      <c r="A25" s="367" t="s">
        <v>261</v>
      </c>
      <c r="B25" s="368">
        <v>45589199</v>
      </c>
      <c r="C25" s="369">
        <f>B25/'- 3 -'!D25*100</f>
        <v>37.29596187750696</v>
      </c>
      <c r="D25" s="368">
        <f>B25/'- 6 -'!B25</f>
        <v>4417.558042635659</v>
      </c>
      <c r="E25" s="368">
        <v>1188670</v>
      </c>
      <c r="F25" s="369">
        <f>E25/'- 3 -'!D25*100</f>
        <v>0.9724362782714432</v>
      </c>
      <c r="G25" s="368">
        <f>IF('- 6 -'!C25=0,"",E25/'- 6 -'!C25)</f>
        <v>3935.9933774834435</v>
      </c>
      <c r="H25" s="368">
        <v>12741590</v>
      </c>
      <c r="I25" s="369">
        <f>H25/'- 3 -'!D25*100</f>
        <v>10.423737756366897</v>
      </c>
      <c r="J25" s="368">
        <f>IF('- 6 -'!D25=0,"",H25/'- 6 -'!D25)</f>
        <v>3877.53804017042</v>
      </c>
    </row>
    <row r="26" spans="1:10" ht="13.5" customHeight="1">
      <c r="A26" s="23" t="s">
        <v>262</v>
      </c>
      <c r="B26" s="24">
        <v>11759509</v>
      </c>
      <c r="C26" s="360">
        <f>B26/'- 3 -'!D26*100</f>
        <v>39.66767021741995</v>
      </c>
      <c r="D26" s="24">
        <f>B26/'- 6 -'!B26</f>
        <v>4527.241193455246</v>
      </c>
      <c r="E26" s="24">
        <v>0</v>
      </c>
      <c r="F26" s="360">
        <f>E26/'- 3 -'!D26*100</f>
        <v>0</v>
      </c>
      <c r="G26" s="24">
        <f>IF('- 6 -'!C26=0,"",E26/'- 6 -'!C26)</f>
      </c>
      <c r="H26" s="24">
        <v>474688</v>
      </c>
      <c r="I26" s="360">
        <f>H26/'- 3 -'!D26*100</f>
        <v>1.6012375210705347</v>
      </c>
      <c r="J26" s="24">
        <f>IF('- 6 -'!D26=0,"",H26/'- 6 -'!D26)</f>
        <v>4057.162393162393</v>
      </c>
    </row>
    <row r="27" spans="1:10" ht="13.5" customHeight="1">
      <c r="A27" s="367" t="s">
        <v>263</v>
      </c>
      <c r="B27" s="368">
        <v>14087204</v>
      </c>
      <c r="C27" s="369">
        <f>B27/'- 3 -'!D27*100</f>
        <v>44.47989509123298</v>
      </c>
      <c r="D27" s="368">
        <f>B27/'- 6 -'!B27</f>
        <v>5436.3462354802605</v>
      </c>
      <c r="E27" s="368">
        <v>0</v>
      </c>
      <c r="F27" s="369">
        <f>E27/'- 3 -'!D27*100</f>
        <v>0</v>
      </c>
      <c r="G27" s="368">
        <f>IF('- 6 -'!C27=0,"",E27/'- 6 -'!C27)</f>
      </c>
      <c r="H27" s="368">
        <v>0</v>
      </c>
      <c r="I27" s="369">
        <f>H27/'- 3 -'!D27*100</f>
        <v>0</v>
      </c>
      <c r="J27" s="368">
        <f>IF('- 6 -'!D27=0,"",H27/'- 6 -'!D27)</f>
      </c>
    </row>
    <row r="28" spans="1:10" ht="13.5" customHeight="1">
      <c r="A28" s="23" t="s">
        <v>264</v>
      </c>
      <c r="B28" s="24">
        <v>9025252</v>
      </c>
      <c r="C28" s="360">
        <f>B28/'- 3 -'!D28*100</f>
        <v>50.9899658503886</v>
      </c>
      <c r="D28" s="24">
        <f>B28/'- 6 -'!B28</f>
        <v>4712.925326370757</v>
      </c>
      <c r="E28" s="24">
        <v>0</v>
      </c>
      <c r="F28" s="360">
        <f>E28/'- 3 -'!D28*100</f>
        <v>0</v>
      </c>
      <c r="G28" s="24">
        <f>IF('- 6 -'!C28=0,"",E28/'- 6 -'!C28)</f>
      </c>
      <c r="H28" s="24">
        <v>0</v>
      </c>
      <c r="I28" s="360">
        <f>H28/'- 3 -'!D28*100</f>
        <v>0</v>
      </c>
      <c r="J28" s="24">
        <f>IF('- 6 -'!D28=0,"",H28/'- 6 -'!D28)</f>
      </c>
    </row>
    <row r="29" spans="1:10" ht="13.5" customHeight="1">
      <c r="A29" s="367" t="s">
        <v>265</v>
      </c>
      <c r="B29" s="368">
        <v>40976405</v>
      </c>
      <c r="C29" s="369">
        <f>B29/'- 3 -'!D29*100</f>
        <v>35.44202688471209</v>
      </c>
      <c r="D29" s="368">
        <f>B29/'- 6 -'!B29</f>
        <v>4900.018535127056</v>
      </c>
      <c r="E29" s="368">
        <v>0</v>
      </c>
      <c r="F29" s="369">
        <f>E29/'- 3 -'!D29*100</f>
        <v>0</v>
      </c>
      <c r="G29" s="368">
        <f>IF('- 6 -'!C29=0,"",E29/'- 6 -'!C29)</f>
      </c>
      <c r="H29" s="368">
        <v>6281921</v>
      </c>
      <c r="I29" s="369">
        <f>H29/'- 3 -'!D29*100</f>
        <v>5.433468674707736</v>
      </c>
      <c r="J29" s="368">
        <f>IF('- 6 -'!D29=0,"",H29/'- 6 -'!D29)</f>
        <v>4799.0229182582125</v>
      </c>
    </row>
    <row r="30" spans="1:10" ht="13.5" customHeight="1">
      <c r="A30" s="23" t="s">
        <v>266</v>
      </c>
      <c r="B30" s="24">
        <v>5574645</v>
      </c>
      <c r="C30" s="360">
        <f>B30/'- 3 -'!D30*100</f>
        <v>52.237329064123884</v>
      </c>
      <c r="D30" s="24">
        <f>B30/'- 6 -'!B30</f>
        <v>4612.863053371949</v>
      </c>
      <c r="E30" s="24">
        <v>0</v>
      </c>
      <c r="F30" s="360">
        <f>E30/'- 3 -'!D30*100</f>
        <v>0</v>
      </c>
      <c r="G30" s="24">
        <f>IF('- 6 -'!C30=0,"",E30/'- 6 -'!C30)</f>
      </c>
      <c r="H30" s="24">
        <v>0</v>
      </c>
      <c r="I30" s="360">
        <f>H30/'- 3 -'!D30*100</f>
        <v>0</v>
      </c>
      <c r="J30" s="24">
        <f>IF('- 6 -'!D30=0,"",H30/'- 6 -'!D30)</f>
      </c>
    </row>
    <row r="31" spans="1:10" ht="13.5" customHeight="1">
      <c r="A31" s="367" t="s">
        <v>267</v>
      </c>
      <c r="B31" s="368">
        <v>11256683</v>
      </c>
      <c r="C31" s="369">
        <f>B31/'- 3 -'!D31*100</f>
        <v>41.332745202391486</v>
      </c>
      <c r="D31" s="368">
        <f>B31/'- 6 -'!B31</f>
        <v>4186.196727407958</v>
      </c>
      <c r="E31" s="368">
        <v>0</v>
      </c>
      <c r="F31" s="369">
        <f>E31/'- 3 -'!D31*100</f>
        <v>0</v>
      </c>
      <c r="G31" s="368">
        <f>IF('- 6 -'!C31=0,"",E31/'- 6 -'!C31)</f>
      </c>
      <c r="H31" s="368">
        <v>0</v>
      </c>
      <c r="I31" s="369">
        <f>H31/'- 3 -'!D31*100</f>
        <v>0</v>
      </c>
      <c r="J31" s="368">
        <f>IF('- 6 -'!D31=0,"",H31/'- 6 -'!D31)</f>
      </c>
    </row>
    <row r="32" spans="1:10" ht="13.5" customHeight="1">
      <c r="A32" s="23" t="s">
        <v>268</v>
      </c>
      <c r="B32" s="24">
        <v>9420815</v>
      </c>
      <c r="C32" s="360">
        <f>B32/'- 3 -'!D32*100</f>
        <v>45.405647250909034</v>
      </c>
      <c r="D32" s="24">
        <f>B32/'- 6 -'!B32</f>
        <v>5104.749390409103</v>
      </c>
      <c r="E32" s="24">
        <v>0</v>
      </c>
      <c r="F32" s="360">
        <f>E32/'- 3 -'!D32*100</f>
        <v>0</v>
      </c>
      <c r="G32" s="24">
        <f>IF('- 6 -'!C32=0,"",E32/'- 6 -'!C32)</f>
      </c>
      <c r="H32" s="24">
        <v>509920</v>
      </c>
      <c r="I32" s="360">
        <f>H32/'- 3 -'!D32*100</f>
        <v>2.457669282984915</v>
      </c>
      <c r="J32" s="24">
        <f>IF('- 6 -'!D32=0,"",H32/'- 6 -'!D32)</f>
        <v>4376.995708154506</v>
      </c>
    </row>
    <row r="33" spans="1:10" ht="13.5" customHeight="1">
      <c r="A33" s="367" t="s">
        <v>269</v>
      </c>
      <c r="B33" s="368">
        <v>9473200</v>
      </c>
      <c r="C33" s="369">
        <f>B33/'- 3 -'!D33*100</f>
        <v>42.21023129809428</v>
      </c>
      <c r="D33" s="368">
        <f>B33/'- 6 -'!B33</f>
        <v>5025.570291777189</v>
      </c>
      <c r="E33" s="368">
        <v>0</v>
      </c>
      <c r="F33" s="369">
        <f>E33/'- 3 -'!D33*100</f>
        <v>0</v>
      </c>
      <c r="G33" s="368">
        <f>IF('- 6 -'!C33=0,"",E33/'- 6 -'!C33)</f>
      </c>
      <c r="H33" s="368">
        <v>0</v>
      </c>
      <c r="I33" s="369">
        <f>H33/'- 3 -'!D33*100</f>
        <v>0</v>
      </c>
      <c r="J33" s="368">
        <f>IF('- 6 -'!D33=0,"",H33/'- 6 -'!D33)</f>
      </c>
    </row>
    <row r="34" spans="1:10" ht="13.5" customHeight="1">
      <c r="A34" s="23" t="s">
        <v>270</v>
      </c>
      <c r="B34" s="24">
        <v>7912708</v>
      </c>
      <c r="C34" s="360">
        <f>B34/'- 3 -'!D34*100</f>
        <v>40.023753125311394</v>
      </c>
      <c r="D34" s="24">
        <f>B34/'- 6 -'!B34</f>
        <v>4549.363537055137</v>
      </c>
      <c r="E34" s="24">
        <v>0</v>
      </c>
      <c r="F34" s="360">
        <f>E34/'- 3 -'!D34*100</f>
        <v>0</v>
      </c>
      <c r="G34" s="24">
        <f>IF('- 6 -'!C34=0,"",E34/'- 6 -'!C34)</f>
      </c>
      <c r="H34" s="24">
        <v>1289071</v>
      </c>
      <c r="I34" s="360">
        <f>H34/'- 3 -'!D34*100</f>
        <v>6.520329003041472</v>
      </c>
      <c r="J34" s="24">
        <f>IF('- 6 -'!D34=0,"",H34/'- 6 -'!D34)</f>
        <v>5754.78125</v>
      </c>
    </row>
    <row r="35" spans="1:10" ht="13.5" customHeight="1">
      <c r="A35" s="367" t="s">
        <v>271</v>
      </c>
      <c r="B35" s="368">
        <v>45441641</v>
      </c>
      <c r="C35" s="369">
        <f>B35/'- 3 -'!D35*100</f>
        <v>32.482758972185685</v>
      </c>
      <c r="D35" s="368">
        <f>B35/'- 6 -'!B35</f>
        <v>4362.676747311828</v>
      </c>
      <c r="E35" s="368">
        <v>0</v>
      </c>
      <c r="F35" s="369">
        <f>E35/'- 3 -'!D35*100</f>
        <v>0</v>
      </c>
      <c r="G35" s="368">
        <f>IF('- 6 -'!C35=0,"",E35/'- 6 -'!C35)</f>
      </c>
      <c r="H35" s="368">
        <v>4168425</v>
      </c>
      <c r="I35" s="369">
        <f>H35/'- 3 -'!D35*100</f>
        <v>2.9796887081748022</v>
      </c>
      <c r="J35" s="368">
        <f>IF('- 6 -'!D35=0,"",H35/'- 6 -'!D35)</f>
        <v>4021.6353111432704</v>
      </c>
    </row>
    <row r="36" spans="1:10" ht="13.5" customHeight="1">
      <c r="A36" s="23" t="s">
        <v>272</v>
      </c>
      <c r="B36" s="24">
        <v>9120100</v>
      </c>
      <c r="C36" s="360">
        <f>B36/'- 3 -'!D36*100</f>
        <v>51.27309934616271</v>
      </c>
      <c r="D36" s="24">
        <f>B36/'- 6 -'!B36</f>
        <v>4773.421961687428</v>
      </c>
      <c r="E36" s="24">
        <v>0</v>
      </c>
      <c r="F36" s="360">
        <f>E36/'- 3 -'!D36*100</f>
        <v>0</v>
      </c>
      <c r="G36" s="24">
        <f>IF('- 6 -'!C36=0,"",E36/'- 6 -'!C36)</f>
      </c>
      <c r="H36" s="24">
        <v>0</v>
      </c>
      <c r="I36" s="360">
        <f>H36/'- 3 -'!D36*100</f>
        <v>0</v>
      </c>
      <c r="J36" s="24">
        <f>IF('- 6 -'!D36=0,"",H36/'- 6 -'!D36)</f>
      </c>
    </row>
    <row r="37" spans="1:10" ht="13.5" customHeight="1">
      <c r="A37" s="367" t="s">
        <v>273</v>
      </c>
      <c r="B37" s="368">
        <v>6679597</v>
      </c>
      <c r="C37" s="369">
        <f>B37/'- 3 -'!D37*100</f>
        <v>23.036132284211014</v>
      </c>
      <c r="D37" s="368">
        <f>B37/'- 6 -'!B37</f>
        <v>4178.665624022521</v>
      </c>
      <c r="E37" s="368">
        <v>0</v>
      </c>
      <c r="F37" s="369">
        <f>E37/'- 3 -'!D37*100</f>
        <v>0</v>
      </c>
      <c r="G37" s="368">
        <f>IF('- 6 -'!C37=0,"",E37/'- 6 -'!C37)</f>
      </c>
      <c r="H37" s="368">
        <v>2606972</v>
      </c>
      <c r="I37" s="369">
        <f>H37/'- 3 -'!D37*100</f>
        <v>8.990744778949113</v>
      </c>
      <c r="J37" s="368">
        <f>IF('- 6 -'!D37=0,"",H37/'- 6 -'!D37)</f>
        <v>4407.391377852916</v>
      </c>
    </row>
    <row r="38" spans="1:10" ht="13.5" customHeight="1">
      <c r="A38" s="23" t="s">
        <v>274</v>
      </c>
      <c r="B38" s="24">
        <v>21065837</v>
      </c>
      <c r="C38" s="360">
        <f>B38/'- 3 -'!D38*100</f>
        <v>28.4248993196066</v>
      </c>
      <c r="D38" s="24">
        <f>B38/'- 6 -'!B38</f>
        <v>4605.561215566244</v>
      </c>
      <c r="E38" s="24">
        <v>0</v>
      </c>
      <c r="F38" s="360">
        <f>E38/'- 3 -'!D38*100</f>
        <v>0</v>
      </c>
      <c r="G38" s="24">
        <f>IF('- 6 -'!C38=0,"",E38/'- 6 -'!C38)</f>
      </c>
      <c r="H38" s="24">
        <v>975313</v>
      </c>
      <c r="I38" s="360">
        <f>H38/'- 3 -'!D38*100</f>
        <v>1.3160252702089865</v>
      </c>
      <c r="J38" s="24">
        <f>IF('- 6 -'!D38=0,"",H38/'- 6 -'!D38)</f>
        <v>4804.4975369458125</v>
      </c>
    </row>
    <row r="39" spans="1:10" ht="13.5" customHeight="1">
      <c r="A39" s="367" t="s">
        <v>275</v>
      </c>
      <c r="B39" s="368">
        <v>8537087</v>
      </c>
      <c r="C39" s="369">
        <f>B39/'- 3 -'!D39*100</f>
        <v>53.10494355518951</v>
      </c>
      <c r="D39" s="368">
        <f>B39/'- 6 -'!B39</f>
        <v>5119.6923538230885</v>
      </c>
      <c r="E39" s="368">
        <v>0</v>
      </c>
      <c r="F39" s="369">
        <f>E39/'- 3 -'!D39*100</f>
        <v>0</v>
      </c>
      <c r="G39" s="368">
        <f>IF('- 6 -'!C39=0,"",E39/'- 6 -'!C39)</f>
      </c>
      <c r="H39" s="368">
        <v>0</v>
      </c>
      <c r="I39" s="369">
        <f>H39/'- 3 -'!D39*100</f>
        <v>0</v>
      </c>
      <c r="J39" s="368">
        <f>IF('- 6 -'!D39=0,"",H39/'- 6 -'!D39)</f>
      </c>
    </row>
    <row r="40" spans="1:10" ht="13.5" customHeight="1">
      <c r="A40" s="23" t="s">
        <v>276</v>
      </c>
      <c r="B40" s="24">
        <v>29247201</v>
      </c>
      <c r="C40" s="360">
        <f>B40/'- 3 -'!D40*100</f>
        <v>38.494730422585576</v>
      </c>
      <c r="D40" s="24">
        <f>B40/'- 6 -'!B40</f>
        <v>4975.282980352131</v>
      </c>
      <c r="E40" s="24">
        <v>0</v>
      </c>
      <c r="F40" s="360">
        <f>E40/'- 3 -'!D40*100</f>
        <v>0</v>
      </c>
      <c r="G40" s="24">
        <f>IF('- 6 -'!C40=0,"",E40/'- 6 -'!C40)</f>
      </c>
      <c r="H40" s="24">
        <v>3468033</v>
      </c>
      <c r="I40" s="360">
        <f>H40/'- 3 -'!D40*100</f>
        <v>4.564573390514556</v>
      </c>
      <c r="J40" s="24">
        <f>IF('- 6 -'!D40=0,"",H40/'- 6 -'!D40)</f>
        <v>4636.4077540106955</v>
      </c>
    </row>
    <row r="41" spans="1:10" ht="13.5" customHeight="1">
      <c r="A41" s="367" t="s">
        <v>277</v>
      </c>
      <c r="B41" s="368">
        <v>15313362</v>
      </c>
      <c r="C41" s="369">
        <f>B41/'- 3 -'!D41*100</f>
        <v>32.92798797977302</v>
      </c>
      <c r="D41" s="368">
        <f>B41/'- 6 -'!B41</f>
        <v>4794.415153412649</v>
      </c>
      <c r="E41" s="368">
        <v>0</v>
      </c>
      <c r="F41" s="369">
        <f>E41/'- 3 -'!D41*100</f>
        <v>0</v>
      </c>
      <c r="G41" s="368">
        <f>IF('- 6 -'!C41=0,"",E41/'- 6 -'!C41)</f>
      </c>
      <c r="H41" s="368">
        <v>0</v>
      </c>
      <c r="I41" s="369">
        <f>H41/'- 3 -'!D41*100</f>
        <v>0</v>
      </c>
      <c r="J41" s="368">
        <f>IF('- 6 -'!D41=0,"",H41/'- 6 -'!D41)</f>
      </c>
    </row>
    <row r="42" spans="1:10" ht="13.5" customHeight="1">
      <c r="A42" s="23" t="s">
        <v>278</v>
      </c>
      <c r="B42" s="24">
        <v>6339937</v>
      </c>
      <c r="C42" s="360">
        <f>B42/'- 3 -'!D42*100</f>
        <v>38.065765567791956</v>
      </c>
      <c r="D42" s="24">
        <f>B42/'- 6 -'!B42</f>
        <v>5013.789640173982</v>
      </c>
      <c r="E42" s="24">
        <v>0</v>
      </c>
      <c r="F42" s="360">
        <f>E42/'- 3 -'!D42*100</f>
        <v>0</v>
      </c>
      <c r="G42" s="24">
        <f>IF('- 6 -'!C42=0,"",E42/'- 6 -'!C42)</f>
      </c>
      <c r="H42" s="24">
        <v>0</v>
      </c>
      <c r="I42" s="360">
        <f>H42/'- 3 -'!D42*100</f>
        <v>0</v>
      </c>
      <c r="J42" s="24">
        <f>IF('- 6 -'!D42=0,"",H42/'- 6 -'!D42)</f>
      </c>
    </row>
    <row r="43" spans="1:10" ht="13.5" customHeight="1">
      <c r="A43" s="367" t="s">
        <v>279</v>
      </c>
      <c r="B43" s="368">
        <v>4813391</v>
      </c>
      <c r="C43" s="369">
        <f>B43/'- 3 -'!D43*100</f>
        <v>48.97966638937859</v>
      </c>
      <c r="D43" s="368">
        <f>B43/'- 6 -'!B43</f>
        <v>4403.83440073193</v>
      </c>
      <c r="E43" s="368">
        <v>0</v>
      </c>
      <c r="F43" s="369">
        <f>E43/'- 3 -'!D43*100</f>
        <v>0</v>
      </c>
      <c r="G43" s="368">
        <f>IF('- 6 -'!C43=0,"",E43/'- 6 -'!C43)</f>
      </c>
      <c r="H43" s="368">
        <v>0</v>
      </c>
      <c r="I43" s="369">
        <f>H43/'- 3 -'!D43*100</f>
        <v>0</v>
      </c>
      <c r="J43" s="368">
        <f>IF('- 6 -'!D43=0,"",H43/'- 6 -'!D43)</f>
      </c>
    </row>
    <row r="44" spans="1:10" ht="13.5" customHeight="1">
      <c r="A44" s="23" t="s">
        <v>280</v>
      </c>
      <c r="B44" s="24">
        <v>3465078</v>
      </c>
      <c r="C44" s="360">
        <f>B44/'- 3 -'!D44*100</f>
        <v>45.656588229140056</v>
      </c>
      <c r="D44" s="24">
        <f>B44/'- 6 -'!B44</f>
        <v>4701.598371777476</v>
      </c>
      <c r="E44" s="24">
        <v>262217</v>
      </c>
      <c r="F44" s="360">
        <f>E44/'- 3 -'!D44*100</f>
        <v>3.4550257153462107</v>
      </c>
      <c r="G44" s="24">
        <f>IF('- 6 -'!C44=0,"",E44/'- 6 -'!C44)</f>
        <v>4811.321100917431</v>
      </c>
      <c r="H44" s="24">
        <v>0</v>
      </c>
      <c r="I44" s="360">
        <f>H44/'- 3 -'!D44*100</f>
        <v>0</v>
      </c>
      <c r="J44" s="24">
        <f>IF('- 6 -'!D44=0,"",H44/'- 6 -'!D44)</f>
      </c>
    </row>
    <row r="45" spans="1:10" ht="13.5" customHeight="1">
      <c r="A45" s="367" t="s">
        <v>281</v>
      </c>
      <c r="B45" s="368">
        <v>3046084</v>
      </c>
      <c r="C45" s="369">
        <f>B45/'- 3 -'!D45*100</f>
        <v>26.007076188557203</v>
      </c>
      <c r="D45" s="368">
        <f>B45/'- 6 -'!B45</f>
        <v>4512.717037037037</v>
      </c>
      <c r="E45" s="368">
        <v>0</v>
      </c>
      <c r="F45" s="369">
        <f>E45/'- 3 -'!D45*100</f>
        <v>0</v>
      </c>
      <c r="G45" s="368">
        <f>IF('- 6 -'!C45=0,"",E45/'- 6 -'!C45)</f>
      </c>
      <c r="H45" s="368">
        <v>0</v>
      </c>
      <c r="I45" s="369">
        <f>H45/'- 3 -'!D45*100</f>
        <v>0</v>
      </c>
      <c r="J45" s="368">
        <f>IF('- 6 -'!D45=0,"",H45/'- 6 -'!D45)</f>
      </c>
    </row>
    <row r="46" spans="1:10" ht="13.5" customHeight="1">
      <c r="A46" s="23" t="s">
        <v>282</v>
      </c>
      <c r="B46" s="24">
        <v>99489000</v>
      </c>
      <c r="C46" s="360">
        <f>B46/'- 3 -'!D46*100</f>
        <v>34.82236704172811</v>
      </c>
      <c r="D46" s="24">
        <f>B46/'- 6 -'!B46</f>
        <v>4415.747542220545</v>
      </c>
      <c r="E46" s="24">
        <v>0</v>
      </c>
      <c r="F46" s="360">
        <f>E46/'- 3 -'!D46*100</f>
        <v>0</v>
      </c>
      <c r="G46" s="24">
        <f>IF('- 6 -'!C46=0,"",E46/'- 6 -'!C46)</f>
      </c>
      <c r="H46" s="24">
        <v>3813600</v>
      </c>
      <c r="I46" s="360">
        <f>H46/'- 3 -'!D46*100</f>
        <v>1.3348066514924697</v>
      </c>
      <c r="J46" s="24">
        <f>IF('- 6 -'!D46=0,"",H46/'- 6 -'!D46)</f>
        <v>4353.424657534247</v>
      </c>
    </row>
    <row r="47" spans="1:10" ht="4.5" customHeight="1">
      <c r="A47"/>
      <c r="B47"/>
      <c r="C47"/>
      <c r="D47"/>
      <c r="E47"/>
      <c r="F47"/>
      <c r="G47"/>
      <c r="H47"/>
      <c r="I47"/>
      <c r="J47"/>
    </row>
    <row r="48" spans="1:10" ht="13.5" customHeight="1">
      <c r="A48" s="370" t="s">
        <v>283</v>
      </c>
      <c r="B48" s="371">
        <f>SUM(B11:B46)</f>
        <v>579052441</v>
      </c>
      <c r="C48" s="372">
        <f>B48/'- 3 -'!D48*100</f>
        <v>36.72615037997198</v>
      </c>
      <c r="D48" s="371">
        <f>B48/'- 6 -'!B48</f>
        <v>4568.161934958105</v>
      </c>
      <c r="E48" s="371">
        <f>SUM(E11:E46)</f>
        <v>24969197</v>
      </c>
      <c r="F48" s="372">
        <f>E48/'- 3 -'!D48*100</f>
        <v>1.5836605097553598</v>
      </c>
      <c r="G48" s="371">
        <f>E48/'- 6 -'!C48</f>
        <v>5363.952094522019</v>
      </c>
      <c r="H48" s="371">
        <f>SUM(H11:H46)</f>
        <v>37527427</v>
      </c>
      <c r="I48" s="372">
        <f>H48/'- 3 -'!D48*100</f>
        <v>2.3801608106430914</v>
      </c>
      <c r="J48" s="371">
        <f>H48/'- 6 -'!D48</f>
        <v>4279.31204743714</v>
      </c>
    </row>
    <row r="49" spans="1:10" ht="4.5" customHeight="1">
      <c r="A49" s="25" t="s">
        <v>5</v>
      </c>
      <c r="B49" s="26"/>
      <c r="C49" s="359"/>
      <c r="D49" s="26"/>
      <c r="E49" s="26"/>
      <c r="F49" s="359"/>
      <c r="H49" s="26"/>
      <c r="I49" s="359"/>
      <c r="J49" s="26"/>
    </row>
    <row r="50" spans="1:10" ht="13.5" customHeight="1">
      <c r="A50" s="23" t="s">
        <v>284</v>
      </c>
      <c r="B50" s="24">
        <v>1412811</v>
      </c>
      <c r="C50" s="360">
        <f>B50/'- 3 -'!D50*100</f>
        <v>55.175429004366194</v>
      </c>
      <c r="D50" s="24">
        <f>B50/'- 6 -'!B50</f>
        <v>6188.396846254927</v>
      </c>
      <c r="E50" s="24">
        <v>0</v>
      </c>
      <c r="F50" s="360">
        <f>E50/'- 3 -'!D50*100</f>
        <v>0</v>
      </c>
      <c r="G50" s="24">
        <f>IF('- 6 -'!C50=0,"",E50/'- 6 -'!C50)</f>
      </c>
      <c r="H50" s="24">
        <v>0</v>
      </c>
      <c r="I50" s="360">
        <f>H50/'- 3 -'!D50*100</f>
        <v>0</v>
      </c>
      <c r="J50" s="24">
        <f>IF('- 6 -'!D50=0,"",H50/'- 6 -'!D50)</f>
      </c>
    </row>
    <row r="51" spans="1:10" ht="13.5" customHeight="1">
      <c r="A51" s="367" t="s">
        <v>285</v>
      </c>
      <c r="B51" s="368">
        <v>264219</v>
      </c>
      <c r="C51" s="369">
        <f>B51/'- 3 -'!D51*100</f>
        <v>2.49318363354912</v>
      </c>
      <c r="D51" s="368">
        <f>B51/'- 6 -'!B51</f>
        <v>4892.944444444444</v>
      </c>
      <c r="E51" s="368">
        <v>0</v>
      </c>
      <c r="F51" s="369">
        <f>E51/'- 3 -'!D51*100</f>
        <v>0</v>
      </c>
      <c r="G51" s="368">
        <f>IF('- 6 -'!C51=0,"",E51/'- 6 -'!C51)</f>
      </c>
      <c r="H51" s="368">
        <v>0</v>
      </c>
      <c r="I51" s="369">
        <f>H51/'- 3 -'!D51*100</f>
        <v>0</v>
      </c>
      <c r="J51" s="368">
        <f>IF('- 6 -'!D51=0,"",H51/'- 6 -'!D51)</f>
      </c>
    </row>
    <row r="52" spans="1:10" ht="49.5" customHeight="1">
      <c r="A52" s="27"/>
      <c r="B52" s="27"/>
      <c r="C52" s="27"/>
      <c r="D52" s="27"/>
      <c r="E52" s="27"/>
      <c r="F52" s="27"/>
      <c r="G52" s="27"/>
      <c r="H52" s="72"/>
      <c r="I52" s="72"/>
      <c r="J52" s="72"/>
    </row>
    <row r="53" spans="1:10" ht="15" customHeight="1">
      <c r="A53" s="127" t="s">
        <v>446</v>
      </c>
      <c r="B53" s="67"/>
      <c r="C53" s="67"/>
      <c r="D53" s="67"/>
      <c r="E53" s="67"/>
      <c r="F53" s="67"/>
      <c r="G53" s="67"/>
      <c r="I53" s="67"/>
      <c r="J53" s="67"/>
    </row>
    <row r="54" ht="14.25" customHeight="1"/>
    <row r="55" ht="14.25" customHeight="1">
      <c r="A55" s="28"/>
    </row>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6.xml><?xml version="1.0" encoding="utf-8"?>
<worksheet xmlns="http://schemas.openxmlformats.org/spreadsheetml/2006/main" xmlns:r="http://schemas.openxmlformats.org/officeDocument/2006/relationships">
  <sheetPr codeName="Sheet15">
    <pageSetUpPr fitToPage="1"/>
  </sheetPr>
  <dimension ref="A1:I59"/>
  <sheetViews>
    <sheetView showGridLines="0" showZeros="0" workbookViewId="0" topLeftCell="A1">
      <selection activeCell="A1" sqref="A1"/>
    </sheetView>
  </sheetViews>
  <sheetFormatPr defaultColWidth="15.83203125" defaultRowHeight="12"/>
  <cols>
    <col min="1" max="1" width="31.83203125" style="1" customWidth="1"/>
    <col min="2" max="2" width="15.83203125" style="1" customWidth="1"/>
    <col min="3" max="3" width="7.83203125" style="1" customWidth="1"/>
    <col min="4" max="4" width="9.83203125" style="1" customWidth="1"/>
    <col min="5" max="5" width="10.83203125" style="1" customWidth="1"/>
    <col min="6" max="7" width="13.83203125" style="1" customWidth="1"/>
    <col min="8" max="8" width="15.83203125" style="1" customWidth="1"/>
    <col min="9" max="9" width="13.83203125" style="1" customWidth="1"/>
    <col min="10" max="16384" width="15.83203125" style="1" customWidth="1"/>
  </cols>
  <sheetData>
    <row r="1" spans="1:9" ht="6.75" customHeight="1">
      <c r="A1" s="3"/>
      <c r="B1" s="42"/>
      <c r="C1" s="42"/>
      <c r="D1" s="42"/>
      <c r="E1" s="42"/>
      <c r="F1" s="42"/>
      <c r="G1" s="42"/>
      <c r="H1" s="42"/>
      <c r="I1" s="42"/>
    </row>
    <row r="2" spans="1:9" ht="15.75" customHeight="1">
      <c r="A2" s="167"/>
      <c r="B2" s="44" t="s">
        <v>2</v>
      </c>
      <c r="C2" s="45"/>
      <c r="D2" s="45"/>
      <c r="E2" s="45"/>
      <c r="F2" s="45"/>
      <c r="G2" s="45"/>
      <c r="H2" s="218"/>
      <c r="I2" s="190" t="s">
        <v>498</v>
      </c>
    </row>
    <row r="3" spans="1:9" ht="15.75" customHeight="1">
      <c r="A3" s="170"/>
      <c r="B3" s="110" t="str">
        <f>OPYEAR</f>
        <v>OPERATING FUND 2006/2007 BUDGET</v>
      </c>
      <c r="C3" s="48"/>
      <c r="D3" s="48"/>
      <c r="E3" s="48"/>
      <c r="F3" s="48"/>
      <c r="G3" s="48"/>
      <c r="H3" s="219"/>
      <c r="I3" s="220"/>
    </row>
    <row r="4" spans="2:9" ht="15.75" customHeight="1">
      <c r="B4" s="42"/>
      <c r="C4" s="42"/>
      <c r="D4" s="42"/>
      <c r="E4" s="42"/>
      <c r="F4" s="42"/>
      <c r="G4" s="42"/>
      <c r="H4" s="42"/>
      <c r="I4" s="42"/>
    </row>
    <row r="5" spans="2:9" ht="15.75" customHeight="1">
      <c r="B5" s="221" t="s">
        <v>398</v>
      </c>
      <c r="C5" s="222"/>
      <c r="D5" s="222"/>
      <c r="E5" s="222"/>
      <c r="F5" s="222"/>
      <c r="G5" s="222"/>
      <c r="H5" s="222"/>
      <c r="I5" s="223"/>
    </row>
    <row r="6" spans="2:9" ht="15.75" customHeight="1">
      <c r="B6" s="411" t="s">
        <v>399</v>
      </c>
      <c r="C6" s="412"/>
      <c r="D6" s="412"/>
      <c r="E6" s="412"/>
      <c r="F6" s="412"/>
      <c r="G6" s="412"/>
      <c r="H6" s="412"/>
      <c r="I6" s="413"/>
    </row>
    <row r="7" spans="2:9" ht="15.75" customHeight="1">
      <c r="B7" s="211"/>
      <c r="C7" s="224"/>
      <c r="D7" s="224"/>
      <c r="E7" s="225" t="s">
        <v>187</v>
      </c>
      <c r="F7" s="226" t="s">
        <v>188</v>
      </c>
      <c r="G7" s="226"/>
      <c r="H7" s="226"/>
      <c r="I7" s="227"/>
    </row>
    <row r="8" spans="1:9" ht="15.75" customHeight="1">
      <c r="A8" s="105"/>
      <c r="B8" s="228"/>
      <c r="C8" s="228"/>
      <c r="D8" s="210" t="s">
        <v>67</v>
      </c>
      <c r="E8" s="229" t="s">
        <v>189</v>
      </c>
      <c r="F8" s="228"/>
      <c r="G8" s="230"/>
      <c r="H8" s="231" t="s">
        <v>77</v>
      </c>
      <c r="I8" s="228"/>
    </row>
    <row r="9" spans="1:9" ht="15.75" customHeight="1">
      <c r="A9" s="35" t="s">
        <v>88</v>
      </c>
      <c r="B9" s="55" t="s">
        <v>89</v>
      </c>
      <c r="C9" s="55" t="s">
        <v>90</v>
      </c>
      <c r="D9" s="55" t="s">
        <v>91</v>
      </c>
      <c r="E9" s="232" t="s">
        <v>95</v>
      </c>
      <c r="F9" s="55" t="s">
        <v>76</v>
      </c>
      <c r="G9" s="233" t="s">
        <v>39</v>
      </c>
      <c r="H9" s="55" t="s">
        <v>93</v>
      </c>
      <c r="I9" s="55" t="s">
        <v>51</v>
      </c>
    </row>
    <row r="10" spans="1:9" ht="4.5" customHeight="1">
      <c r="A10" s="37"/>
      <c r="B10" s="67"/>
      <c r="C10" s="67"/>
      <c r="D10" s="67"/>
      <c r="E10" s="67"/>
      <c r="F10" s="67"/>
      <c r="G10" s="67"/>
      <c r="H10" s="67"/>
      <c r="I10" s="67"/>
    </row>
    <row r="11" spans="1:9" ht="13.5" customHeight="1">
      <c r="A11" s="367" t="s">
        <v>248</v>
      </c>
      <c r="B11" s="368">
        <v>0</v>
      </c>
      <c r="C11" s="369">
        <f>B11/'- 3 -'!D11*100</f>
        <v>0</v>
      </c>
      <c r="D11" s="418">
        <f>IF(E11=0,"",B11/E11)</f>
      </c>
      <c r="E11" s="419">
        <f>SUM('- 6 -'!E11:H11)</f>
        <v>0</v>
      </c>
      <c r="F11" s="369">
        <f>IF(E11=0,"",'- 6 -'!E11/E11*100)</f>
      </c>
      <c r="G11" s="369">
        <f>IF(E11=0,"",'- 6 -'!F11/E11*100)</f>
      </c>
      <c r="H11" s="369">
        <f>IF(E11=0,"",'- 6 -'!G11/E11*100)</f>
      </c>
      <c r="I11" s="369">
        <f>IF(E11=0,"",'- 6 -'!H11/E11*100)</f>
      </c>
    </row>
    <row r="12" spans="1:9" ht="13.5" customHeight="1">
      <c r="A12" s="23" t="s">
        <v>249</v>
      </c>
      <c r="B12" s="24">
        <v>0</v>
      </c>
      <c r="C12" s="360">
        <f>B12/'- 3 -'!D12*100</f>
        <v>0</v>
      </c>
      <c r="D12" s="234">
        <f aca="true" t="shared" si="0" ref="D12:D46">IF(E12=0,"",B12/E12)</f>
      </c>
      <c r="E12" s="235">
        <f>SUM('- 6 -'!E12:H12)</f>
        <v>0</v>
      </c>
      <c r="F12" s="360">
        <f>IF(E12=0,"",'- 6 -'!E12/E12*100)</f>
      </c>
      <c r="G12" s="360">
        <f>IF(E12=0,"",'- 6 -'!F12/E12*100)</f>
      </c>
      <c r="H12" s="360">
        <f>IF(E12=0,"",'- 6 -'!G12/E12*100)</f>
      </c>
      <c r="I12" s="360">
        <f>IF(E12=0,"",'- 6 -'!H12/E12*100)</f>
      </c>
    </row>
    <row r="13" spans="1:9" ht="13.5" customHeight="1">
      <c r="A13" s="367" t="s">
        <v>250</v>
      </c>
      <c r="B13" s="368">
        <v>4367700</v>
      </c>
      <c r="C13" s="369">
        <f>B13/'- 3 -'!D13*100</f>
        <v>8.158511641807772</v>
      </c>
      <c r="D13" s="418">
        <f t="shared" si="0"/>
        <v>3979.6810933940774</v>
      </c>
      <c r="E13" s="419">
        <f>SUM('- 6 -'!E13:H13)</f>
        <v>1097.5</v>
      </c>
      <c r="F13" s="369">
        <f>IF(E13=0,"",'- 6 -'!E13/E13*100)</f>
        <v>59.817767653758544</v>
      </c>
      <c r="G13" s="369">
        <f>IF(E13=0,"",'- 6 -'!F13/E13*100)</f>
        <v>0</v>
      </c>
      <c r="H13" s="369">
        <f>IF(E13=0,"",'- 6 -'!G13/E13*100)</f>
        <v>40.182232346241456</v>
      </c>
      <c r="I13" s="369">
        <f>IF(E13=0,"",'- 6 -'!H13/E13*100)</f>
        <v>0</v>
      </c>
    </row>
    <row r="14" spans="1:9" ht="13.5" customHeight="1">
      <c r="A14" s="23" t="s">
        <v>286</v>
      </c>
      <c r="B14" s="24">
        <v>0</v>
      </c>
      <c r="C14" s="360">
        <f>B14/'- 3 -'!D14*100</f>
        <v>0</v>
      </c>
      <c r="D14" s="234">
        <f t="shared" si="0"/>
      </c>
      <c r="E14" s="235">
        <f>SUM('- 6 -'!E14:H14)</f>
        <v>0</v>
      </c>
      <c r="F14" s="360">
        <f>IF(E14=0,"",'- 6 -'!E14/E14*100)</f>
      </c>
      <c r="G14" s="360">
        <f>IF(E14=0,"",'- 6 -'!F14/E14*100)</f>
      </c>
      <c r="H14" s="360">
        <f>IF(E14=0,"",'- 6 -'!G14/E14*100)</f>
      </c>
      <c r="I14" s="360">
        <f>IF(E14=0,"",'- 6 -'!H14/E14*100)</f>
      </c>
    </row>
    <row r="15" spans="1:9" ht="13.5" customHeight="1">
      <c r="A15" s="367" t="s">
        <v>251</v>
      </c>
      <c r="B15" s="368">
        <v>0</v>
      </c>
      <c r="C15" s="369">
        <f>B15/'- 3 -'!D15*100</f>
        <v>0</v>
      </c>
      <c r="D15" s="418">
        <f t="shared" si="0"/>
      </c>
      <c r="E15" s="419">
        <f>SUM('- 6 -'!E15:H15)</f>
        <v>0</v>
      </c>
      <c r="F15" s="369">
        <f>IF(E15=0,"",'- 6 -'!E15/E15*100)</f>
      </c>
      <c r="G15" s="369">
        <f>IF(E15=0,"",'- 6 -'!F15/E15*100)</f>
      </c>
      <c r="H15" s="369">
        <f>IF(E15=0,"",'- 6 -'!G15/E15*100)</f>
      </c>
      <c r="I15" s="369">
        <f>IF(E15=0,"",'- 6 -'!H15/E15*100)</f>
      </c>
    </row>
    <row r="16" spans="1:9" ht="13.5" customHeight="1">
      <c r="A16" s="23" t="s">
        <v>252</v>
      </c>
      <c r="B16" s="24">
        <v>1846831</v>
      </c>
      <c r="C16" s="360">
        <f>B16/'- 3 -'!D16*100</f>
        <v>16.897792033284105</v>
      </c>
      <c r="D16" s="234">
        <f t="shared" si="0"/>
        <v>4178.350678733032</v>
      </c>
      <c r="E16" s="235">
        <f>SUM('- 6 -'!E16:H16)</f>
        <v>442</v>
      </c>
      <c r="F16" s="360">
        <f>IF(E16=0,"",'- 6 -'!E16/E16*100)</f>
        <v>77.71493212669684</v>
      </c>
      <c r="G16" s="360">
        <f>IF(E16=0,"",'- 6 -'!F16/E16*100)</f>
        <v>0</v>
      </c>
      <c r="H16" s="360">
        <f>IF(E16=0,"",'- 6 -'!G16/E16*100)</f>
        <v>22.28506787330317</v>
      </c>
      <c r="I16" s="360">
        <f>IF(E16=0,"",'- 6 -'!H16/E16*100)</f>
        <v>0</v>
      </c>
    </row>
    <row r="17" spans="1:9" ht="13.5" customHeight="1">
      <c r="A17" s="367" t="s">
        <v>253</v>
      </c>
      <c r="B17" s="368">
        <v>0</v>
      </c>
      <c r="C17" s="369">
        <f>B17/'- 3 -'!D17*100</f>
        <v>0</v>
      </c>
      <c r="D17" s="418">
        <f t="shared" si="0"/>
      </c>
      <c r="E17" s="419">
        <f>SUM('- 6 -'!E17:H17)</f>
        <v>0</v>
      </c>
      <c r="F17" s="369">
        <f>IF(E17=0,"",'- 6 -'!E17/E17*100)</f>
      </c>
      <c r="G17" s="369">
        <f>IF(E17=0,"",'- 6 -'!F17/E17*100)</f>
      </c>
      <c r="H17" s="369">
        <f>IF(E17=0,"",'- 6 -'!G17/E17*100)</f>
      </c>
      <c r="I17" s="369">
        <f>IF(E17=0,"",'- 6 -'!H17/E17*100)</f>
      </c>
    </row>
    <row r="18" spans="1:9" ht="13.5" customHeight="1">
      <c r="A18" s="23" t="s">
        <v>254</v>
      </c>
      <c r="B18" s="24">
        <v>0</v>
      </c>
      <c r="C18" s="360">
        <f>B18/'- 3 -'!D18*100</f>
        <v>0</v>
      </c>
      <c r="D18" s="234">
        <f t="shared" si="0"/>
      </c>
      <c r="E18" s="235">
        <f>SUM('- 6 -'!E18:H18)</f>
        <v>0</v>
      </c>
      <c r="F18" s="360">
        <f>IF(E18=0,"",'- 6 -'!E18/E18*100)</f>
      </c>
      <c r="G18" s="360">
        <f>IF(E18=0,"",'- 6 -'!F18/E18*100)</f>
      </c>
      <c r="H18" s="360">
        <f>IF(E18=0,"",'- 6 -'!G18/E18*100)</f>
      </c>
      <c r="I18" s="360">
        <f>IF(E18=0,"",'- 6 -'!H18/E18*100)</f>
      </c>
    </row>
    <row r="19" spans="1:9" ht="13.5" customHeight="1">
      <c r="A19" s="367" t="s">
        <v>255</v>
      </c>
      <c r="B19" s="368">
        <v>0</v>
      </c>
      <c r="C19" s="369">
        <f>B19/'- 3 -'!D19*100</f>
        <v>0</v>
      </c>
      <c r="D19" s="418">
        <f t="shared" si="0"/>
      </c>
      <c r="E19" s="419">
        <f>SUM('- 6 -'!E19:H19)</f>
        <v>0</v>
      </c>
      <c r="F19" s="369">
        <f>IF(E19=0,"",'- 6 -'!E19/E19*100)</f>
      </c>
      <c r="G19" s="369">
        <f>IF(E19=0,"",'- 6 -'!F19/E19*100)</f>
      </c>
      <c r="H19" s="369">
        <f>IF(E19=0,"",'- 6 -'!G19/E19*100)</f>
      </c>
      <c r="I19" s="369">
        <f>IF(E19=0,"",'- 6 -'!H19/E19*100)</f>
      </c>
    </row>
    <row r="20" spans="1:9" ht="13.5" customHeight="1">
      <c r="A20" s="23" t="s">
        <v>256</v>
      </c>
      <c r="B20" s="24">
        <v>0</v>
      </c>
      <c r="C20" s="360">
        <f>B20/'- 3 -'!D20*100</f>
        <v>0</v>
      </c>
      <c r="D20" s="234">
        <f t="shared" si="0"/>
      </c>
      <c r="E20" s="235">
        <f>SUM('- 6 -'!E20:H20)</f>
        <v>0</v>
      </c>
      <c r="F20" s="360">
        <f>IF(E20=0,"",'- 6 -'!E20/E20*100)</f>
      </c>
      <c r="G20" s="360">
        <f>IF(E20=0,"",'- 6 -'!F20/E20*100)</f>
      </c>
      <c r="H20" s="360">
        <f>IF(E20=0,"",'- 6 -'!G20/E20*100)</f>
      </c>
      <c r="I20" s="360">
        <f>IF(E20=0,"",'- 6 -'!H20/E20*100)</f>
      </c>
    </row>
    <row r="21" spans="1:9" ht="13.5" customHeight="1">
      <c r="A21" s="367" t="s">
        <v>257</v>
      </c>
      <c r="B21" s="368">
        <v>0</v>
      </c>
      <c r="C21" s="369">
        <f>B21/'- 3 -'!D21*100</f>
        <v>0</v>
      </c>
      <c r="D21" s="418">
        <f t="shared" si="0"/>
      </c>
      <c r="E21" s="419">
        <f>SUM('- 6 -'!E21:H21)</f>
        <v>0</v>
      </c>
      <c r="F21" s="369">
        <f>IF(E21=0,"",'- 6 -'!E21/E21*100)</f>
      </c>
      <c r="G21" s="369">
        <f>IF(E21=0,"",'- 6 -'!F21/E21*100)</f>
      </c>
      <c r="H21" s="369">
        <f>IF(E21=0,"",'- 6 -'!G21/E21*100)</f>
      </c>
      <c r="I21" s="369">
        <f>IF(E21=0,"",'- 6 -'!H21/E21*100)</f>
      </c>
    </row>
    <row r="22" spans="1:9" ht="13.5" customHeight="1">
      <c r="A22" s="23" t="s">
        <v>258</v>
      </c>
      <c r="B22" s="24">
        <v>3084969</v>
      </c>
      <c r="C22" s="360">
        <f>B22/'- 3 -'!D22*100</f>
        <v>22.046166351109132</v>
      </c>
      <c r="D22" s="234">
        <f t="shared" si="0"/>
        <v>3865.875939849624</v>
      </c>
      <c r="E22" s="235">
        <f>SUM('- 6 -'!E22:H22)</f>
        <v>798</v>
      </c>
      <c r="F22" s="360">
        <f>IF(E22=0,"",'- 6 -'!E22/E22*100)</f>
        <v>78.57142857142857</v>
      </c>
      <c r="G22" s="360">
        <f>IF(E22=0,"",'- 6 -'!F22/E22*100)</f>
        <v>0</v>
      </c>
      <c r="H22" s="360">
        <f>IF(E22=0,"",'- 6 -'!G22/E22*100)</f>
        <v>21.428571428571427</v>
      </c>
      <c r="I22" s="360">
        <f>IF(E22=0,"",'- 6 -'!H22/E22*100)</f>
        <v>0</v>
      </c>
    </row>
    <row r="23" spans="1:9" ht="13.5" customHeight="1">
      <c r="A23" s="367" t="s">
        <v>259</v>
      </c>
      <c r="B23" s="368">
        <v>0</v>
      </c>
      <c r="C23" s="369">
        <f>B23/'- 3 -'!D23*100</f>
        <v>0</v>
      </c>
      <c r="D23" s="418">
        <f t="shared" si="0"/>
      </c>
      <c r="E23" s="419">
        <f>SUM('- 6 -'!E23:H23)</f>
        <v>0</v>
      </c>
      <c r="F23" s="369">
        <f>IF(E23=0,"",'- 6 -'!E23/E23*100)</f>
      </c>
      <c r="G23" s="369">
        <f>IF(E23=0,"",'- 6 -'!F23/E23*100)</f>
      </c>
      <c r="H23" s="369">
        <f>IF(E23=0,"",'- 6 -'!G23/E23*100)</f>
      </c>
      <c r="I23" s="369">
        <f>IF(E23=0,"",'- 6 -'!H23/E23*100)</f>
      </c>
    </row>
    <row r="24" spans="1:9" ht="13.5" customHeight="1">
      <c r="A24" s="23" t="s">
        <v>260</v>
      </c>
      <c r="B24" s="24">
        <v>4609205</v>
      </c>
      <c r="C24" s="360">
        <f>B24/'- 3 -'!D24*100</f>
        <v>11.494120591129123</v>
      </c>
      <c r="D24" s="234">
        <f t="shared" si="0"/>
        <v>4246.158452326117</v>
      </c>
      <c r="E24" s="235">
        <f>SUM('- 6 -'!E24:H24)</f>
        <v>1085.5</v>
      </c>
      <c r="F24" s="360">
        <f>IF(E24=0,"",'- 6 -'!E24/E24*100)</f>
        <v>83.87839705204975</v>
      </c>
      <c r="G24" s="360">
        <f>IF(E24=0,"",'- 6 -'!F24/E24*100)</f>
        <v>0</v>
      </c>
      <c r="H24" s="360">
        <f>IF(E24=0,"",'- 6 -'!G24/E24*100)</f>
        <v>6.356517733763242</v>
      </c>
      <c r="I24" s="360">
        <f>IF(E24=0,"",'- 6 -'!H24/E24*100)</f>
        <v>9.76508521418701</v>
      </c>
    </row>
    <row r="25" spans="1:9" ht="13.5" customHeight="1">
      <c r="A25" s="367" t="s">
        <v>261</v>
      </c>
      <c r="B25" s="368">
        <v>0</v>
      </c>
      <c r="C25" s="369">
        <f>B25/'- 3 -'!D25*100</f>
        <v>0</v>
      </c>
      <c r="D25" s="418">
        <f t="shared" si="0"/>
      </c>
      <c r="E25" s="419">
        <f>SUM('- 6 -'!E25:H25)</f>
        <v>0</v>
      </c>
      <c r="F25" s="369">
        <f>IF(E25=0,"",'- 6 -'!E25/E25*100)</f>
      </c>
      <c r="G25" s="369">
        <f>IF(E25=0,"",'- 6 -'!F25/E25*100)</f>
      </c>
      <c r="H25" s="369">
        <f>IF(E25=0,"",'- 6 -'!G25/E25*100)</f>
      </c>
      <c r="I25" s="369">
        <f>IF(E25=0,"",'- 6 -'!H25/E25*100)</f>
      </c>
    </row>
    <row r="26" spans="1:9" ht="13.5" customHeight="1">
      <c r="A26" s="23" t="s">
        <v>262</v>
      </c>
      <c r="B26" s="24">
        <v>1716031</v>
      </c>
      <c r="C26" s="360">
        <f>B26/'- 3 -'!D26*100</f>
        <v>5.788587924110555</v>
      </c>
      <c r="D26" s="234">
        <f t="shared" si="0"/>
        <v>4468.830729166667</v>
      </c>
      <c r="E26" s="235">
        <f>SUM('- 6 -'!E26:H26)</f>
        <v>384</v>
      </c>
      <c r="F26" s="360">
        <f>IF(E26=0,"",'- 6 -'!E26/E26*100)</f>
        <v>58.072916666666664</v>
      </c>
      <c r="G26" s="360">
        <f>IF(E26=0,"",'- 6 -'!F26/E26*100)</f>
        <v>0</v>
      </c>
      <c r="H26" s="360">
        <f>IF(E26=0,"",'- 6 -'!G26/E26*100)</f>
        <v>10.15625</v>
      </c>
      <c r="I26" s="360">
        <f>IF(E26=0,"",'- 6 -'!H26/E26*100)</f>
        <v>31.770833333333332</v>
      </c>
    </row>
    <row r="27" spans="1:9" ht="13.5" customHeight="1">
      <c r="A27" s="367" t="s">
        <v>263</v>
      </c>
      <c r="B27" s="368">
        <v>1904936</v>
      </c>
      <c r="C27" s="369">
        <f>B27/'- 3 -'!D27*100</f>
        <v>6.0147743608677064</v>
      </c>
      <c r="D27" s="418">
        <f t="shared" si="0"/>
        <v>3903.55737704918</v>
      </c>
      <c r="E27" s="419">
        <f>SUM('- 6 -'!E27:H27)</f>
        <v>488</v>
      </c>
      <c r="F27" s="369">
        <f>IF(E27=0,"",'- 6 -'!E27/E27*100)</f>
        <v>48.36065573770492</v>
      </c>
      <c r="G27" s="369">
        <f>IF(E27=0,"",'- 6 -'!F27/E27*100)</f>
        <v>0</v>
      </c>
      <c r="H27" s="369">
        <f>IF(E27=0,"",'- 6 -'!G27/E27*100)</f>
        <v>51.63934426229508</v>
      </c>
      <c r="I27" s="369">
        <f>IF(E27=0,"",'- 6 -'!H27/E27*100)</f>
        <v>0</v>
      </c>
    </row>
    <row r="28" spans="1:9" ht="13.5" customHeight="1">
      <c r="A28" s="23" t="s">
        <v>264</v>
      </c>
      <c r="B28" s="24">
        <v>0</v>
      </c>
      <c r="C28" s="360">
        <f>B28/'- 3 -'!D28*100</f>
        <v>0</v>
      </c>
      <c r="D28" s="234">
        <f t="shared" si="0"/>
      </c>
      <c r="E28" s="235">
        <f>SUM('- 6 -'!E28:H28)</f>
        <v>0</v>
      </c>
      <c r="F28" s="360">
        <f>IF(E28=0,"",'- 6 -'!E28/E28*100)</f>
      </c>
      <c r="G28" s="360">
        <f>IF(E28=0,"",'- 6 -'!F28/E28*100)</f>
      </c>
      <c r="H28" s="360">
        <f>IF(E28=0,"",'- 6 -'!G28/E28*100)</f>
      </c>
      <c r="I28" s="360">
        <f>IF(E28=0,"",'- 6 -'!H28/E28*100)</f>
      </c>
    </row>
    <row r="29" spans="1:9" ht="13.5" customHeight="1">
      <c r="A29" s="367" t="s">
        <v>265</v>
      </c>
      <c r="B29" s="368">
        <v>13722744</v>
      </c>
      <c r="C29" s="369">
        <f>B29/'- 3 -'!D29*100</f>
        <v>11.869315079739708</v>
      </c>
      <c r="D29" s="418">
        <f t="shared" si="0"/>
        <v>4416.718377856453</v>
      </c>
      <c r="E29" s="419">
        <f>SUM('- 6 -'!E29:H29)</f>
        <v>3107</v>
      </c>
      <c r="F29" s="369">
        <f>IF(E29=0,"",'- 6 -'!E29/E29*100)</f>
        <v>75.98970067589315</v>
      </c>
      <c r="G29" s="369">
        <f>IF(E29=0,"",'- 6 -'!F29/E29*100)</f>
        <v>0</v>
      </c>
      <c r="H29" s="369">
        <f>IF(E29=0,"",'- 6 -'!G29/E29*100)</f>
        <v>24.010299324106857</v>
      </c>
      <c r="I29" s="369">
        <f>IF(E29=0,"",'- 6 -'!H29/E29*100)</f>
        <v>0</v>
      </c>
    </row>
    <row r="30" spans="1:9" ht="13.5" customHeight="1">
      <c r="A30" s="23" t="s">
        <v>266</v>
      </c>
      <c r="B30" s="24">
        <v>0</v>
      </c>
      <c r="C30" s="360">
        <f>B30/'- 3 -'!D30*100</f>
        <v>0</v>
      </c>
      <c r="D30" s="234">
        <f t="shared" si="0"/>
      </c>
      <c r="E30" s="235">
        <f>SUM('- 6 -'!E30:H30)</f>
        <v>0</v>
      </c>
      <c r="F30" s="360">
        <f>IF(E30=0,"",'- 6 -'!E30/E30*100)</f>
      </c>
      <c r="G30" s="360">
        <f>IF(E30=0,"",'- 6 -'!F30/E30*100)</f>
      </c>
      <c r="H30" s="360">
        <f>IF(E30=0,"",'- 6 -'!G30/E30*100)</f>
      </c>
      <c r="I30" s="360">
        <f>IF(E30=0,"",'- 6 -'!H30/E30*100)</f>
      </c>
    </row>
    <row r="31" spans="1:9" ht="13.5" customHeight="1">
      <c r="A31" s="367" t="s">
        <v>267</v>
      </c>
      <c r="B31" s="368">
        <v>2255030</v>
      </c>
      <c r="C31" s="369">
        <f>B31/'- 3 -'!D31*100</f>
        <v>8.280110616399952</v>
      </c>
      <c r="D31" s="418">
        <f t="shared" si="0"/>
        <v>4956.10989010989</v>
      </c>
      <c r="E31" s="419">
        <f>SUM('- 6 -'!E31:H31)</f>
        <v>455</v>
      </c>
      <c r="F31" s="369">
        <f>IF(E31=0,"",'- 6 -'!E31/E31*100)</f>
        <v>61.53846153846154</v>
      </c>
      <c r="G31" s="369">
        <f>IF(E31=0,"",'- 6 -'!F31/E31*100)</f>
        <v>0</v>
      </c>
      <c r="H31" s="369">
        <f>IF(E31=0,"",'- 6 -'!G31/E31*100)</f>
        <v>38.46153846153847</v>
      </c>
      <c r="I31" s="369">
        <f>IF(E31=0,"",'- 6 -'!H31/E31*100)</f>
        <v>0</v>
      </c>
    </row>
    <row r="32" spans="1:9" ht="13.5" customHeight="1">
      <c r="A32" s="23" t="s">
        <v>268</v>
      </c>
      <c r="B32" s="24">
        <v>1074253</v>
      </c>
      <c r="C32" s="360">
        <f>B32/'- 3 -'!D32*100</f>
        <v>5.177593740693431</v>
      </c>
      <c r="D32" s="234">
        <f t="shared" si="0"/>
        <v>4927.766055045871</v>
      </c>
      <c r="E32" s="235">
        <f>SUM('- 6 -'!E32:H32)</f>
        <v>218</v>
      </c>
      <c r="F32" s="360">
        <f>IF(E32=0,"",'- 6 -'!E32/E32*100)</f>
        <v>72.47706422018348</v>
      </c>
      <c r="G32" s="360">
        <f>IF(E32=0,"",'- 6 -'!F32/E32*100)</f>
        <v>0</v>
      </c>
      <c r="H32" s="360">
        <f>IF(E32=0,"",'- 6 -'!G32/E32*100)</f>
        <v>27.522935779816514</v>
      </c>
      <c r="I32" s="360">
        <f>IF(E32=0,"",'- 6 -'!H32/E32*100)</f>
        <v>0</v>
      </c>
    </row>
    <row r="33" spans="1:9" ht="13.5" customHeight="1">
      <c r="A33" s="367" t="s">
        <v>269</v>
      </c>
      <c r="B33" s="368">
        <v>1993300</v>
      </c>
      <c r="C33" s="369">
        <f>B33/'- 3 -'!D33*100</f>
        <v>8.881650767057733</v>
      </c>
      <c r="D33" s="418">
        <f t="shared" si="0"/>
        <v>5065.565438373571</v>
      </c>
      <c r="E33" s="419">
        <f>SUM('- 6 -'!E33:H33)</f>
        <v>393.5</v>
      </c>
      <c r="F33" s="369">
        <f>IF(E33=0,"",'- 6 -'!E33/E33*100)</f>
        <v>52.60482846251588</v>
      </c>
      <c r="G33" s="369">
        <f>IF(E33=0,"",'- 6 -'!F33/E33*100)</f>
        <v>22.236340533672173</v>
      </c>
      <c r="H33" s="369">
        <f>IF(E33=0,"",'- 6 -'!G33/E33*100)</f>
        <v>25.158831003811944</v>
      </c>
      <c r="I33" s="369">
        <f>IF(E33=0,"",'- 6 -'!H33/E33*100)</f>
        <v>0</v>
      </c>
    </row>
    <row r="34" spans="1:9" ht="13.5" customHeight="1">
      <c r="A34" s="23" t="s">
        <v>270</v>
      </c>
      <c r="B34" s="24">
        <v>713934</v>
      </c>
      <c r="C34" s="360">
        <f>B34/'- 3 -'!D34*100</f>
        <v>3.6111933062317054</v>
      </c>
      <c r="D34" s="234">
        <f t="shared" si="0"/>
        <v>5599.482352941176</v>
      </c>
      <c r="E34" s="235">
        <f>SUM('- 6 -'!E34:H34)</f>
        <v>127.5</v>
      </c>
      <c r="F34" s="360">
        <f>IF(E34=0,"",'- 6 -'!E34/E34*100)</f>
        <v>36.07843137254902</v>
      </c>
      <c r="G34" s="360">
        <f>IF(E34=0,"",'- 6 -'!F34/E34*100)</f>
        <v>63.921568627450974</v>
      </c>
      <c r="H34" s="360">
        <f>IF(E34=0,"",'- 6 -'!G34/E34*100)</f>
        <v>0</v>
      </c>
      <c r="I34" s="360">
        <f>IF(E34=0,"",'- 6 -'!H34/E34*100)</f>
        <v>0</v>
      </c>
    </row>
    <row r="35" spans="1:9" ht="13.5" customHeight="1">
      <c r="A35" s="367" t="s">
        <v>271</v>
      </c>
      <c r="B35" s="368">
        <v>21407755</v>
      </c>
      <c r="C35" s="369">
        <f>B35/'- 3 -'!D35*100</f>
        <v>15.302769233193034</v>
      </c>
      <c r="D35" s="418">
        <f t="shared" si="0"/>
        <v>4316.5147696340355</v>
      </c>
      <c r="E35" s="419">
        <f>SUM('- 6 -'!E35:H35)</f>
        <v>4959.5</v>
      </c>
      <c r="F35" s="369">
        <f>IF(E35=0,"",'- 6 -'!E35/E35*100)</f>
        <v>63.71610041334812</v>
      </c>
      <c r="G35" s="369">
        <f>IF(E35=0,"",'- 6 -'!F35/E35*100)</f>
        <v>0</v>
      </c>
      <c r="H35" s="369">
        <f>IF(E35=0,"",'- 6 -'!G35/E35*100)</f>
        <v>24.861377154955136</v>
      </c>
      <c r="I35" s="369">
        <f>IF(E35=0,"",'- 6 -'!H35/E35*100)</f>
        <v>11.422522431696743</v>
      </c>
    </row>
    <row r="36" spans="1:9" ht="13.5" customHeight="1">
      <c r="A36" s="23" t="s">
        <v>272</v>
      </c>
      <c r="B36" s="24">
        <v>0</v>
      </c>
      <c r="C36" s="360">
        <f>B36/'- 3 -'!D36*100</f>
        <v>0</v>
      </c>
      <c r="D36" s="234">
        <f t="shared" si="0"/>
      </c>
      <c r="E36" s="235">
        <f>SUM('- 6 -'!E36:H36)</f>
        <v>0</v>
      </c>
      <c r="F36" s="360">
        <f>IF(E36=0,"",'- 6 -'!E36/E36*100)</f>
      </c>
      <c r="G36" s="360">
        <f>IF(E36=0,"",'- 6 -'!F36/E36*100)</f>
      </c>
      <c r="H36" s="360">
        <f>IF(E36=0,"",'- 6 -'!G36/E36*100)</f>
      </c>
      <c r="I36" s="360">
        <f>IF(E36=0,"",'- 6 -'!H36/E36*100)</f>
      </c>
    </row>
    <row r="37" spans="1:9" ht="13.5" customHeight="1">
      <c r="A37" s="367" t="s">
        <v>273</v>
      </c>
      <c r="B37" s="368">
        <v>5138295</v>
      </c>
      <c r="C37" s="369">
        <f>B37/'- 3 -'!D37*100</f>
        <v>17.720596517319837</v>
      </c>
      <c r="D37" s="418">
        <f t="shared" si="0"/>
        <v>4276.566791510611</v>
      </c>
      <c r="E37" s="419">
        <f>SUM('- 6 -'!E37:H37)</f>
        <v>1201.5</v>
      </c>
      <c r="F37" s="369">
        <f>IF(E37=0,"",'- 6 -'!E37/E37*100)</f>
        <v>66.79151061173533</v>
      </c>
      <c r="G37" s="369">
        <f>IF(E37=0,"",'- 6 -'!F37/E37*100)</f>
        <v>0</v>
      </c>
      <c r="H37" s="369">
        <f>IF(E37=0,"",'- 6 -'!G37/E37*100)</f>
        <v>33.20848938826467</v>
      </c>
      <c r="I37" s="369">
        <f>IF(E37=0,"",'- 6 -'!H37/E37*100)</f>
        <v>0</v>
      </c>
    </row>
    <row r="38" spans="1:9" ht="13.5" customHeight="1">
      <c r="A38" s="23" t="s">
        <v>274</v>
      </c>
      <c r="B38" s="24">
        <v>16897973</v>
      </c>
      <c r="C38" s="360">
        <f>B38/'- 3 -'!D38*100</f>
        <v>22.801048979465218</v>
      </c>
      <c r="D38" s="234">
        <f t="shared" si="0"/>
        <v>4446.249967109591</v>
      </c>
      <c r="E38" s="235">
        <f>SUM('- 6 -'!E38:H38)</f>
        <v>3800.5</v>
      </c>
      <c r="F38" s="360">
        <f>IF(E38=0,"",'- 6 -'!E38/E38*100)</f>
        <v>75.63478489672411</v>
      </c>
      <c r="G38" s="360">
        <f>IF(E38=0,"",'- 6 -'!F38/E38*100)</f>
        <v>0</v>
      </c>
      <c r="H38" s="360">
        <f>IF(E38=0,"",'- 6 -'!G38/E38*100)</f>
        <v>20.313116695171686</v>
      </c>
      <c r="I38" s="360">
        <f>IF(E38=0,"",'- 6 -'!H38/E38*100)</f>
        <v>4.052098408104197</v>
      </c>
    </row>
    <row r="39" spans="1:9" ht="13.5" customHeight="1">
      <c r="A39" s="367" t="s">
        <v>275</v>
      </c>
      <c r="B39" s="368">
        <v>0</v>
      </c>
      <c r="C39" s="369">
        <f>B39/'- 3 -'!D39*100</f>
        <v>0</v>
      </c>
      <c r="D39" s="418">
        <f t="shared" si="0"/>
      </c>
      <c r="E39" s="419">
        <f>SUM('- 6 -'!E39:H39)</f>
        <v>0</v>
      </c>
      <c r="F39" s="369">
        <f>IF(E39=0,"",'- 6 -'!E39/E39*100)</f>
      </c>
      <c r="G39" s="369">
        <f>IF(E39=0,"",'- 6 -'!F39/E39*100)</f>
      </c>
      <c r="H39" s="369">
        <f>IF(E39=0,"",'- 6 -'!G39/E39*100)</f>
      </c>
      <c r="I39" s="369">
        <f>IF(E39=0,"",'- 6 -'!H39/E39*100)</f>
      </c>
    </row>
    <row r="40" spans="1:9" ht="13.5" customHeight="1">
      <c r="A40" s="23" t="s">
        <v>276</v>
      </c>
      <c r="B40" s="24">
        <v>6528588</v>
      </c>
      <c r="C40" s="360">
        <f>B40/'- 3 -'!D40*100</f>
        <v>8.592830305372713</v>
      </c>
      <c r="D40" s="234">
        <f t="shared" si="0"/>
        <v>4608.957289092835</v>
      </c>
      <c r="E40" s="235">
        <f>SUM('- 6 -'!E40:H40)</f>
        <v>1416.5</v>
      </c>
      <c r="F40" s="360">
        <f>IF(E40=0,"",'- 6 -'!E40/E40*100)</f>
        <v>63.50158842216731</v>
      </c>
      <c r="G40" s="360">
        <f>IF(E40=0,"",'- 6 -'!F40/E40*100)</f>
        <v>0</v>
      </c>
      <c r="H40" s="360">
        <f>IF(E40=0,"",'- 6 -'!G40/E40*100)</f>
        <v>36.498411577832684</v>
      </c>
      <c r="I40" s="360">
        <f>IF(E40=0,"",'- 6 -'!H40/E40*100)</f>
        <v>0</v>
      </c>
    </row>
    <row r="41" spans="1:9" ht="13.5" customHeight="1">
      <c r="A41" s="367" t="s">
        <v>277</v>
      </c>
      <c r="B41" s="368">
        <v>6731848</v>
      </c>
      <c r="C41" s="369">
        <f>B41/'- 3 -'!D41*100</f>
        <v>14.475345781393992</v>
      </c>
      <c r="D41" s="418">
        <f t="shared" si="0"/>
        <v>4637.856011023079</v>
      </c>
      <c r="E41" s="419">
        <f>SUM('- 6 -'!E41:H41)</f>
        <v>1451.5</v>
      </c>
      <c r="F41" s="369">
        <f>IF(E41=0,"",'- 6 -'!E41/E41*100)</f>
        <v>61.488115742335516</v>
      </c>
      <c r="G41" s="369">
        <f>IF(E41=0,"",'- 6 -'!F41/E41*100)</f>
        <v>0</v>
      </c>
      <c r="H41" s="369">
        <f>IF(E41=0,"",'- 6 -'!G41/E41*100)</f>
        <v>33.00034447123665</v>
      </c>
      <c r="I41" s="369">
        <f>IF(E41=0,"",'- 6 -'!H41/E41*100)</f>
        <v>5.511539786427833</v>
      </c>
    </row>
    <row r="42" spans="1:9" ht="13.5" customHeight="1">
      <c r="A42" s="23" t="s">
        <v>278</v>
      </c>
      <c r="B42" s="24">
        <v>1240130</v>
      </c>
      <c r="C42" s="360">
        <f>B42/'- 3 -'!D42*100</f>
        <v>7.445893839889236</v>
      </c>
      <c r="D42" s="234">
        <f t="shared" si="0"/>
        <v>4182.56323777403</v>
      </c>
      <c r="E42" s="235">
        <f>SUM('- 6 -'!E42:H42)</f>
        <v>296.5</v>
      </c>
      <c r="F42" s="360">
        <f>IF(E42=0,"",'- 6 -'!E42/E42*100)</f>
        <v>68.8026981450253</v>
      </c>
      <c r="G42" s="360">
        <f>IF(E42=0,"",'- 6 -'!F42/E42*100)</f>
        <v>0</v>
      </c>
      <c r="H42" s="360">
        <f>IF(E42=0,"",'- 6 -'!G42/E42*100)</f>
        <v>31.197301854974707</v>
      </c>
      <c r="I42" s="360">
        <f>IF(E42=0,"",'- 6 -'!H42/E42*100)</f>
        <v>0</v>
      </c>
    </row>
    <row r="43" spans="1:9" ht="13.5" customHeight="1">
      <c r="A43" s="367" t="s">
        <v>279</v>
      </c>
      <c r="B43" s="368">
        <v>0</v>
      </c>
      <c r="C43" s="369">
        <f>B43/'- 3 -'!D43*100</f>
        <v>0</v>
      </c>
      <c r="D43" s="418">
        <f t="shared" si="0"/>
      </c>
      <c r="E43" s="419">
        <f>SUM('- 6 -'!E43:H43)</f>
        <v>0</v>
      </c>
      <c r="F43" s="369">
        <f>IF(E43=0,"",'- 6 -'!E43/E43*100)</f>
      </c>
      <c r="G43" s="369">
        <f>IF(E43=0,"",'- 6 -'!F43/E43*100)</f>
      </c>
      <c r="H43" s="369">
        <f>IF(E43=0,"",'- 6 -'!G43/E43*100)</f>
      </c>
      <c r="I43" s="369">
        <f>IF(E43=0,"",'- 6 -'!H43/E43*100)</f>
      </c>
    </row>
    <row r="44" spans="1:9" ht="13.5" customHeight="1">
      <c r="A44" s="23" t="s">
        <v>280</v>
      </c>
      <c r="B44" s="24">
        <v>0</v>
      </c>
      <c r="C44" s="360">
        <f>B44/'- 3 -'!D44*100</f>
        <v>0</v>
      </c>
      <c r="D44" s="234">
        <f t="shared" si="0"/>
      </c>
      <c r="E44" s="235">
        <f>SUM('- 6 -'!E44:H44)</f>
        <v>0</v>
      </c>
      <c r="F44" s="360">
        <f>IF(E44=0,"",'- 6 -'!E44/E44*100)</f>
      </c>
      <c r="G44" s="360">
        <f>IF(E44=0,"",'- 6 -'!F44/E44*100)</f>
      </c>
      <c r="H44" s="360">
        <f>IF(E44=0,"",'- 6 -'!G44/E44*100)</f>
      </c>
      <c r="I44" s="360">
        <f>IF(E44=0,"",'- 6 -'!H44/E44*100)</f>
      </c>
    </row>
    <row r="45" spans="1:9" ht="13.5" customHeight="1">
      <c r="A45" s="367" t="s">
        <v>281</v>
      </c>
      <c r="B45" s="368">
        <v>3060002</v>
      </c>
      <c r="C45" s="369">
        <f>B45/'- 3 -'!D45*100</f>
        <v>26.125906295144002</v>
      </c>
      <c r="D45" s="418">
        <f t="shared" si="0"/>
        <v>4080.0026666666668</v>
      </c>
      <c r="E45" s="419">
        <f>SUM('- 6 -'!E45:H45)</f>
        <v>750</v>
      </c>
      <c r="F45" s="369">
        <f>IF(E45=0,"",'- 6 -'!E45/E45*100)</f>
        <v>81.6</v>
      </c>
      <c r="G45" s="369">
        <f>IF(E45=0,"",'- 6 -'!F45/E45*100)</f>
        <v>0</v>
      </c>
      <c r="H45" s="369">
        <f>IF(E45=0,"",'- 6 -'!G45/E45*100)</f>
        <v>18.4</v>
      </c>
      <c r="I45" s="369">
        <f>IF(E45=0,"",'- 6 -'!H45/E45*100)</f>
        <v>0</v>
      </c>
    </row>
    <row r="46" spans="1:9" ht="13.5" customHeight="1">
      <c r="A46" s="23" t="s">
        <v>282</v>
      </c>
      <c r="B46" s="24">
        <v>21011900</v>
      </c>
      <c r="C46" s="360">
        <f>B46/'- 3 -'!D46*100</f>
        <v>7.354422037050195</v>
      </c>
      <c r="D46" s="234">
        <f t="shared" si="0"/>
        <v>3816.528925619835</v>
      </c>
      <c r="E46" s="235">
        <f>SUM('- 6 -'!E46:H46)</f>
        <v>5505.5</v>
      </c>
      <c r="F46" s="360">
        <f>IF(E46=0,"",'- 6 -'!E46/E46*100)</f>
        <v>63.518299881936244</v>
      </c>
      <c r="G46" s="360">
        <f>IF(E46=0,"",'- 6 -'!F46/E46*100)</f>
        <v>0</v>
      </c>
      <c r="H46" s="360">
        <f>IF(E46=0,"",'- 6 -'!G46/E46*100)</f>
        <v>31.922622831713742</v>
      </c>
      <c r="I46" s="360">
        <f>IF(E46=0,"",'- 6 -'!H46/E46*100)</f>
        <v>4.559077286350013</v>
      </c>
    </row>
    <row r="47" spans="1:9" ht="4.5" customHeight="1">
      <c r="A47"/>
      <c r="B47"/>
      <c r="C47"/>
      <c r="D47"/>
      <c r="E47"/>
      <c r="F47"/>
      <c r="G47"/>
      <c r="H47"/>
      <c r="I47"/>
    </row>
    <row r="48" spans="1:9" ht="13.5" customHeight="1">
      <c r="A48" s="370" t="s">
        <v>283</v>
      </c>
      <c r="B48" s="371">
        <f>SUM(B11:B46)</f>
        <v>119305424</v>
      </c>
      <c r="C48" s="372">
        <f>B48/'- 3 -'!D48*100</f>
        <v>7.566894866039117</v>
      </c>
      <c r="D48" s="491">
        <f>B48/E48</f>
        <v>4264.334697524797</v>
      </c>
      <c r="E48" s="492">
        <f>SUM(E11:E46)</f>
        <v>27977.5</v>
      </c>
      <c r="F48" s="420">
        <f>IF(E48=0,"",'- 6 -'!E48/E48*100)</f>
        <v>67.87775891341256</v>
      </c>
      <c r="G48" s="372">
        <f>IF(E48=0,"",'- 6 -'!F48/E48*100)</f>
        <v>0.6040568313823608</v>
      </c>
      <c r="H48" s="372">
        <f>IF(E48=0,"",'- 6 -'!G48/E48*100)</f>
        <v>26.944866410508446</v>
      </c>
      <c r="I48" s="372">
        <f>IF(E48=0,"",'- 6 -'!H48/E48*100)</f>
        <v>4.573317844696631</v>
      </c>
    </row>
    <row r="49" spans="1:9" ht="4.5" customHeight="1">
      <c r="A49" s="25" t="s">
        <v>5</v>
      </c>
      <c r="B49" s="26"/>
      <c r="C49" s="359"/>
      <c r="D49" s="26"/>
      <c r="E49" s="236"/>
      <c r="F49" s="359"/>
      <c r="G49" s="359"/>
      <c r="H49" s="359"/>
      <c r="I49" s="359"/>
    </row>
    <row r="50" spans="1:9" ht="13.5" customHeight="1">
      <c r="A50" s="23" t="s">
        <v>284</v>
      </c>
      <c r="B50" s="24">
        <v>0</v>
      </c>
      <c r="C50" s="360">
        <f>B50/'- 3 -'!D50*100</f>
        <v>0</v>
      </c>
      <c r="D50" s="234">
        <f>IF(E50=0,"",B50/E50)</f>
      </c>
      <c r="E50" s="235">
        <f>SUM('- 6 -'!E50:H50)</f>
        <v>0</v>
      </c>
      <c r="F50" s="360">
        <f>IF(E50=0,"",'- 6 -'!E50/E50*100)</f>
      </c>
      <c r="G50" s="360">
        <f>IF(E50=0,"",'- 6 -'!F50/E50*100)</f>
      </c>
      <c r="H50" s="360">
        <f>IF(E50=0,"",'- 6 -'!G50/E50*100)</f>
      </c>
      <c r="I50" s="360">
        <f>IF(E50=0,"",'- 6 -'!H50/E50*100)</f>
      </c>
    </row>
    <row r="51" spans="1:9" ht="13.5" customHeight="1">
      <c r="A51" s="367" t="s">
        <v>285</v>
      </c>
      <c r="B51" s="368">
        <v>0</v>
      </c>
      <c r="C51" s="369">
        <f>B51/'- 3 -'!D51*100</f>
        <v>0</v>
      </c>
      <c r="D51" s="418">
        <f>IF(E51=0,"",B51/E51)</f>
      </c>
      <c r="E51" s="419">
        <f>SUM('- 6 -'!E51:H51)</f>
        <v>0</v>
      </c>
      <c r="F51" s="369">
        <f>IF(E51=0,"",'- 6 -'!E51/E51*100)</f>
      </c>
      <c r="G51" s="369">
        <f>IF(E51=0,"",'- 6 -'!F51/E51*100)</f>
      </c>
      <c r="H51" s="369">
        <f>IF(E51=0,"",'- 6 -'!G51/E51*100)</f>
      </c>
      <c r="I51" s="369">
        <f>IF(E51=0,"",'- 6 -'!H51/E51*100)</f>
      </c>
    </row>
    <row r="52" spans="1:9" ht="49.5" customHeight="1">
      <c r="A52" s="27"/>
      <c r="B52" s="72"/>
      <c r="C52" s="72"/>
      <c r="D52" s="72"/>
      <c r="E52" s="72"/>
      <c r="F52" s="72"/>
      <c r="G52" s="72"/>
      <c r="H52" s="72"/>
      <c r="I52" s="72"/>
    </row>
    <row r="53" spans="1:9" ht="15" customHeight="1">
      <c r="A53" s="127" t="s">
        <v>447</v>
      </c>
      <c r="C53" s="67"/>
      <c r="D53" s="67"/>
      <c r="E53" s="67"/>
      <c r="F53" s="67"/>
      <c r="G53" s="67"/>
      <c r="H53" s="67"/>
      <c r="I53" s="67"/>
    </row>
    <row r="54" ht="14.25" customHeight="1"/>
    <row r="55" ht="14.25" customHeight="1"/>
    <row r="56" ht="14.25" customHeight="1"/>
    <row r="57" ht="14.25" customHeight="1">
      <c r="A57" s="28"/>
    </row>
    <row r="58" ht="14.25" customHeight="1"/>
    <row r="59" ht="14.25" customHeight="1">
      <c r="A59" s="2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7.xml><?xml version="1.0" encoding="utf-8"?>
<worksheet xmlns="http://schemas.openxmlformats.org/spreadsheetml/2006/main" xmlns:r="http://schemas.openxmlformats.org/officeDocument/2006/relationships">
  <sheetPr codeName="Sheet16">
    <pageSetUpPr fitToPage="1"/>
  </sheetPr>
  <dimension ref="A1:J57"/>
  <sheetViews>
    <sheetView showGridLines="0" showZeros="0" workbookViewId="0" topLeftCell="A1">
      <selection activeCell="A1" sqref="A1"/>
    </sheetView>
  </sheetViews>
  <sheetFormatPr defaultColWidth="15.83203125" defaultRowHeight="12"/>
  <cols>
    <col min="1" max="1" width="31.83203125" style="1" customWidth="1"/>
    <col min="2" max="2" width="16.83203125" style="1" customWidth="1"/>
    <col min="3" max="3" width="7.83203125" style="1" customWidth="1"/>
    <col min="4" max="4" width="9.83203125" style="1" customWidth="1"/>
    <col min="5" max="5" width="15.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2</v>
      </c>
      <c r="C2" s="6"/>
      <c r="D2" s="6"/>
      <c r="E2" s="6"/>
      <c r="F2" s="6"/>
      <c r="G2" s="109"/>
      <c r="H2" s="109"/>
      <c r="I2" s="216"/>
      <c r="J2" s="190" t="s">
        <v>497</v>
      </c>
    </row>
    <row r="3" spans="1:10" ht="15.75" customHeight="1">
      <c r="A3" s="170"/>
      <c r="B3" s="7" t="str">
        <f>OPYEAR</f>
        <v>OPERATING FUND 2006/2007 BUDGET</v>
      </c>
      <c r="C3" s="8"/>
      <c r="D3" s="8"/>
      <c r="E3" s="8"/>
      <c r="F3" s="8"/>
      <c r="G3" s="111"/>
      <c r="H3" s="111"/>
      <c r="I3" s="111"/>
      <c r="J3" s="104"/>
    </row>
    <row r="4" spans="2:10" ht="15.75" customHeight="1">
      <c r="B4" s="4"/>
      <c r="C4" s="4"/>
      <c r="D4" s="104"/>
      <c r="E4" s="4"/>
      <c r="F4" s="4"/>
      <c r="G4" s="4"/>
      <c r="H4" s="4"/>
      <c r="I4" s="4"/>
      <c r="J4" s="4"/>
    </row>
    <row r="5" spans="2:10" ht="15.75" customHeight="1">
      <c r="B5" s="172" t="s">
        <v>503</v>
      </c>
      <c r="C5" s="192"/>
      <c r="D5" s="193"/>
      <c r="E5" s="193"/>
      <c r="F5" s="193"/>
      <c r="G5" s="193"/>
      <c r="H5" s="193"/>
      <c r="I5" s="193"/>
      <c r="J5" s="194"/>
    </row>
    <row r="6" spans="2:10" ht="15.75" customHeight="1">
      <c r="B6" s="361" t="s">
        <v>16</v>
      </c>
      <c r="C6" s="362"/>
      <c r="D6" s="363"/>
      <c r="E6" s="421"/>
      <c r="F6" s="422"/>
      <c r="G6" s="423"/>
      <c r="H6" s="361" t="s">
        <v>17</v>
      </c>
      <c r="I6" s="362"/>
      <c r="J6" s="363"/>
    </row>
    <row r="7" spans="2:10" ht="15.75" customHeight="1">
      <c r="B7" s="364" t="s">
        <v>41</v>
      </c>
      <c r="C7" s="365"/>
      <c r="D7" s="366"/>
      <c r="E7" s="364" t="s">
        <v>397</v>
      </c>
      <c r="F7" s="365"/>
      <c r="G7" s="366"/>
      <c r="H7" s="364" t="s">
        <v>42</v>
      </c>
      <c r="I7" s="365"/>
      <c r="J7" s="366"/>
    </row>
    <row r="8" spans="1:10" ht="15.75" customHeight="1">
      <c r="A8" s="105"/>
      <c r="B8" s="176"/>
      <c r="C8" s="175"/>
      <c r="D8" s="175" t="s">
        <v>67</v>
      </c>
      <c r="E8" s="176"/>
      <c r="F8" s="175"/>
      <c r="G8" s="175" t="s">
        <v>67</v>
      </c>
      <c r="H8" s="176"/>
      <c r="I8" s="175"/>
      <c r="J8" s="175"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v>104980</v>
      </c>
      <c r="C11" s="369">
        <f>B11/'- 3 -'!D11*100</f>
        <v>0.8481580556837012</v>
      </c>
      <c r="D11" s="368">
        <f>B11/'- 7 -'!F11</f>
        <v>70.95640419060493</v>
      </c>
      <c r="E11" s="368">
        <v>0</v>
      </c>
      <c r="F11" s="369">
        <f>E11/'- 3 -'!D11*100</f>
        <v>0</v>
      </c>
      <c r="G11" s="368">
        <f>E11/'- 7 -'!F11</f>
        <v>0</v>
      </c>
      <c r="H11" s="368">
        <v>165120</v>
      </c>
      <c r="I11" s="369">
        <f>H11/'- 3 -'!D11*100</f>
        <v>1.3340432287530266</v>
      </c>
      <c r="J11" s="368">
        <f>H11/'- 7 -'!F11</f>
        <v>111.6052720513687</v>
      </c>
    </row>
    <row r="12" spans="1:10" ht="13.5" customHeight="1">
      <c r="A12" s="23" t="s">
        <v>249</v>
      </c>
      <c r="B12" s="24">
        <v>217199</v>
      </c>
      <c r="C12" s="360">
        <f>B12/'- 3 -'!D12*100</f>
        <v>0.9725006707240847</v>
      </c>
      <c r="D12" s="24">
        <f>B12/'- 7 -'!F12</f>
        <v>92.37793467165702</v>
      </c>
      <c r="E12" s="24">
        <v>0</v>
      </c>
      <c r="F12" s="360">
        <f>E12/'- 3 -'!D12*100</f>
        <v>0</v>
      </c>
      <c r="G12" s="24">
        <f>E12/'- 7 -'!F12</f>
        <v>0</v>
      </c>
      <c r="H12" s="24">
        <v>438081</v>
      </c>
      <c r="I12" s="360">
        <f>H12/'- 3 -'!D12*100</f>
        <v>1.9614918408071755</v>
      </c>
      <c r="J12" s="24">
        <f>H12/'- 7 -'!F12</f>
        <v>186.32230350459338</v>
      </c>
    </row>
    <row r="13" spans="1:10" ht="13.5" customHeight="1">
      <c r="A13" s="367" t="s">
        <v>250</v>
      </c>
      <c r="B13" s="368">
        <v>191500</v>
      </c>
      <c r="C13" s="369">
        <f>B13/'- 3 -'!D13*100</f>
        <v>0.35770656853863325</v>
      </c>
      <c r="D13" s="368">
        <f>B13/'- 7 -'!F13</f>
        <v>27.82823512315629</v>
      </c>
      <c r="E13" s="368">
        <v>0</v>
      </c>
      <c r="F13" s="369">
        <f>E13/'- 3 -'!D13*100</f>
        <v>0</v>
      </c>
      <c r="G13" s="368">
        <f>E13/'- 7 -'!F13</f>
        <v>0</v>
      </c>
      <c r="H13" s="368">
        <v>840600</v>
      </c>
      <c r="I13" s="369">
        <f>H13/'- 3 -'!D13*100</f>
        <v>1.5701730627340735</v>
      </c>
      <c r="J13" s="368">
        <f>H13/'- 7 -'!F13</f>
        <v>122.15360023250744</v>
      </c>
    </row>
    <row r="14" spans="1:10" ht="13.5" customHeight="1">
      <c r="A14" s="23" t="s">
        <v>286</v>
      </c>
      <c r="B14" s="24">
        <v>235132</v>
      </c>
      <c r="C14" s="360">
        <f>B14/'- 3 -'!D14*100</f>
        <v>0.48206763823186816</v>
      </c>
      <c r="D14" s="24">
        <f>B14/'- 7 -'!F14</f>
        <v>53.37237543979117</v>
      </c>
      <c r="E14" s="24">
        <v>0</v>
      </c>
      <c r="F14" s="360">
        <f>E14/'- 3 -'!D14*100</f>
        <v>0</v>
      </c>
      <c r="G14" s="24">
        <f>E14/'- 7 -'!F14</f>
        <v>0</v>
      </c>
      <c r="H14" s="24">
        <v>621294</v>
      </c>
      <c r="I14" s="360">
        <f>H14/'- 3 -'!D14*100</f>
        <v>1.2737769900635825</v>
      </c>
      <c r="J14" s="24">
        <f>H14/'- 7 -'!F14</f>
        <v>141.02689819543752</v>
      </c>
    </row>
    <row r="15" spans="1:10" ht="13.5" customHeight="1">
      <c r="A15" s="367" t="s">
        <v>251</v>
      </c>
      <c r="B15" s="368">
        <v>150300</v>
      </c>
      <c r="C15" s="369">
        <f>B15/'- 3 -'!D15*100</f>
        <v>1.0463811399093736</v>
      </c>
      <c r="D15" s="368">
        <f>B15/'- 7 -'!F15</f>
        <v>95.45887583359797</v>
      </c>
      <c r="E15" s="368">
        <v>0</v>
      </c>
      <c r="F15" s="369">
        <f>E15/'- 3 -'!D15*100</f>
        <v>0</v>
      </c>
      <c r="G15" s="368">
        <f>E15/'- 7 -'!F15</f>
        <v>0</v>
      </c>
      <c r="H15" s="368">
        <v>211950</v>
      </c>
      <c r="I15" s="369">
        <f>H15/'- 3 -'!D15*100</f>
        <v>1.4755853799320806</v>
      </c>
      <c r="J15" s="368">
        <f>H15/'- 7 -'!F15</f>
        <v>134.61416322642108</v>
      </c>
    </row>
    <row r="16" spans="1:10" ht="13.5" customHeight="1">
      <c r="A16" s="23" t="s">
        <v>252</v>
      </c>
      <c r="B16" s="24">
        <v>123705</v>
      </c>
      <c r="C16" s="360">
        <f>B16/'- 3 -'!D16*100</f>
        <v>1.1318530842710621</v>
      </c>
      <c r="D16" s="24">
        <f>B16/'- 7 -'!F16</f>
        <v>103.30271398747391</v>
      </c>
      <c r="E16" s="24">
        <v>0</v>
      </c>
      <c r="F16" s="360">
        <f>E16/'- 3 -'!D16*100</f>
        <v>0</v>
      </c>
      <c r="G16" s="24">
        <f>E16/'- 7 -'!F16</f>
        <v>0</v>
      </c>
      <c r="H16" s="24">
        <v>94000</v>
      </c>
      <c r="I16" s="360">
        <f>H16/'- 3 -'!D16*100</f>
        <v>0.8600637801340272</v>
      </c>
      <c r="J16" s="24">
        <f>H16/'- 7 -'!F16</f>
        <v>78.49686847599165</v>
      </c>
    </row>
    <row r="17" spans="1:10" ht="13.5" customHeight="1">
      <c r="A17" s="367" t="s">
        <v>253</v>
      </c>
      <c r="B17" s="368">
        <v>103570</v>
      </c>
      <c r="C17" s="369">
        <f>B17/'- 3 -'!D17*100</f>
        <v>0.7772474304193947</v>
      </c>
      <c r="D17" s="368">
        <f>B17/'- 7 -'!F17</f>
        <v>72.07376478775227</v>
      </c>
      <c r="E17" s="368">
        <v>0</v>
      </c>
      <c r="F17" s="369">
        <f>E17/'- 3 -'!D17*100</f>
        <v>0</v>
      </c>
      <c r="G17" s="368">
        <f>E17/'- 7 -'!F17</f>
        <v>0</v>
      </c>
      <c r="H17" s="368">
        <v>302240</v>
      </c>
      <c r="I17" s="369">
        <f>H17/'- 3 -'!D17*100</f>
        <v>2.2681786556913957</v>
      </c>
      <c r="J17" s="368">
        <f>H17/'- 7 -'!F17</f>
        <v>210.32707028531664</v>
      </c>
    </row>
    <row r="18" spans="1:10" ht="13.5" customHeight="1">
      <c r="A18" s="23" t="s">
        <v>254</v>
      </c>
      <c r="B18" s="24">
        <v>0</v>
      </c>
      <c r="C18" s="360">
        <f>B18/'- 3 -'!D18*100</f>
        <v>0</v>
      </c>
      <c r="D18" s="24">
        <f>B18/'- 7 -'!F18</f>
        <v>0</v>
      </c>
      <c r="E18" s="24">
        <v>0</v>
      </c>
      <c r="F18" s="360">
        <f>E18/'- 3 -'!D18*100</f>
        <v>0</v>
      </c>
      <c r="G18" s="24">
        <f>E18/'- 7 -'!F18</f>
        <v>0</v>
      </c>
      <c r="H18" s="24">
        <v>2417058</v>
      </c>
      <c r="I18" s="360">
        <f>H18/'- 3 -'!D18*100</f>
        <v>2.7363225673982696</v>
      </c>
      <c r="J18" s="24">
        <f>H18/'- 7 -'!F18</f>
        <v>396.323478774165</v>
      </c>
    </row>
    <row r="19" spans="1:10" ht="13.5" customHeight="1">
      <c r="A19" s="367" t="s">
        <v>255</v>
      </c>
      <c r="B19" s="368">
        <v>117150</v>
      </c>
      <c r="C19" s="369">
        <f>B19/'- 3 -'!D19*100</f>
        <v>0.4806540341295136</v>
      </c>
      <c r="D19" s="368">
        <f>B19/'- 7 -'!F19</f>
        <v>34.97536945812808</v>
      </c>
      <c r="E19" s="368">
        <v>0</v>
      </c>
      <c r="F19" s="369">
        <f>E19/'- 3 -'!D19*100</f>
        <v>0</v>
      </c>
      <c r="G19" s="368">
        <f>E19/'- 7 -'!F19</f>
        <v>0</v>
      </c>
      <c r="H19" s="368">
        <v>392900</v>
      </c>
      <c r="I19" s="369">
        <f>H19/'- 3 -'!D19*100</f>
        <v>1.6120270594066228</v>
      </c>
      <c r="J19" s="368">
        <f>H19/'- 7 -'!F19</f>
        <v>117.30108971488282</v>
      </c>
    </row>
    <row r="20" spans="1:10" ht="13.5" customHeight="1">
      <c r="A20" s="23" t="s">
        <v>256</v>
      </c>
      <c r="B20" s="24">
        <v>273046</v>
      </c>
      <c r="C20" s="360">
        <f>B20/'- 3 -'!D20*100</f>
        <v>0.5832861513684023</v>
      </c>
      <c r="D20" s="24">
        <f>B20/'- 7 -'!F20</f>
        <v>40.73489482321349</v>
      </c>
      <c r="E20" s="24">
        <v>6000</v>
      </c>
      <c r="F20" s="360">
        <f>E20/'- 3 -'!D20*100</f>
        <v>0.012817316159952586</v>
      </c>
      <c r="G20" s="24">
        <f>E20/'- 7 -'!F20</f>
        <v>0.8951215873489482</v>
      </c>
      <c r="H20" s="24">
        <v>569229</v>
      </c>
      <c r="I20" s="360">
        <f>H20/'- 3 -'!D20*100</f>
        <v>1.2159980100689418</v>
      </c>
      <c r="J20" s="24">
        <f>H20/'- 7 -'!F20</f>
        <v>84.92152767417575</v>
      </c>
    </row>
    <row r="21" spans="1:10" ht="13.5" customHeight="1">
      <c r="A21" s="367" t="s">
        <v>257</v>
      </c>
      <c r="B21" s="368">
        <v>114000</v>
      </c>
      <c r="C21" s="369">
        <f>B21/'- 3 -'!D21*100</f>
        <v>0.42698708176802613</v>
      </c>
      <c r="D21" s="368">
        <f>B21/'- 7 -'!F21</f>
        <v>36.64416586306654</v>
      </c>
      <c r="E21" s="368">
        <v>0</v>
      </c>
      <c r="F21" s="369">
        <f>E21/'- 3 -'!D21*100</f>
        <v>0</v>
      </c>
      <c r="G21" s="368">
        <f>E21/'- 7 -'!F21</f>
        <v>0</v>
      </c>
      <c r="H21" s="368">
        <v>414000</v>
      </c>
      <c r="I21" s="369">
        <f>H21/'- 3 -'!D21*100</f>
        <v>1.5506372969470423</v>
      </c>
      <c r="J21" s="368">
        <f>H21/'- 7 -'!F21</f>
        <v>133.076181292189</v>
      </c>
    </row>
    <row r="22" spans="1:10" ht="13.5" customHeight="1">
      <c r="A22" s="23" t="s">
        <v>258</v>
      </c>
      <c r="B22" s="24">
        <v>91540</v>
      </c>
      <c r="C22" s="360">
        <f>B22/'- 3 -'!D22*100</f>
        <v>0.6541738564570762</v>
      </c>
      <c r="D22" s="24">
        <f>B22/'- 7 -'!F22</f>
        <v>55.01201923076923</v>
      </c>
      <c r="E22" s="24">
        <v>0</v>
      </c>
      <c r="F22" s="360">
        <f>E22/'- 3 -'!D22*100</f>
        <v>0</v>
      </c>
      <c r="G22" s="24">
        <f>E22/'- 7 -'!F22</f>
        <v>0</v>
      </c>
      <c r="H22" s="24">
        <v>158900</v>
      </c>
      <c r="I22" s="360">
        <f>H22/'- 3 -'!D22*100</f>
        <v>1.135549768309257</v>
      </c>
      <c r="J22" s="24">
        <f>H22/'- 7 -'!F22</f>
        <v>95.49278846153847</v>
      </c>
    </row>
    <row r="23" spans="1:10" ht="13.5" customHeight="1">
      <c r="A23" s="367" t="s">
        <v>259</v>
      </c>
      <c r="B23" s="368">
        <v>93400</v>
      </c>
      <c r="C23" s="369">
        <f>B23/'- 3 -'!D23*100</f>
        <v>0.7684336664446656</v>
      </c>
      <c r="D23" s="368">
        <f>B23/'- 7 -'!F23</f>
        <v>71.24332570556827</v>
      </c>
      <c r="E23" s="368">
        <v>0</v>
      </c>
      <c r="F23" s="369">
        <f>E23/'- 3 -'!D23*100</f>
        <v>0</v>
      </c>
      <c r="G23" s="368">
        <f>E23/'- 7 -'!F23</f>
        <v>0</v>
      </c>
      <c r="H23" s="368">
        <v>171000</v>
      </c>
      <c r="I23" s="369">
        <f>H23/'- 3 -'!D23*100</f>
        <v>1.4068753422059723</v>
      </c>
      <c r="J23" s="368">
        <f>H23/'- 7 -'!F23</f>
        <v>130.43478260869566</v>
      </c>
    </row>
    <row r="24" spans="1:10" ht="13.5" customHeight="1">
      <c r="A24" s="23" t="s">
        <v>260</v>
      </c>
      <c r="B24" s="24">
        <v>156940</v>
      </c>
      <c r="C24" s="360">
        <f>B24/'- 3 -'!D24*100</f>
        <v>0.39136625200480446</v>
      </c>
      <c r="D24" s="24">
        <f>B24/'- 7 -'!F24</f>
        <v>34.15079969535415</v>
      </c>
      <c r="E24" s="24">
        <v>11240</v>
      </c>
      <c r="F24" s="360">
        <f>E24/'- 3 -'!D24*100</f>
        <v>0.028029544236867605</v>
      </c>
      <c r="G24" s="24">
        <f>E24/'- 7 -'!F24</f>
        <v>2.445870960722446</v>
      </c>
      <c r="H24" s="24">
        <v>863555</v>
      </c>
      <c r="I24" s="360">
        <f>H24/'- 3 -'!D24*100</f>
        <v>2.153474472728488</v>
      </c>
      <c r="J24" s="24">
        <f>H24/'- 7 -'!F24</f>
        <v>187.9131759329779</v>
      </c>
    </row>
    <row r="25" spans="1:10" ht="13.5" customHeight="1">
      <c r="A25" s="367" t="s">
        <v>261</v>
      </c>
      <c r="B25" s="368">
        <v>843746</v>
      </c>
      <c r="C25" s="369">
        <f>B25/'- 3 -'!D25*100</f>
        <v>0.6902582045869898</v>
      </c>
      <c r="D25" s="368">
        <f>B25/'- 7 -'!F25</f>
        <v>58.86326217385238</v>
      </c>
      <c r="E25" s="368">
        <v>14750</v>
      </c>
      <c r="F25" s="369">
        <f>E25/'- 3 -'!D25*100</f>
        <v>0.012066793226466376</v>
      </c>
      <c r="G25" s="368">
        <f>E25/'- 7 -'!F25</f>
        <v>1.0290219059578625</v>
      </c>
      <c r="H25" s="368">
        <v>2480368</v>
      </c>
      <c r="I25" s="369">
        <f>H25/'- 3 -'!D25*100</f>
        <v>2.029158493663997</v>
      </c>
      <c r="J25" s="368">
        <f>H25/'- 7 -'!F25</f>
        <v>173.04088181945025</v>
      </c>
    </row>
    <row r="26" spans="1:10" ht="13.5" customHeight="1">
      <c r="A26" s="23" t="s">
        <v>262</v>
      </c>
      <c r="B26" s="24">
        <v>238988</v>
      </c>
      <c r="C26" s="360">
        <f>B26/'- 3 -'!D26*100</f>
        <v>0.8061643704614504</v>
      </c>
      <c r="D26" s="24">
        <f>B26/'- 7 -'!F26</f>
        <v>72.89553149306086</v>
      </c>
      <c r="E26" s="24">
        <v>6600</v>
      </c>
      <c r="F26" s="360">
        <f>E26/'- 3 -'!D26*100</f>
        <v>0.022263397513873386</v>
      </c>
      <c r="G26" s="24">
        <f>E26/'- 7 -'!F26</f>
        <v>2.013115754155864</v>
      </c>
      <c r="H26" s="24">
        <v>425421</v>
      </c>
      <c r="I26" s="360">
        <f>H26/'- 3 -'!D26*100</f>
        <v>1.435048005113565</v>
      </c>
      <c r="J26" s="24">
        <f>H26/'- 7 -'!F26</f>
        <v>129.76086624980937</v>
      </c>
    </row>
    <row r="27" spans="1:10" ht="13.5" customHeight="1">
      <c r="A27" s="367" t="s">
        <v>263</v>
      </c>
      <c r="B27" s="368">
        <v>117089</v>
      </c>
      <c r="C27" s="369">
        <f>B27/'- 3 -'!D27*100</f>
        <v>0.3697047644328412</v>
      </c>
      <c r="D27" s="368">
        <f>B27/'- 7 -'!F27</f>
        <v>34.59044434137565</v>
      </c>
      <c r="E27" s="368">
        <v>0</v>
      </c>
      <c r="F27" s="369">
        <f>E27/'- 3 -'!D27*100</f>
        <v>0</v>
      </c>
      <c r="G27" s="368">
        <f>E27/'- 7 -'!F27</f>
        <v>0</v>
      </c>
      <c r="H27" s="368">
        <v>489710</v>
      </c>
      <c r="I27" s="369">
        <f>H27/'- 3 -'!D27*100</f>
        <v>1.5462436282691516</v>
      </c>
      <c r="J27" s="368">
        <f>H27/'- 7 -'!F27</f>
        <v>144.67017822694763</v>
      </c>
    </row>
    <row r="28" spans="1:10" ht="13.5" customHeight="1">
      <c r="A28" s="23" t="s">
        <v>264</v>
      </c>
      <c r="B28" s="24">
        <v>105523</v>
      </c>
      <c r="C28" s="360">
        <f>B28/'- 3 -'!D28*100</f>
        <v>0.5961732887270689</v>
      </c>
      <c r="D28" s="24">
        <f>B28/'- 7 -'!F28</f>
        <v>55.103394255874676</v>
      </c>
      <c r="E28" s="24">
        <v>0</v>
      </c>
      <c r="F28" s="360">
        <f>E28/'- 3 -'!D28*100</f>
        <v>0</v>
      </c>
      <c r="G28" s="24">
        <f>E28/'- 7 -'!F28</f>
        <v>0</v>
      </c>
      <c r="H28" s="24">
        <v>217754</v>
      </c>
      <c r="I28" s="360">
        <f>H28/'- 3 -'!D28*100</f>
        <v>1.2302447647761547</v>
      </c>
      <c r="J28" s="24">
        <f>H28/'- 7 -'!F28</f>
        <v>113.70966057441254</v>
      </c>
    </row>
    <row r="29" spans="1:10" ht="13.5" customHeight="1">
      <c r="A29" s="367" t="s">
        <v>265</v>
      </c>
      <c r="B29" s="368">
        <v>422380</v>
      </c>
      <c r="C29" s="369">
        <f>B29/'- 3 -'!D29*100</f>
        <v>0.36533227635671534</v>
      </c>
      <c r="D29" s="368">
        <f>B29/'- 7 -'!F29</f>
        <v>32.891796129735624</v>
      </c>
      <c r="E29" s="368">
        <v>0</v>
      </c>
      <c r="F29" s="369">
        <f>E29/'- 3 -'!D29*100</f>
        <v>0</v>
      </c>
      <c r="G29" s="368">
        <f>E29/'- 7 -'!F29</f>
        <v>0</v>
      </c>
      <c r="H29" s="368">
        <v>2224042</v>
      </c>
      <c r="I29" s="369">
        <f>H29/'- 3 -'!D29*100</f>
        <v>1.9236571962994033</v>
      </c>
      <c r="J29" s="368">
        <f>H29/'- 7 -'!F29</f>
        <v>173.19176108710042</v>
      </c>
    </row>
    <row r="30" spans="1:10" ht="13.5" customHeight="1">
      <c r="A30" s="23" t="s">
        <v>266</v>
      </c>
      <c r="B30" s="24">
        <v>114024</v>
      </c>
      <c r="C30" s="360">
        <f>B30/'- 3 -'!D30*100</f>
        <v>1.0684643074505482</v>
      </c>
      <c r="D30" s="24">
        <f>B30/'- 7 -'!F30</f>
        <v>94.35167563094745</v>
      </c>
      <c r="E30" s="24">
        <v>0</v>
      </c>
      <c r="F30" s="360">
        <f>E30/'- 3 -'!D30*100</f>
        <v>0</v>
      </c>
      <c r="G30" s="24">
        <f>E30/'- 7 -'!F30</f>
        <v>0</v>
      </c>
      <c r="H30" s="24">
        <v>86311</v>
      </c>
      <c r="I30" s="360">
        <f>H30/'- 3 -'!D30*100</f>
        <v>0.8087790538865877</v>
      </c>
      <c r="J30" s="24">
        <f>H30/'- 7 -'!F30</f>
        <v>71.4199420769549</v>
      </c>
    </row>
    <row r="31" spans="1:10" ht="13.5" customHeight="1">
      <c r="A31" s="367" t="s">
        <v>267</v>
      </c>
      <c r="B31" s="368">
        <v>109108</v>
      </c>
      <c r="C31" s="369">
        <f>B31/'- 3 -'!D31*100</f>
        <v>0.40062717974225</v>
      </c>
      <c r="D31" s="368">
        <f>B31/'- 7 -'!F31</f>
        <v>32.627990430622006</v>
      </c>
      <c r="E31" s="368">
        <v>6000</v>
      </c>
      <c r="F31" s="369">
        <f>E31/'- 3 -'!D31*100</f>
        <v>0.022031043355698027</v>
      </c>
      <c r="G31" s="368">
        <f>E31/'- 7 -'!F31</f>
        <v>1.7942583732057416</v>
      </c>
      <c r="H31" s="368">
        <v>499642</v>
      </c>
      <c r="I31" s="369">
        <f>H31/'- 3 -'!D31*100</f>
        <v>1.8346057607212787</v>
      </c>
      <c r="J31" s="368">
        <f>H31/'- 7 -'!F31</f>
        <v>149.41447368421052</v>
      </c>
    </row>
    <row r="32" spans="1:10" ht="13.5" customHeight="1">
      <c r="A32" s="23" t="s">
        <v>268</v>
      </c>
      <c r="B32" s="24">
        <v>103800</v>
      </c>
      <c r="C32" s="360">
        <f>B32/'- 3 -'!D32*100</f>
        <v>0.5002864597855236</v>
      </c>
      <c r="D32" s="24">
        <f>B32/'- 7 -'!F32</f>
        <v>47.61467889908257</v>
      </c>
      <c r="E32" s="24">
        <v>4000</v>
      </c>
      <c r="F32" s="360">
        <f>E32/'- 3 -'!D32*100</f>
        <v>0.01927886164876777</v>
      </c>
      <c r="G32" s="24">
        <f>E32/'- 7 -'!F32</f>
        <v>1.834862385321101</v>
      </c>
      <c r="H32" s="24">
        <v>262365</v>
      </c>
      <c r="I32" s="360">
        <f>H32/'- 3 -'!D32*100</f>
        <v>1.2645246341197391</v>
      </c>
      <c r="J32" s="24">
        <f>H32/'- 7 -'!F32</f>
        <v>120.35091743119266</v>
      </c>
    </row>
    <row r="33" spans="1:10" ht="13.5" customHeight="1">
      <c r="A33" s="367" t="s">
        <v>269</v>
      </c>
      <c r="B33" s="368">
        <v>175000</v>
      </c>
      <c r="C33" s="369">
        <f>B33/'- 3 -'!D33*100</f>
        <v>0.77975662681739</v>
      </c>
      <c r="D33" s="368">
        <f>B33/'- 7 -'!F33</f>
        <v>76.80491551459293</v>
      </c>
      <c r="E33" s="368">
        <v>0</v>
      </c>
      <c r="F33" s="369">
        <f>E33/'- 3 -'!D33*100</f>
        <v>0</v>
      </c>
      <c r="G33" s="368">
        <f>E33/'- 7 -'!F33</f>
        <v>0</v>
      </c>
      <c r="H33" s="368">
        <v>300300</v>
      </c>
      <c r="I33" s="369">
        <f>H33/'- 3 -'!D33*100</f>
        <v>1.338062371618641</v>
      </c>
      <c r="J33" s="368">
        <f>H33/'- 7 -'!F33</f>
        <v>131.79723502304148</v>
      </c>
    </row>
    <row r="34" spans="1:10" ht="13.5" customHeight="1">
      <c r="A34" s="23" t="s">
        <v>270</v>
      </c>
      <c r="B34" s="24">
        <v>136974</v>
      </c>
      <c r="C34" s="360">
        <f>B34/'- 3 -'!D34*100</f>
        <v>0.6928365814315911</v>
      </c>
      <c r="D34" s="24">
        <f>B34/'- 7 -'!F34</f>
        <v>64.40379913485047</v>
      </c>
      <c r="E34" s="24">
        <v>0</v>
      </c>
      <c r="F34" s="360">
        <f>E34/'- 3 -'!D34*100</f>
        <v>0</v>
      </c>
      <c r="G34" s="24">
        <f>E34/'- 7 -'!F34</f>
        <v>0</v>
      </c>
      <c r="H34" s="24">
        <v>283909</v>
      </c>
      <c r="I34" s="360">
        <f>H34/'- 3 -'!D34*100</f>
        <v>1.4360575072470805</v>
      </c>
      <c r="J34" s="24">
        <f>H34/'- 7 -'!F34</f>
        <v>133.49116042881323</v>
      </c>
    </row>
    <row r="35" spans="1:10" ht="13.5" customHeight="1">
      <c r="A35" s="367" t="s">
        <v>271</v>
      </c>
      <c r="B35" s="368">
        <v>553800</v>
      </c>
      <c r="C35" s="369">
        <f>B35/'- 3 -'!D35*100</f>
        <v>0.39586932872420777</v>
      </c>
      <c r="D35" s="368">
        <f>B35/'- 7 -'!F35</f>
        <v>32.285897510639536</v>
      </c>
      <c r="E35" s="368">
        <v>0</v>
      </c>
      <c r="F35" s="369">
        <f>E35/'- 3 -'!D35*100</f>
        <v>0</v>
      </c>
      <c r="G35" s="368">
        <f>E35/'- 7 -'!F35</f>
        <v>0</v>
      </c>
      <c r="H35" s="368">
        <v>2338250</v>
      </c>
      <c r="I35" s="369">
        <f>H35/'- 3 -'!D35*100</f>
        <v>1.671436363108304</v>
      </c>
      <c r="J35" s="368">
        <f>H35/'- 7 -'!F35</f>
        <v>136.31726228648049</v>
      </c>
    </row>
    <row r="36" spans="1:10" ht="13.5" customHeight="1">
      <c r="A36" s="23" t="s">
        <v>272</v>
      </c>
      <c r="B36" s="24">
        <v>137780</v>
      </c>
      <c r="C36" s="360">
        <f>B36/'- 3 -'!D36*100</f>
        <v>0.7745976061572021</v>
      </c>
      <c r="D36" s="24">
        <f>B36/'- 7 -'!F36</f>
        <v>71.27780651836524</v>
      </c>
      <c r="E36" s="24">
        <v>0</v>
      </c>
      <c r="F36" s="360">
        <f>E36/'- 3 -'!D36*100</f>
        <v>0</v>
      </c>
      <c r="G36" s="24">
        <f>E36/'- 7 -'!F36</f>
        <v>0</v>
      </c>
      <c r="H36" s="24">
        <v>162925</v>
      </c>
      <c r="I36" s="360">
        <f>H36/'- 3 -'!D36*100</f>
        <v>0.9159625125791998</v>
      </c>
      <c r="J36" s="24">
        <f>H36/'- 7 -'!F36</f>
        <v>84.28608380755304</v>
      </c>
    </row>
    <row r="37" spans="1:10" ht="13.5" customHeight="1">
      <c r="A37" s="367" t="s">
        <v>273</v>
      </c>
      <c r="B37" s="368">
        <v>170257</v>
      </c>
      <c r="C37" s="369">
        <f>B37/'- 3 -'!D37*100</f>
        <v>0.5871705694689238</v>
      </c>
      <c r="D37" s="368">
        <f>B37/'- 7 -'!F37</f>
        <v>50.20109096270087</v>
      </c>
      <c r="E37" s="368">
        <v>0</v>
      </c>
      <c r="F37" s="369">
        <f>E37/'- 3 -'!D37*100</f>
        <v>0</v>
      </c>
      <c r="G37" s="368">
        <f>E37/'- 7 -'!F37</f>
        <v>0</v>
      </c>
      <c r="H37" s="368">
        <v>376009</v>
      </c>
      <c r="I37" s="369">
        <f>H37/'- 3 -'!D37*100</f>
        <v>1.2967538406963621</v>
      </c>
      <c r="J37" s="368">
        <f>H37/'- 7 -'!F37</f>
        <v>110.86805248415156</v>
      </c>
    </row>
    <row r="38" spans="1:10" ht="13.5" customHeight="1">
      <c r="A38" s="23" t="s">
        <v>274</v>
      </c>
      <c r="B38" s="24">
        <v>349125</v>
      </c>
      <c r="C38" s="360">
        <f>B38/'- 3 -'!D38*100</f>
        <v>0.47108704842621035</v>
      </c>
      <c r="D38" s="24">
        <f>B38/'- 7 -'!F38</f>
        <v>39.99828149166523</v>
      </c>
      <c r="E38" s="24">
        <v>0</v>
      </c>
      <c r="F38" s="360">
        <f>E38/'- 3 -'!D38*100</f>
        <v>0</v>
      </c>
      <c r="G38" s="24">
        <f>E38/'- 7 -'!F38</f>
        <v>0</v>
      </c>
      <c r="H38" s="24">
        <v>1170984</v>
      </c>
      <c r="I38" s="360">
        <f>H38/'- 3 -'!D38*100</f>
        <v>1.580051260477816</v>
      </c>
      <c r="J38" s="24">
        <f>H38/'- 7 -'!F38</f>
        <v>134.15638425846365</v>
      </c>
    </row>
    <row r="39" spans="1:10" ht="13.5" customHeight="1">
      <c r="A39" s="367" t="s">
        <v>275</v>
      </c>
      <c r="B39" s="368">
        <v>212900</v>
      </c>
      <c r="C39" s="369">
        <f>B39/'- 3 -'!D39*100</f>
        <v>1.324344297170668</v>
      </c>
      <c r="D39" s="368">
        <f>B39/'- 7 -'!F39</f>
        <v>127.67616191904048</v>
      </c>
      <c r="E39" s="368">
        <v>7600</v>
      </c>
      <c r="F39" s="369">
        <f>E39/'- 3 -'!D39*100</f>
        <v>0.047275794544373306</v>
      </c>
      <c r="G39" s="368">
        <f>E39/'- 7 -'!F39</f>
        <v>4.557721139430285</v>
      </c>
      <c r="H39" s="368">
        <v>298500</v>
      </c>
      <c r="I39" s="369">
        <f>H39/'- 3 -'!D39*100</f>
        <v>1.8568190357230834</v>
      </c>
      <c r="J39" s="368">
        <f>H39/'- 7 -'!F39</f>
        <v>179.01049475262369</v>
      </c>
    </row>
    <row r="40" spans="1:10" ht="13.5" customHeight="1">
      <c r="A40" s="23" t="s">
        <v>276</v>
      </c>
      <c r="B40" s="24">
        <v>316295</v>
      </c>
      <c r="C40" s="360">
        <f>B40/'- 3 -'!D40*100</f>
        <v>0.4163027689046793</v>
      </c>
      <c r="D40" s="24">
        <f>B40/'- 7 -'!F40</f>
        <v>35.96959082948575</v>
      </c>
      <c r="E40" s="24">
        <v>239721</v>
      </c>
      <c r="F40" s="360">
        <f>E40/'- 3 -'!D40*100</f>
        <v>0.3155172104035746</v>
      </c>
      <c r="G40" s="24">
        <f>E40/'- 7 -'!F40</f>
        <v>27.2614688288944</v>
      </c>
      <c r="H40" s="24">
        <v>1586744</v>
      </c>
      <c r="I40" s="360">
        <f>H40/'- 3 -'!D40*100</f>
        <v>2.0884488238602774</v>
      </c>
      <c r="J40" s="24">
        <f>H40/'- 7 -'!F40</f>
        <v>180.44715354697843</v>
      </c>
    </row>
    <row r="41" spans="1:10" ht="13.5" customHeight="1">
      <c r="A41" s="367" t="s">
        <v>277</v>
      </c>
      <c r="B41" s="368">
        <v>159817</v>
      </c>
      <c r="C41" s="369">
        <f>B41/'- 3 -'!D41*100</f>
        <v>0.34365100589690134</v>
      </c>
      <c r="D41" s="368">
        <f>B41/'- 7 -'!F41</f>
        <v>34.255063765941486</v>
      </c>
      <c r="E41" s="368">
        <v>70517</v>
      </c>
      <c r="F41" s="369">
        <f>E41/'- 3 -'!D41*100</f>
        <v>0.15163116553828312</v>
      </c>
      <c r="G41" s="368">
        <f>E41/'- 7 -'!F41</f>
        <v>15.114564355374558</v>
      </c>
      <c r="H41" s="368">
        <v>784934</v>
      </c>
      <c r="I41" s="369">
        <f>H41/'- 3 -'!D41*100</f>
        <v>1.6878264431360768</v>
      </c>
      <c r="J41" s="368">
        <f>H41/'- 7 -'!F41</f>
        <v>168.24220340799485</v>
      </c>
    </row>
    <row r="42" spans="1:10" ht="13.5" customHeight="1">
      <c r="A42" s="23" t="s">
        <v>278</v>
      </c>
      <c r="B42" s="24">
        <v>128132</v>
      </c>
      <c r="C42" s="360">
        <f>B42/'- 3 -'!D42*100</f>
        <v>0.7693203692295869</v>
      </c>
      <c r="D42" s="24">
        <f>B42/'- 7 -'!F42</f>
        <v>76.08788598574822</v>
      </c>
      <c r="E42" s="24">
        <v>0</v>
      </c>
      <c r="F42" s="360">
        <f>E42/'- 3 -'!D42*100</f>
        <v>0</v>
      </c>
      <c r="G42" s="24">
        <f>E42/'- 7 -'!F42</f>
        <v>0</v>
      </c>
      <c r="H42" s="24">
        <v>231153</v>
      </c>
      <c r="I42" s="360">
        <f>H42/'- 3 -'!D42*100</f>
        <v>1.387871189933246</v>
      </c>
      <c r="J42" s="24">
        <f>H42/'- 7 -'!F42</f>
        <v>137.2642517814727</v>
      </c>
    </row>
    <row r="43" spans="1:10" ht="13.5" customHeight="1">
      <c r="A43" s="367" t="s">
        <v>279</v>
      </c>
      <c r="B43" s="368">
        <v>114842</v>
      </c>
      <c r="C43" s="369">
        <f>B43/'- 3 -'!D43*100</f>
        <v>1.1685987794236987</v>
      </c>
      <c r="D43" s="368">
        <f>B43/'- 7 -'!F43</f>
        <v>105.0704483074108</v>
      </c>
      <c r="E43" s="368">
        <v>2000</v>
      </c>
      <c r="F43" s="369">
        <f>E43/'- 3 -'!D43*100</f>
        <v>0.020351418112253335</v>
      </c>
      <c r="G43" s="368">
        <f>E43/'- 7 -'!F43</f>
        <v>1.829826166514181</v>
      </c>
      <c r="H43" s="368">
        <v>151307</v>
      </c>
      <c r="I43" s="369">
        <f>H43/'- 3 -'!D43*100</f>
        <v>1.5396560101553576</v>
      </c>
      <c r="J43" s="368">
        <f>H43/'- 7 -'!F43</f>
        <v>138.4327538883806</v>
      </c>
    </row>
    <row r="44" spans="1:10" ht="13.5" customHeight="1">
      <c r="A44" s="23" t="s">
        <v>280</v>
      </c>
      <c r="B44" s="24">
        <v>93346</v>
      </c>
      <c r="C44" s="360">
        <f>B44/'- 3 -'!D44*100</f>
        <v>1.2299463056350557</v>
      </c>
      <c r="D44" s="24">
        <f>B44/'- 7 -'!F44</f>
        <v>117.93556538218573</v>
      </c>
      <c r="E44" s="24">
        <v>0</v>
      </c>
      <c r="F44" s="360">
        <f>E44/'- 3 -'!D44*100</f>
        <v>0</v>
      </c>
      <c r="G44" s="24">
        <f>E44/'- 7 -'!F44</f>
        <v>0</v>
      </c>
      <c r="H44" s="24">
        <v>88203</v>
      </c>
      <c r="I44" s="360">
        <f>H44/'- 3 -'!D44*100</f>
        <v>1.1621810682399762</v>
      </c>
      <c r="J44" s="24">
        <f>H44/'- 7 -'!F44</f>
        <v>111.43777637397346</v>
      </c>
    </row>
    <row r="45" spans="1:10" ht="13.5" customHeight="1">
      <c r="A45" s="367" t="s">
        <v>281</v>
      </c>
      <c r="B45" s="368">
        <v>72602</v>
      </c>
      <c r="C45" s="369">
        <f>B45/'- 3 -'!D45*100</f>
        <v>0.6198666042832798</v>
      </c>
      <c r="D45" s="368">
        <f>B45/'- 7 -'!F45</f>
        <v>50.035837353549276</v>
      </c>
      <c r="E45" s="368">
        <v>0</v>
      </c>
      <c r="F45" s="369">
        <f>E45/'- 3 -'!D45*100</f>
        <v>0</v>
      </c>
      <c r="G45" s="368">
        <f>E45/'- 7 -'!F45</f>
        <v>0</v>
      </c>
      <c r="H45" s="368">
        <v>136825</v>
      </c>
      <c r="I45" s="369">
        <f>H45/'- 3 -'!D45*100</f>
        <v>1.1681943766157923</v>
      </c>
      <c r="J45" s="368">
        <f>H45/'- 7 -'!F45</f>
        <v>94.29703652653343</v>
      </c>
    </row>
    <row r="46" spans="1:10" ht="13.5" customHeight="1">
      <c r="A46" s="23" t="s">
        <v>282</v>
      </c>
      <c r="B46" s="24">
        <v>601200</v>
      </c>
      <c r="C46" s="360">
        <f>B46/'- 3 -'!D46*100</f>
        <v>0.21042735443603755</v>
      </c>
      <c r="D46" s="24">
        <f>B46/'- 7 -'!F46</f>
        <v>19.503649635036496</v>
      </c>
      <c r="E46" s="24">
        <v>102300</v>
      </c>
      <c r="F46" s="360">
        <f>E46/'- 3 -'!D46*100</f>
        <v>0.03580625142848742</v>
      </c>
      <c r="G46" s="24">
        <f>E46/'- 7 -'!F46</f>
        <v>3.318734793187348</v>
      </c>
      <c r="H46" s="24">
        <v>8003900</v>
      </c>
      <c r="I46" s="360">
        <f>H46/'- 3 -'!D46*100</f>
        <v>2.801462911128744</v>
      </c>
      <c r="J46" s="24">
        <f>H46/'- 7 -'!F46</f>
        <v>259.65612327656123</v>
      </c>
    </row>
    <row r="47" spans="1:10" ht="4.5" customHeight="1">
      <c r="A47"/>
      <c r="B47"/>
      <c r="C47"/>
      <c r="D47"/>
      <c r="E47"/>
      <c r="F47"/>
      <c r="G47"/>
      <c r="H47"/>
      <c r="I47"/>
      <c r="J47"/>
    </row>
    <row r="48" spans="1:10" ht="13.5" customHeight="1">
      <c r="A48" s="370" t="s">
        <v>283</v>
      </c>
      <c r="B48" s="371">
        <f>SUM(B11:B46)</f>
        <v>7249190</v>
      </c>
      <c r="C48" s="372">
        <f>B48/'- 3 -'!D48*100</f>
        <v>0.4597767373421522</v>
      </c>
      <c r="D48" s="371">
        <f>B48/'- 7 -'!F48</f>
        <v>41.37001763016219</v>
      </c>
      <c r="E48" s="371">
        <f>SUM(E11:E46)</f>
        <v>470728</v>
      </c>
      <c r="F48" s="372">
        <f>E48/'- 3 -'!D48*100</f>
        <v>0.029855719606686627</v>
      </c>
      <c r="G48" s="371">
        <f>E48/'- 7 -'!F48</f>
        <v>2.686372637358241</v>
      </c>
      <c r="H48" s="371">
        <f>SUM(H11:H46)</f>
        <v>30259483</v>
      </c>
      <c r="I48" s="372">
        <f>H48/'- 3 -'!D48*100</f>
        <v>1.9191946089701497</v>
      </c>
      <c r="J48" s="371">
        <f>H48/'- 7 -'!F48</f>
        <v>172.6862373850862</v>
      </c>
    </row>
    <row r="49" spans="1:10" ht="4.5" customHeight="1">
      <c r="A49" s="25" t="s">
        <v>5</v>
      </c>
      <c r="B49" s="26"/>
      <c r="C49" s="359"/>
      <c r="D49" s="26"/>
      <c r="E49" s="26"/>
      <c r="F49" s="359"/>
      <c r="H49" s="26"/>
      <c r="I49" s="359"/>
      <c r="J49" s="26"/>
    </row>
    <row r="50" spans="1:10" ht="13.5" customHeight="1">
      <c r="A50" s="23" t="s">
        <v>284</v>
      </c>
      <c r="B50" s="24">
        <v>48644</v>
      </c>
      <c r="C50" s="360">
        <f>B50/'- 3 -'!D50*100</f>
        <v>1.899725843363613</v>
      </c>
      <c r="D50" s="24">
        <f>B50/'- 7 -'!F50</f>
        <v>213.07052124397723</v>
      </c>
      <c r="E50" s="24">
        <v>0</v>
      </c>
      <c r="F50" s="360">
        <f>E50/'- 3 -'!D50*100</f>
        <v>0</v>
      </c>
      <c r="G50" s="24">
        <f>E50/'- 7 -'!F50</f>
        <v>0</v>
      </c>
      <c r="H50" s="24">
        <v>35000</v>
      </c>
      <c r="I50" s="360">
        <f>H50/'- 3 -'!D50*100</f>
        <v>1.3668778167446438</v>
      </c>
      <c r="J50" s="24">
        <f>H50/'- 7 -'!F50</f>
        <v>153.30705212439773</v>
      </c>
    </row>
    <row r="51" spans="1:10" ht="13.5" customHeight="1">
      <c r="A51" s="367" t="s">
        <v>285</v>
      </c>
      <c r="B51" s="368">
        <v>0</v>
      </c>
      <c r="C51" s="369">
        <f>B51/'- 3 -'!D51*100</f>
        <v>0</v>
      </c>
      <c r="D51" s="368">
        <f>B51/'- 7 -'!F51</f>
        <v>0</v>
      </c>
      <c r="E51" s="368">
        <v>0</v>
      </c>
      <c r="F51" s="369">
        <f>E51/'- 3 -'!D51*100</f>
        <v>0</v>
      </c>
      <c r="G51" s="368">
        <f>E51/'- 7 -'!F51</f>
        <v>0</v>
      </c>
      <c r="H51" s="368">
        <v>0</v>
      </c>
      <c r="I51" s="369">
        <f>H51/'- 3 -'!D51*100</f>
        <v>0</v>
      </c>
      <c r="J51" s="368">
        <f>H51/'- 7 -'!F51</f>
        <v>0</v>
      </c>
    </row>
    <row r="52" spans="1:10" ht="49.5" customHeight="1">
      <c r="A52" s="27"/>
      <c r="B52" s="27"/>
      <c r="C52" s="27"/>
      <c r="D52" s="27"/>
      <c r="E52" s="27"/>
      <c r="F52" s="27"/>
      <c r="G52" s="27"/>
      <c r="H52" s="27"/>
      <c r="I52" s="27"/>
      <c r="J52" s="27"/>
    </row>
    <row r="53" spans="1:10" ht="15" customHeight="1">
      <c r="A53" s="128" t="s">
        <v>518</v>
      </c>
      <c r="B53" s="164"/>
      <c r="C53" s="118"/>
      <c r="D53" s="118"/>
      <c r="E53" s="118"/>
      <c r="F53" s="118"/>
      <c r="G53" s="118"/>
      <c r="H53" s="118"/>
      <c r="I53" s="118"/>
      <c r="J53" s="118"/>
    </row>
    <row r="54" spans="1:10" ht="12" customHeight="1">
      <c r="A54" s="1" t="s">
        <v>519</v>
      </c>
      <c r="C54" s="118"/>
      <c r="D54" s="118"/>
      <c r="E54" s="118"/>
      <c r="F54" s="118"/>
      <c r="G54" s="118"/>
      <c r="H54" s="118"/>
      <c r="I54" s="118"/>
      <c r="J54" s="118"/>
    </row>
    <row r="55" spans="1:10" ht="12" customHeight="1">
      <c r="A55" s="1" t="s">
        <v>520</v>
      </c>
      <c r="C55" s="118"/>
      <c r="D55" s="118"/>
      <c r="E55" s="217"/>
      <c r="F55" s="118"/>
      <c r="G55" s="118"/>
      <c r="H55" s="118"/>
      <c r="I55" s="118"/>
      <c r="J55" s="118"/>
    </row>
    <row r="56" spans="3:10" ht="14.25" customHeight="1">
      <c r="C56" s="118"/>
      <c r="D56" s="118"/>
      <c r="E56" s="217"/>
      <c r="F56" s="118"/>
      <c r="G56" s="118"/>
      <c r="H56" s="118"/>
      <c r="I56" s="118"/>
      <c r="J56" s="118"/>
    </row>
    <row r="57" spans="3:10" ht="14.25" customHeight="1">
      <c r="C57" s="118"/>
      <c r="D57" s="118"/>
      <c r="E57" s="217"/>
      <c r="F57" s="118"/>
      <c r="G57" s="118"/>
      <c r="H57" s="118"/>
      <c r="I57" s="118"/>
      <c r="J57" s="118"/>
    </row>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8.xml><?xml version="1.0" encoding="utf-8"?>
<worksheet xmlns="http://schemas.openxmlformats.org/spreadsheetml/2006/main" xmlns:r="http://schemas.openxmlformats.org/officeDocument/2006/relationships">
  <sheetPr codeName="Sheet17">
    <pageSetUpPr fitToPage="1"/>
  </sheetPr>
  <dimension ref="A1:J57"/>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2</v>
      </c>
      <c r="C2" s="6"/>
      <c r="D2" s="6"/>
      <c r="E2" s="6"/>
      <c r="F2" s="6"/>
      <c r="G2" s="6"/>
      <c r="H2" s="109"/>
      <c r="I2" s="109"/>
      <c r="J2" s="190" t="s">
        <v>496</v>
      </c>
    </row>
    <row r="3" spans="1:10" ht="15.75" customHeight="1">
      <c r="A3" s="170"/>
      <c r="B3" s="7" t="str">
        <f>OPYEAR</f>
        <v>OPERATING FUND 2006/2007 BUDGET</v>
      </c>
      <c r="C3" s="8"/>
      <c r="D3" s="8"/>
      <c r="E3" s="8"/>
      <c r="F3" s="8"/>
      <c r="G3" s="8"/>
      <c r="H3" s="111"/>
      <c r="I3" s="111"/>
      <c r="J3" s="104"/>
    </row>
    <row r="4" spans="2:10" ht="15.75" customHeight="1">
      <c r="B4" s="4"/>
      <c r="C4" s="4"/>
      <c r="D4" s="4"/>
      <c r="E4" s="4"/>
      <c r="F4" s="4"/>
      <c r="G4" s="4"/>
      <c r="H4" s="4"/>
      <c r="I4" s="4"/>
      <c r="J4" s="4"/>
    </row>
    <row r="5" spans="2:10" ht="15.75" customHeight="1">
      <c r="B5" s="172" t="s">
        <v>504</v>
      </c>
      <c r="C5" s="200"/>
      <c r="D5" s="201"/>
      <c r="E5" s="201"/>
      <c r="F5" s="201"/>
      <c r="G5" s="201"/>
      <c r="H5" s="201"/>
      <c r="I5" s="201"/>
      <c r="J5" s="202"/>
    </row>
    <row r="6" spans="2:10" ht="15.75" customHeight="1">
      <c r="B6" s="361" t="s">
        <v>125</v>
      </c>
      <c r="C6" s="362"/>
      <c r="D6" s="363"/>
      <c r="E6" s="361" t="s">
        <v>69</v>
      </c>
      <c r="F6" s="362"/>
      <c r="G6" s="363"/>
      <c r="H6" s="361" t="s">
        <v>198</v>
      </c>
      <c r="I6" s="362"/>
      <c r="J6" s="363"/>
    </row>
    <row r="7" spans="2:10" ht="15.75" customHeight="1">
      <c r="B7" s="364" t="s">
        <v>539</v>
      </c>
      <c r="C7" s="365"/>
      <c r="D7" s="366"/>
      <c r="E7" s="364" t="s">
        <v>540</v>
      </c>
      <c r="F7" s="365"/>
      <c r="G7" s="366"/>
      <c r="H7" s="364" t="s">
        <v>156</v>
      </c>
      <c r="I7" s="365"/>
      <c r="J7" s="366"/>
    </row>
    <row r="8" spans="1:10" ht="15.75" customHeight="1">
      <c r="A8" s="105"/>
      <c r="B8" s="176"/>
      <c r="C8" s="175"/>
      <c r="D8" s="175" t="s">
        <v>67</v>
      </c>
      <c r="E8" s="176"/>
      <c r="F8" s="175"/>
      <c r="G8" s="175" t="s">
        <v>67</v>
      </c>
      <c r="H8" s="176"/>
      <c r="I8" s="175"/>
      <c r="J8" s="175"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v>617550</v>
      </c>
      <c r="C11" s="369">
        <f>B11/'- 3 -'!D11*100</f>
        <v>4.989331370617924</v>
      </c>
      <c r="D11" s="368">
        <f>IF(AND(B11&gt;0,'- 7 -'!D11=0),"N/A ",IF(B11&gt;0,B11/'- 7 -'!D11,0))</f>
        <v>15248.148148148148</v>
      </c>
      <c r="E11" s="368">
        <v>488910</v>
      </c>
      <c r="F11" s="369">
        <f>E11/'- 3 -'!D11*100</f>
        <v>3.9500186226359144</v>
      </c>
      <c r="G11" s="368">
        <f>E11/'- 7 -'!F11</f>
        <v>330.45623521459953</v>
      </c>
      <c r="H11" s="368">
        <v>236100</v>
      </c>
      <c r="I11" s="369">
        <f>H11/'- 3 -'!D11*100</f>
        <v>1.9075073056479506</v>
      </c>
      <c r="J11" s="368">
        <f>H11/'- 7 -'!F11</f>
        <v>159.58093950659006</v>
      </c>
    </row>
    <row r="12" spans="1:10" ht="13.5" customHeight="1">
      <c r="A12" s="23" t="s">
        <v>249</v>
      </c>
      <c r="B12" s="24">
        <v>0</v>
      </c>
      <c r="C12" s="360">
        <f>B12/'- 3 -'!D12*100</f>
        <v>0</v>
      </c>
      <c r="D12" s="24">
        <f>IF(AND(B12&gt;0,'- 7 -'!D12=0),"N/A ",IF(B12&gt;0,B12/'- 7 -'!D12,0))</f>
        <v>0</v>
      </c>
      <c r="E12" s="24">
        <v>1688999</v>
      </c>
      <c r="F12" s="360">
        <f>E12/'- 3 -'!D12*100</f>
        <v>7.562431964936802</v>
      </c>
      <c r="G12" s="24">
        <f>E12/'- 7 -'!F12</f>
        <v>718.3561585573324</v>
      </c>
      <c r="H12" s="24">
        <v>902809</v>
      </c>
      <c r="I12" s="360">
        <f>H12/'- 3 -'!D12*100</f>
        <v>4.0422946608213675</v>
      </c>
      <c r="J12" s="24">
        <f>H12/'- 7 -'!F12</f>
        <v>383.9779686968356</v>
      </c>
    </row>
    <row r="13" spans="1:10" ht="13.5" customHeight="1">
      <c r="A13" s="367" t="s">
        <v>250</v>
      </c>
      <c r="B13" s="368">
        <v>2590600</v>
      </c>
      <c r="C13" s="369">
        <f>B13/'- 3 -'!D13*100</f>
        <v>4.839032044157615</v>
      </c>
      <c r="D13" s="368">
        <f>IF(AND(B13&gt;0,'- 7 -'!D13=0),"N/A ",IF(B13&gt;0,B13/'- 7 -'!D13,0))</f>
        <v>10977.118644067798</v>
      </c>
      <c r="E13" s="368">
        <v>2311400</v>
      </c>
      <c r="F13" s="369">
        <f>E13/'- 3 -'!D13*100</f>
        <v>4.3175089426642135</v>
      </c>
      <c r="G13" s="368">
        <f>E13/'- 7 -'!F13</f>
        <v>335.88607135072294</v>
      </c>
      <c r="H13" s="368">
        <v>2505400</v>
      </c>
      <c r="I13" s="369">
        <f>H13/'- 3 -'!D13*100</f>
        <v>4.679885309747737</v>
      </c>
      <c r="J13" s="368">
        <f>H13/'- 7 -'!F13</f>
        <v>364.0775993606045</v>
      </c>
    </row>
    <row r="14" spans="1:10" ht="13.5" customHeight="1">
      <c r="A14" s="23" t="s">
        <v>286</v>
      </c>
      <c r="B14" s="24">
        <v>784376</v>
      </c>
      <c r="C14" s="360">
        <f>B14/'- 3 -'!D14*100</f>
        <v>1.6081277146698867</v>
      </c>
      <c r="D14" s="24">
        <f>IF(AND(B14&gt;0,'- 7 -'!D14=0),"N/A ",IF(B14&gt;0,B14/'- 7 -'!D14,0))</f>
        <v>7330.616822429906</v>
      </c>
      <c r="E14" s="24">
        <v>2564952</v>
      </c>
      <c r="F14" s="360">
        <f>E14/'- 3 -'!D14*100</f>
        <v>5.258664719468667</v>
      </c>
      <c r="G14" s="24">
        <f>E14/'- 7 -'!F14</f>
        <v>582.2158665304732</v>
      </c>
      <c r="H14" s="24">
        <v>1780111</v>
      </c>
      <c r="I14" s="360">
        <f>H14/'- 3 -'!D14*100</f>
        <v>3.649583661775382</v>
      </c>
      <c r="J14" s="24">
        <f>H14/'- 7 -'!F14</f>
        <v>404.0655998184088</v>
      </c>
    </row>
    <row r="15" spans="1:10" ht="13.5" customHeight="1">
      <c r="A15" s="367" t="s">
        <v>251</v>
      </c>
      <c r="B15" s="368">
        <v>0</v>
      </c>
      <c r="C15" s="369">
        <f>B15/'- 3 -'!D15*100</f>
        <v>0</v>
      </c>
      <c r="D15" s="368">
        <f>IF(AND(B15&gt;0,'- 7 -'!D15=0),"N/A ",IF(B15&gt;0,B15/'- 7 -'!D15,0))</f>
        <v>0</v>
      </c>
      <c r="E15" s="368">
        <v>756950</v>
      </c>
      <c r="F15" s="369">
        <f>E15/'- 3 -'!D15*100</f>
        <v>5.269848329037926</v>
      </c>
      <c r="G15" s="368">
        <f>E15/'- 7 -'!F15</f>
        <v>480.75579549063195</v>
      </c>
      <c r="H15" s="368">
        <v>760700</v>
      </c>
      <c r="I15" s="369">
        <f>H15/'- 3 -'!D15*100</f>
        <v>5.29595564290792</v>
      </c>
      <c r="J15" s="368">
        <f>H15/'- 7 -'!F15</f>
        <v>483.1375039695141</v>
      </c>
    </row>
    <row r="16" spans="1:10" ht="13.5" customHeight="1">
      <c r="A16" s="23" t="s">
        <v>252</v>
      </c>
      <c r="B16" s="24">
        <v>124970</v>
      </c>
      <c r="C16" s="360">
        <f>B16/'- 3 -'!D16*100</f>
        <v>1.1434273468441423</v>
      </c>
      <c r="D16" s="24">
        <f>IF(AND(B16&gt;0,'- 7 -'!D16=0),"N/A ",IF(B16&gt;0,B16/'- 7 -'!D16,0))</f>
        <v>27771.11111111111</v>
      </c>
      <c r="E16" s="24">
        <v>653668</v>
      </c>
      <c r="F16" s="360">
        <f>E16/'- 3 -'!D16*100</f>
        <v>5.980810330134567</v>
      </c>
      <c r="G16" s="24">
        <f>E16/'- 7 -'!F16</f>
        <v>545.8605427974948</v>
      </c>
      <c r="H16" s="24">
        <v>347817</v>
      </c>
      <c r="I16" s="360">
        <f>H16/'- 3 -'!D16*100</f>
        <v>3.1823915299455</v>
      </c>
      <c r="J16" s="24">
        <f>H16/'- 7 -'!F16</f>
        <v>290.4526096033403</v>
      </c>
    </row>
    <row r="17" spans="1:10" ht="13.5" customHeight="1">
      <c r="A17" s="367" t="s">
        <v>253</v>
      </c>
      <c r="B17" s="368">
        <v>0</v>
      </c>
      <c r="C17" s="369">
        <f>B17/'- 3 -'!D17*100</f>
        <v>0</v>
      </c>
      <c r="D17" s="368">
        <f>IF(AND(B17&gt;0,'- 7 -'!D17=0),"N/A ",IF(B17&gt;0,B17/'- 7 -'!D17,0))</f>
        <v>0</v>
      </c>
      <c r="E17" s="368">
        <v>455515</v>
      </c>
      <c r="F17" s="369">
        <f>E17/'- 3 -'!D17*100</f>
        <v>3.418440313483543</v>
      </c>
      <c r="G17" s="368">
        <f>E17/'- 7 -'!F17</f>
        <v>316.9902574808629</v>
      </c>
      <c r="H17" s="368">
        <v>752290</v>
      </c>
      <c r="I17" s="369">
        <f>H17/'- 3 -'!D17*100</f>
        <v>5.645606540795659</v>
      </c>
      <c r="J17" s="368">
        <f>H17/'- 7 -'!F17</f>
        <v>523.5142658315935</v>
      </c>
    </row>
    <row r="18" spans="1:10" ht="13.5" customHeight="1">
      <c r="A18" s="23" t="s">
        <v>254</v>
      </c>
      <c r="B18" s="24">
        <v>0</v>
      </c>
      <c r="C18" s="360">
        <f>B18/'- 3 -'!D18*100</f>
        <v>0</v>
      </c>
      <c r="D18" s="24">
        <f>IF(AND(B18&gt;0,'- 7 -'!D18=0),"N/A ",IF(B18&gt;0,B18/'- 7 -'!D18,0))</f>
        <v>0</v>
      </c>
      <c r="E18" s="24">
        <v>8647474</v>
      </c>
      <c r="F18" s="360">
        <f>E18/'- 3 -'!D18*100</f>
        <v>9.789702298078815</v>
      </c>
      <c r="G18" s="24">
        <f>E18/'- 7 -'!F18</f>
        <v>1417.9208683817862</v>
      </c>
      <c r="H18" s="24">
        <v>3112882</v>
      </c>
      <c r="I18" s="360">
        <f>H18/'- 3 -'!D18*100</f>
        <v>3.524056628449901</v>
      </c>
      <c r="J18" s="24">
        <f>H18/'- 7 -'!F18</f>
        <v>510.41730204797744</v>
      </c>
    </row>
    <row r="19" spans="1:10" ht="13.5" customHeight="1">
      <c r="A19" s="367" t="s">
        <v>255</v>
      </c>
      <c r="B19" s="368">
        <v>930000</v>
      </c>
      <c r="C19" s="369">
        <f>B19/'- 3 -'!D19*100</f>
        <v>3.8156914361113756</v>
      </c>
      <c r="D19" s="368">
        <f>IF(AND(B19&gt;0,'- 7 -'!D19=0),"N/A ",IF(B19&gt;0,B19/'- 7 -'!D19,0))</f>
        <v>10391.061452513966</v>
      </c>
      <c r="E19" s="368">
        <v>1530400</v>
      </c>
      <c r="F19" s="369">
        <f>E19/'- 3 -'!D19*100</f>
        <v>6.27906900411274</v>
      </c>
      <c r="G19" s="368">
        <f>E19/'- 7 -'!F19</f>
        <v>456.9040155247052</v>
      </c>
      <c r="H19" s="368">
        <v>760700</v>
      </c>
      <c r="I19" s="369">
        <f>H19/'- 3 -'!D19*100</f>
        <v>3.121071478978412</v>
      </c>
      <c r="J19" s="368">
        <f>H19/'- 7 -'!F19</f>
        <v>227.1085236602478</v>
      </c>
    </row>
    <row r="20" spans="1:10" ht="13.5" customHeight="1">
      <c r="A20" s="23" t="s">
        <v>256</v>
      </c>
      <c r="B20" s="24">
        <v>155923</v>
      </c>
      <c r="C20" s="360">
        <f>B20/'- 3 -'!D20*100</f>
        <v>0.33308573126804786</v>
      </c>
      <c r="D20" s="24">
        <f>IF(AND(B20&gt;0,'- 7 -'!D20=0),"N/A ",IF(B20&gt;0,B20/'- 7 -'!D20,0))</f>
        <v>11137.357142857143</v>
      </c>
      <c r="E20" s="24">
        <v>2084323</v>
      </c>
      <c r="F20" s="360">
        <f>E20/'- 3 -'!D20*100</f>
        <v>4.452571145076809</v>
      </c>
      <c r="G20" s="24">
        <f>E20/'- 7 -'!F20</f>
        <v>310.9537520513203</v>
      </c>
      <c r="H20" s="24">
        <v>3156084</v>
      </c>
      <c r="I20" s="360">
        <f>H20/'- 3 -'!D20*100</f>
        <v>6.742087742561299</v>
      </c>
      <c r="J20" s="24">
        <f>H20/'- 7 -'!F20</f>
        <v>470.84648664776967</v>
      </c>
    </row>
    <row r="21" spans="1:10" ht="13.5" customHeight="1">
      <c r="A21" s="367" t="s">
        <v>257</v>
      </c>
      <c r="B21" s="368">
        <v>809000</v>
      </c>
      <c r="C21" s="369">
        <f>B21/'- 3 -'!D21*100</f>
        <v>3.0301100802660805</v>
      </c>
      <c r="D21" s="368">
        <f>IF(AND(B21&gt;0,'- 7 -'!D21=0),"N/A ",IF(B21&gt;0,B21/'- 7 -'!D21,0))</f>
        <v>19731.70731707317</v>
      </c>
      <c r="E21" s="368">
        <v>789000</v>
      </c>
      <c r="F21" s="369">
        <f>E21/'- 3 -'!D21*100</f>
        <v>2.955200065920813</v>
      </c>
      <c r="G21" s="368">
        <f>E21/'- 7 -'!F21</f>
        <v>253.6162005785921</v>
      </c>
      <c r="H21" s="368">
        <v>1549000</v>
      </c>
      <c r="I21" s="369">
        <f>H21/'- 3 -'!D21*100</f>
        <v>5.801780611040987</v>
      </c>
      <c r="J21" s="368">
        <f>H21/'- 7 -'!F21</f>
        <v>497.9106396657023</v>
      </c>
    </row>
    <row r="22" spans="1:10" ht="13.5" customHeight="1">
      <c r="A22" s="23" t="s">
        <v>258</v>
      </c>
      <c r="B22" s="24">
        <v>1034683</v>
      </c>
      <c r="C22" s="360">
        <f>B22/'- 3 -'!D22*100</f>
        <v>7.394172693036671</v>
      </c>
      <c r="D22" s="24">
        <f>IF(AND(B22&gt;0,'- 7 -'!D22=0),"N/A ",IF(B22&gt;0,B22/'- 7 -'!D22,0))</f>
        <v>12933.5375</v>
      </c>
      <c r="E22" s="24">
        <v>733931</v>
      </c>
      <c r="F22" s="360">
        <f>E22/'- 3 -'!D22*100</f>
        <v>5.244903568313288</v>
      </c>
      <c r="G22" s="24">
        <f>E22/'- 7 -'!F22</f>
        <v>441.06430288461536</v>
      </c>
      <c r="H22" s="24">
        <v>376060</v>
      </c>
      <c r="I22" s="360">
        <f>H22/'- 3 -'!D22*100</f>
        <v>2.6874439639419716</v>
      </c>
      <c r="J22" s="24">
        <f>H22/'- 7 -'!F22</f>
        <v>225.99759615384616</v>
      </c>
    </row>
    <row r="23" spans="1:10" ht="13.5" customHeight="1">
      <c r="A23" s="367" t="s">
        <v>259</v>
      </c>
      <c r="B23" s="368">
        <v>0</v>
      </c>
      <c r="C23" s="369">
        <f>B23/'- 3 -'!D23*100</f>
        <v>0</v>
      </c>
      <c r="D23" s="368">
        <f>IF(AND(B23&gt;0,'- 7 -'!D23=0),"N/A ",IF(B23&gt;0,B23/'- 7 -'!D23,0))</f>
        <v>0</v>
      </c>
      <c r="E23" s="368">
        <v>986000</v>
      </c>
      <c r="F23" s="369">
        <f>E23/'- 3 -'!D23*100</f>
        <v>8.112158405936192</v>
      </c>
      <c r="G23" s="368">
        <f>E23/'- 7 -'!F23</f>
        <v>752.09763539283</v>
      </c>
      <c r="H23" s="368">
        <v>449500</v>
      </c>
      <c r="I23" s="369">
        <f>H23/'- 3 -'!D23*100</f>
        <v>3.698189861529734</v>
      </c>
      <c r="J23" s="368">
        <f>H23/'- 7 -'!F23</f>
        <v>342.86803966437833</v>
      </c>
    </row>
    <row r="24" spans="1:10" ht="13.5" customHeight="1">
      <c r="A24" s="23" t="s">
        <v>260</v>
      </c>
      <c r="B24" s="24">
        <v>601540</v>
      </c>
      <c r="C24" s="360">
        <f>B24/'- 3 -'!D24*100</f>
        <v>1.500079363011151</v>
      </c>
      <c r="D24" s="24">
        <f>IF(AND(B24&gt;0,'- 7 -'!D24=0),"N/A ",IF(B24&gt;0,B24/'- 7 -'!D24,0))</f>
        <v>24061.6</v>
      </c>
      <c r="E24" s="24">
        <v>2468645</v>
      </c>
      <c r="F24" s="360">
        <f>E24/'- 3 -'!D24*100</f>
        <v>6.156138276923668</v>
      </c>
      <c r="G24" s="24">
        <f>E24/'- 7 -'!F24</f>
        <v>537.1874659993472</v>
      </c>
      <c r="H24" s="24">
        <v>1561300</v>
      </c>
      <c r="I24" s="360">
        <f>H24/'- 3 -'!D24*100</f>
        <v>3.893463293329305</v>
      </c>
      <c r="J24" s="24">
        <f>H24/'- 7 -'!F24</f>
        <v>339.74540311173973</v>
      </c>
    </row>
    <row r="25" spans="1:10" ht="13.5" customHeight="1">
      <c r="A25" s="367" t="s">
        <v>261</v>
      </c>
      <c r="B25" s="368">
        <v>5161593</v>
      </c>
      <c r="C25" s="369">
        <f>B25/'- 3 -'!D25*100</f>
        <v>4.222635623740763</v>
      </c>
      <c r="D25" s="368">
        <f>IF(AND(B25&gt;0,'- 7 -'!D25=0),"N/A ",IF(B25&gt;0,B25/'- 7 -'!D25,0))</f>
        <v>27750.5</v>
      </c>
      <c r="E25" s="368">
        <v>6764955</v>
      </c>
      <c r="F25" s="369">
        <f>E25/'- 3 -'!D25*100</f>
        <v>5.5343263167016845</v>
      </c>
      <c r="G25" s="368">
        <f>E25/'- 7 -'!F25</f>
        <v>471.95165341146924</v>
      </c>
      <c r="H25" s="368">
        <v>5364385</v>
      </c>
      <c r="I25" s="369">
        <f>H25/'- 3 -'!D25*100</f>
        <v>4.388537259807311</v>
      </c>
      <c r="J25" s="368">
        <f>H25/'- 7 -'!F25</f>
        <v>374.2420119994419</v>
      </c>
    </row>
    <row r="26" spans="1:10" ht="13.5" customHeight="1">
      <c r="A26" s="23" t="s">
        <v>262</v>
      </c>
      <c r="B26" s="24">
        <v>323928</v>
      </c>
      <c r="C26" s="360">
        <f>B26/'- 3 -'!D26*100</f>
        <v>1.092687549980906</v>
      </c>
      <c r="D26" s="24">
        <f>IF(AND(B26&gt;0,'- 7 -'!D26=0),"N/A ",IF(B26&gt;0,B26/'- 7 -'!D26,0))</f>
        <v>17048.842105263157</v>
      </c>
      <c r="E26" s="24">
        <v>1382119</v>
      </c>
      <c r="F26" s="360">
        <f>E26/'- 3 -'!D26*100</f>
        <v>4.662221925526843</v>
      </c>
      <c r="G26" s="24">
        <f>E26/'- 7 -'!F26</f>
        <v>421.5705353057801</v>
      </c>
      <c r="H26" s="24">
        <v>1524536</v>
      </c>
      <c r="I26" s="360">
        <f>H26/'- 3 -'!D26*100</f>
        <v>5.142628938213709</v>
      </c>
      <c r="J26" s="24">
        <f>H26/'- 7 -'!F26</f>
        <v>465.01021808754</v>
      </c>
    </row>
    <row r="27" spans="1:10" ht="13.5" customHeight="1">
      <c r="A27" s="367" t="s">
        <v>263</v>
      </c>
      <c r="B27" s="368">
        <v>1139624</v>
      </c>
      <c r="C27" s="369">
        <f>B27/'- 3 -'!D27*100</f>
        <v>3.598326251501099</v>
      </c>
      <c r="D27" s="368">
        <f>IF(AND(B27&gt;0,'- 7 -'!D27=0),"N/A ",IF(B27&gt;0,B27/'- 7 -'!D27,0))</f>
        <v>11628.816326530612</v>
      </c>
      <c r="E27" s="368">
        <v>1574883</v>
      </c>
      <c r="F27" s="369">
        <f>E27/'- 3 -'!D27*100</f>
        <v>4.972642592594405</v>
      </c>
      <c r="G27" s="368">
        <f>E27/'- 7 -'!F27</f>
        <v>465.25209674417505</v>
      </c>
      <c r="H27" s="368">
        <v>1461284</v>
      </c>
      <c r="I27" s="369">
        <f>H27/'- 3 -'!D27*100</f>
        <v>4.613957391296193</v>
      </c>
      <c r="J27" s="368">
        <f>H27/'- 7 -'!F27</f>
        <v>431.6926685593248</v>
      </c>
    </row>
    <row r="28" spans="1:10" ht="13.5" customHeight="1">
      <c r="A28" s="23" t="s">
        <v>264</v>
      </c>
      <c r="B28" s="24">
        <v>0</v>
      </c>
      <c r="C28" s="360">
        <f>B28/'- 3 -'!D28*100</f>
        <v>0</v>
      </c>
      <c r="D28" s="24">
        <f>IF(AND(B28&gt;0,'- 7 -'!D28=0),"N/A ",IF(B28&gt;0,B28/'- 7 -'!D28,0))</f>
        <v>0</v>
      </c>
      <c r="E28" s="24">
        <v>1056292</v>
      </c>
      <c r="F28" s="360">
        <f>E28/'- 3 -'!D28*100</f>
        <v>5.96773286862668</v>
      </c>
      <c r="G28" s="24">
        <f>E28/'- 7 -'!F28</f>
        <v>551.5885117493473</v>
      </c>
      <c r="H28" s="24">
        <v>664778</v>
      </c>
      <c r="I28" s="360">
        <f>H28/'- 3 -'!D28*100</f>
        <v>3.7557962390512345</v>
      </c>
      <c r="J28" s="24">
        <f>H28/'- 7 -'!F28</f>
        <v>347.1425587467363</v>
      </c>
    </row>
    <row r="29" spans="1:10" ht="13.5" customHeight="1">
      <c r="A29" s="367" t="s">
        <v>265</v>
      </c>
      <c r="B29" s="368">
        <v>1715926</v>
      </c>
      <c r="C29" s="369">
        <f>B29/'- 3 -'!D29*100</f>
        <v>1.4841686434956038</v>
      </c>
      <c r="D29" s="368">
        <f>IF(AND(B29&gt;0,'- 7 -'!D29=0),"N/A ",IF(B29&gt;0,B29/'- 7 -'!D29,0))</f>
        <v>27236.920634920636</v>
      </c>
      <c r="E29" s="368">
        <v>8807694</v>
      </c>
      <c r="F29" s="369">
        <f>E29/'- 3 -'!D29*100</f>
        <v>7.6181043100368955</v>
      </c>
      <c r="G29" s="368">
        <f>E29/'- 7 -'!F29</f>
        <v>685.8773507767784</v>
      </c>
      <c r="H29" s="368">
        <v>6583590</v>
      </c>
      <c r="I29" s="369">
        <f>H29/'- 3 -'!D29*100</f>
        <v>5.6943934876161455</v>
      </c>
      <c r="J29" s="368">
        <f>H29/'- 7 -'!F29</f>
        <v>512.6807615932718</v>
      </c>
    </row>
    <row r="30" spans="1:10" ht="13.5" customHeight="1">
      <c r="A30" s="23" t="s">
        <v>266</v>
      </c>
      <c r="B30" s="24">
        <v>0</v>
      </c>
      <c r="C30" s="360">
        <f>B30/'- 3 -'!D30*100</f>
        <v>0</v>
      </c>
      <c r="D30" s="24">
        <f>IF(AND(B30&gt;0,'- 7 -'!D30=0),"N/A ",IF(B30&gt;0,B30/'- 7 -'!D30,0))</f>
        <v>0</v>
      </c>
      <c r="E30" s="24">
        <v>425150</v>
      </c>
      <c r="F30" s="360">
        <f>E30/'- 3 -'!D30*100</f>
        <v>3.9838770812513205</v>
      </c>
      <c r="G30" s="24">
        <f>E30/'- 7 -'!F30</f>
        <v>351.79975175837814</v>
      </c>
      <c r="H30" s="24">
        <v>467350</v>
      </c>
      <c r="I30" s="360">
        <f>H30/'- 3 -'!D30*100</f>
        <v>4.379313075203586</v>
      </c>
      <c r="J30" s="24">
        <f>H30/'- 7 -'!F30</f>
        <v>386.71907323127846</v>
      </c>
    </row>
    <row r="31" spans="1:10" ht="13.5" customHeight="1">
      <c r="A31" s="367" t="s">
        <v>267</v>
      </c>
      <c r="B31" s="368">
        <v>1002649</v>
      </c>
      <c r="C31" s="369">
        <f>B31/'- 3 -'!D31*100</f>
        <v>3.681567264924545</v>
      </c>
      <c r="D31" s="368">
        <f>IF(AND(B31&gt;0,'- 7 -'!D31=0),"N/A ",IF(B31&gt;0,B31/'- 7 -'!D31,0))</f>
        <v>9114.99090909091</v>
      </c>
      <c r="E31" s="368">
        <v>1190738</v>
      </c>
      <c r="F31" s="369">
        <f>E31/'- 3 -'!D31*100</f>
        <v>4.372200083879526</v>
      </c>
      <c r="G31" s="368">
        <f>E31/'- 7 -'!F31</f>
        <v>356.0819377990431</v>
      </c>
      <c r="H31" s="368">
        <v>1020519</v>
      </c>
      <c r="I31" s="369">
        <f>H31/'- 3 -'!D31*100</f>
        <v>3.747183055718932</v>
      </c>
      <c r="J31" s="368">
        <f>H31/'- 7 -'!F31</f>
        <v>305.17912679425837</v>
      </c>
    </row>
    <row r="32" spans="1:10" ht="13.5" customHeight="1">
      <c r="A32" s="23" t="s">
        <v>268</v>
      </c>
      <c r="B32" s="24">
        <v>0</v>
      </c>
      <c r="C32" s="360">
        <f>B32/'- 3 -'!D32*100</f>
        <v>0</v>
      </c>
      <c r="D32" s="24">
        <f>IF(AND(B32&gt;0,'- 7 -'!D32=0),"N/A ",IF(B32&gt;0,B32/'- 7 -'!D32,0))</f>
        <v>0</v>
      </c>
      <c r="E32" s="24">
        <v>915970</v>
      </c>
      <c r="F32" s="360">
        <f>E32/'- 3 -'!D32*100</f>
        <v>4.414714726105454</v>
      </c>
      <c r="G32" s="24">
        <f>E32/'- 7 -'!F32</f>
        <v>420.1697247706422</v>
      </c>
      <c r="H32" s="24">
        <v>1311545</v>
      </c>
      <c r="I32" s="360">
        <f>H32/'- 3 -'!D32*100</f>
        <v>6.321273650283281</v>
      </c>
      <c r="J32" s="24">
        <f>H32/'- 7 -'!F32</f>
        <v>601.6261467889908</v>
      </c>
    </row>
    <row r="33" spans="1:10" ht="13.5" customHeight="1">
      <c r="A33" s="367" t="s">
        <v>269</v>
      </c>
      <c r="B33" s="368">
        <v>0</v>
      </c>
      <c r="C33" s="369">
        <f>B33/'- 3 -'!D33*100</f>
        <v>0</v>
      </c>
      <c r="D33" s="368">
        <f>IF(AND(B33&gt;0,'- 7 -'!D33=0),"N/A ",IF(B33&gt;0,B33/'- 7 -'!D33,0))</f>
        <v>0</v>
      </c>
      <c r="E33" s="368">
        <v>1292600</v>
      </c>
      <c r="F33" s="369">
        <f>E33/'- 3 -'!D33*100</f>
        <v>5.759505233280904</v>
      </c>
      <c r="G33" s="368">
        <f>E33/'- 7 -'!F33</f>
        <v>567.303050252359</v>
      </c>
      <c r="H33" s="368">
        <v>1082600</v>
      </c>
      <c r="I33" s="369">
        <f>H33/'- 3 -'!D33*100</f>
        <v>4.8237972811000365</v>
      </c>
      <c r="J33" s="368">
        <f>H33/'- 7 -'!F33</f>
        <v>475.1371516348475</v>
      </c>
    </row>
    <row r="34" spans="1:10" ht="13.5" customHeight="1">
      <c r="A34" s="23" t="s">
        <v>270</v>
      </c>
      <c r="B34" s="24">
        <v>143531</v>
      </c>
      <c r="C34" s="360">
        <f>B34/'- 3 -'!D34*100</f>
        <v>0.7260029448614899</v>
      </c>
      <c r="D34" s="24">
        <f>IF(AND(B34&gt;0,'- 7 -'!D34=0),"N/A ",IF(B34&gt;0,B34/'- 7 -'!D34,0))</f>
        <v>23921.833333333332</v>
      </c>
      <c r="E34" s="24">
        <v>767679</v>
      </c>
      <c r="F34" s="360">
        <f>E34/'- 3 -'!D34*100</f>
        <v>3.8830441835444858</v>
      </c>
      <c r="G34" s="24">
        <f>E34/'- 7 -'!F34</f>
        <v>360.954955802144</v>
      </c>
      <c r="H34" s="24">
        <v>745443</v>
      </c>
      <c r="I34" s="360">
        <f>H34/'- 3 -'!D34*100</f>
        <v>3.7705709096040825</v>
      </c>
      <c r="J34" s="24">
        <f>H34/'- 7 -'!F34</f>
        <v>350.49981192401725</v>
      </c>
    </row>
    <row r="35" spans="1:10" ht="13.5" customHeight="1">
      <c r="A35" s="367" t="s">
        <v>271</v>
      </c>
      <c r="B35" s="368">
        <v>4397000</v>
      </c>
      <c r="C35" s="369">
        <f>B35/'- 3 -'!D35*100</f>
        <v>3.1430795204050948</v>
      </c>
      <c r="D35" s="368">
        <f>IF(AND(B35&gt;0,'- 7 -'!D35=0),"N/A ",IF(B35&gt;0,B35/'- 7 -'!D35,0))</f>
        <v>28738.562091503267</v>
      </c>
      <c r="E35" s="368">
        <v>6030010</v>
      </c>
      <c r="F35" s="369">
        <f>E35/'- 3 -'!D35*100</f>
        <v>4.310393663597436</v>
      </c>
      <c r="G35" s="368">
        <f>E35/'- 7 -'!F35</f>
        <v>351.5425873025127</v>
      </c>
      <c r="H35" s="368">
        <v>7276180</v>
      </c>
      <c r="I35" s="369">
        <f>H35/'- 3 -'!D35*100</f>
        <v>5.2011854320630295</v>
      </c>
      <c r="J35" s="368">
        <f>H35/'- 7 -'!F35</f>
        <v>424.192852562234</v>
      </c>
    </row>
    <row r="36" spans="1:10" ht="13.5" customHeight="1">
      <c r="A36" s="23" t="s">
        <v>272</v>
      </c>
      <c r="B36" s="24">
        <v>104500</v>
      </c>
      <c r="C36" s="360">
        <f>B36/'- 3 -'!D36*100</f>
        <v>0.5874978214793701</v>
      </c>
      <c r="D36" s="24">
        <f>IF(AND(B36&gt;0,'- 7 -'!D36=0),"N/A ",IF(B36&gt;0,B36/'- 7 -'!D36,0))</f>
        <v>19716.98113207547</v>
      </c>
      <c r="E36" s="24">
        <v>993600</v>
      </c>
      <c r="F36" s="360">
        <f>E36/'- 3 -'!D36*100</f>
        <v>5.5860079944679635</v>
      </c>
      <c r="G36" s="24">
        <f>E36/'- 7 -'!F36</f>
        <v>514.0196585618211</v>
      </c>
      <c r="H36" s="24">
        <v>611300</v>
      </c>
      <c r="I36" s="360">
        <f>H36/'- 3 -'!D36*100</f>
        <v>3.4367217059362574</v>
      </c>
      <c r="J36" s="24">
        <f>H36/'- 7 -'!F36</f>
        <v>316.2441800310399</v>
      </c>
    </row>
    <row r="37" spans="1:10" ht="13.5" customHeight="1">
      <c r="A37" s="367" t="s">
        <v>273</v>
      </c>
      <c r="B37" s="368">
        <v>0</v>
      </c>
      <c r="C37" s="369">
        <f>B37/'- 3 -'!D37*100</f>
        <v>0</v>
      </c>
      <c r="D37" s="368">
        <f>IF(AND(B37&gt;0,'- 7 -'!D37=0),"N/A ",IF(B37&gt;0,B37/'- 7 -'!D37,0))</f>
        <v>0</v>
      </c>
      <c r="E37" s="368">
        <v>2929509</v>
      </c>
      <c r="F37" s="369">
        <f>E37/'- 3 -'!D37*100</f>
        <v>10.103088083276091</v>
      </c>
      <c r="G37" s="368">
        <f>E37/'- 7 -'!F37</f>
        <v>863.7797434763379</v>
      </c>
      <c r="H37" s="368">
        <v>960422</v>
      </c>
      <c r="I37" s="369">
        <f>H37/'- 3 -'!D37*100</f>
        <v>3.3122369868521275</v>
      </c>
      <c r="J37" s="368">
        <f>H37/'- 7 -'!F37</f>
        <v>283.18502137697186</v>
      </c>
    </row>
    <row r="38" spans="1:10" ht="13.5" customHeight="1">
      <c r="A38" s="23" t="s">
        <v>274</v>
      </c>
      <c r="B38" s="24">
        <v>1598886</v>
      </c>
      <c r="C38" s="360">
        <f>B38/'- 3 -'!D38*100</f>
        <v>2.1574349774722226</v>
      </c>
      <c r="D38" s="24">
        <f>IF(AND(B38&gt;0,'- 7 -'!D38=0),"N/A ",IF(B38&gt;0,B38/'- 7 -'!D38,0))</f>
        <v>38997.21951219512</v>
      </c>
      <c r="E38" s="24">
        <v>4071037</v>
      </c>
      <c r="F38" s="360">
        <f>E38/'- 3 -'!D38*100</f>
        <v>5.493198150702168</v>
      </c>
      <c r="G38" s="24">
        <f>E38/'- 7 -'!F38</f>
        <v>466.40740104256173</v>
      </c>
      <c r="H38" s="24">
        <v>2019797</v>
      </c>
      <c r="I38" s="360">
        <f>H38/'- 3 -'!D38*100</f>
        <v>2.725385484139246</v>
      </c>
      <c r="J38" s="24">
        <f>H38/'- 7 -'!F38</f>
        <v>231.4025319356132</v>
      </c>
    </row>
    <row r="39" spans="1:10" ht="13.5" customHeight="1">
      <c r="A39" s="367" t="s">
        <v>275</v>
      </c>
      <c r="B39" s="368">
        <v>0</v>
      </c>
      <c r="C39" s="369">
        <f>B39/'- 3 -'!D39*100</f>
        <v>0</v>
      </c>
      <c r="D39" s="368">
        <f>IF(AND(B39&gt;0,'- 7 -'!D39=0),"N/A ",IF(B39&gt;0,B39/'- 7 -'!D39,0))</f>
        <v>0</v>
      </c>
      <c r="E39" s="368">
        <v>1095400</v>
      </c>
      <c r="F39" s="369">
        <f>E39/'- 3 -'!D39*100</f>
        <v>6.813934913671911</v>
      </c>
      <c r="G39" s="368">
        <f>E39/'- 7 -'!F39</f>
        <v>656.9115442278861</v>
      </c>
      <c r="H39" s="368">
        <v>522173</v>
      </c>
      <c r="I39" s="369">
        <f>H39/'- 3 -'!D39*100</f>
        <v>3.248176771660401</v>
      </c>
      <c r="J39" s="368">
        <f>H39/'- 7 -'!F39</f>
        <v>313.1472263868066</v>
      </c>
    </row>
    <row r="40" spans="1:10" ht="13.5" customHeight="1">
      <c r="A40" s="23" t="s">
        <v>276</v>
      </c>
      <c r="B40" s="24">
        <v>3209967</v>
      </c>
      <c r="C40" s="360">
        <f>B40/'- 3 -'!D40*100</f>
        <v>4.224910764294872</v>
      </c>
      <c r="D40" s="24">
        <f>IF(AND(B40&gt;0,'- 7 -'!D40=0),"N/A ",IF(B40&gt;0,B40/'- 7 -'!D40,0))</f>
        <v>23954.9776119403</v>
      </c>
      <c r="E40" s="24">
        <v>2650860</v>
      </c>
      <c r="F40" s="360">
        <f>E40/'- 3 -'!D40*100</f>
        <v>3.4890224568161314</v>
      </c>
      <c r="G40" s="24">
        <f>E40/'- 7 -'!F40</f>
        <v>301.4601860486274</v>
      </c>
      <c r="H40" s="24">
        <v>324954</v>
      </c>
      <c r="I40" s="360">
        <f>H40/'- 3 -'!D40*100</f>
        <v>0.4276996157595004</v>
      </c>
      <c r="J40" s="24">
        <f>H40/'- 7 -'!F40</f>
        <v>36.95430663907021</v>
      </c>
    </row>
    <row r="41" spans="1:10" ht="13.5" customHeight="1">
      <c r="A41" s="367" t="s">
        <v>277</v>
      </c>
      <c r="B41" s="368">
        <v>384776</v>
      </c>
      <c r="C41" s="369">
        <f>B41/'- 3 -'!D41*100</f>
        <v>0.8273754321817212</v>
      </c>
      <c r="D41" s="368">
        <f>IF(AND(B41&gt;0,'- 7 -'!D41=0),"N/A ",IF(B41&gt;0,B41/'- 7 -'!D41,0))</f>
        <v>19238.8</v>
      </c>
      <c r="E41" s="368">
        <v>4551917</v>
      </c>
      <c r="F41" s="369">
        <f>E41/'- 3 -'!D41*100</f>
        <v>9.787887745416354</v>
      </c>
      <c r="G41" s="368">
        <f>E41/'- 7 -'!F41</f>
        <v>975.654699389133</v>
      </c>
      <c r="H41" s="368">
        <v>1747586</v>
      </c>
      <c r="I41" s="369">
        <f>H41/'- 3 -'!D41*100</f>
        <v>3.7577960216456465</v>
      </c>
      <c r="J41" s="368">
        <f>H41/'- 7 -'!F41</f>
        <v>374.57635837530813</v>
      </c>
    </row>
    <row r="42" spans="1:10" ht="13.5" customHeight="1">
      <c r="A42" s="23" t="s">
        <v>278</v>
      </c>
      <c r="B42" s="24">
        <v>0</v>
      </c>
      <c r="C42" s="360">
        <f>B42/'- 3 -'!D42*100</f>
        <v>0</v>
      </c>
      <c r="D42" s="24">
        <f>IF(AND(B42&gt;0,'- 7 -'!D42=0),"N/A ",IF(B42&gt;0,B42/'- 7 -'!D42,0))</f>
        <v>0</v>
      </c>
      <c r="E42" s="24">
        <v>1405878</v>
      </c>
      <c r="F42" s="360">
        <f>E42/'- 3 -'!D42*100</f>
        <v>8.441065323664294</v>
      </c>
      <c r="G42" s="24">
        <f>E42/'- 7 -'!F42</f>
        <v>834.8444180522565</v>
      </c>
      <c r="H42" s="24">
        <v>717663</v>
      </c>
      <c r="I42" s="360">
        <f>H42/'- 3 -'!D42*100</f>
        <v>4.308937378191342</v>
      </c>
      <c r="J42" s="24">
        <f>H42/'- 7 -'!F42</f>
        <v>426.16567695961993</v>
      </c>
    </row>
    <row r="43" spans="1:10" ht="13.5" customHeight="1">
      <c r="A43" s="367" t="s">
        <v>279</v>
      </c>
      <c r="B43" s="368">
        <v>0</v>
      </c>
      <c r="C43" s="369">
        <f>B43/'- 3 -'!D43*100</f>
        <v>0</v>
      </c>
      <c r="D43" s="368">
        <f>IF(AND(B43&gt;0,'- 7 -'!D43=0),"N/A ",IF(B43&gt;0,B43/'- 7 -'!D43,0))</f>
        <v>0</v>
      </c>
      <c r="E43" s="368">
        <v>400845</v>
      </c>
      <c r="F43" s="369">
        <f>E43/'- 3 -'!D43*100</f>
        <v>4.078882096603094</v>
      </c>
      <c r="G43" s="368">
        <f>E43/'- 7 -'!F43</f>
        <v>366.73833485818847</v>
      </c>
      <c r="H43" s="368">
        <v>848425</v>
      </c>
      <c r="I43" s="369">
        <f>H43/'- 3 -'!D43*100</f>
        <v>8.633325955944269</v>
      </c>
      <c r="J43" s="368">
        <f>H43/'- 7 -'!F43</f>
        <v>776.2351326623971</v>
      </c>
    </row>
    <row r="44" spans="1:10" ht="13.5" customHeight="1">
      <c r="A44" s="23" t="s">
        <v>280</v>
      </c>
      <c r="B44" s="24">
        <v>0</v>
      </c>
      <c r="C44" s="360">
        <f>B44/'- 3 -'!D44*100</f>
        <v>0</v>
      </c>
      <c r="D44" s="24">
        <f>IF(AND(B44&gt;0,'- 7 -'!D44=0),"N/A ",IF(B44&gt;0,B44/'- 7 -'!D44,0))</f>
        <v>0</v>
      </c>
      <c r="E44" s="24">
        <v>720980</v>
      </c>
      <c r="F44" s="360">
        <f>E44/'- 3 -'!D44*100</f>
        <v>9.499782394926</v>
      </c>
      <c r="G44" s="24">
        <f>E44/'- 7 -'!F44</f>
        <v>910.9033480732786</v>
      </c>
      <c r="H44" s="24">
        <v>208522</v>
      </c>
      <c r="I44" s="360">
        <f>H44/'- 3 -'!D44*100</f>
        <v>2.747529230429082</v>
      </c>
      <c r="J44" s="24">
        <f>H44/'- 7 -'!F44</f>
        <v>263.4516740366393</v>
      </c>
    </row>
    <row r="45" spans="1:10" ht="13.5" customHeight="1">
      <c r="A45" s="367" t="s">
        <v>281</v>
      </c>
      <c r="B45" s="368">
        <v>140908</v>
      </c>
      <c r="C45" s="369">
        <f>B45/'- 3 -'!D45*100</f>
        <v>1.2030545091918734</v>
      </c>
      <c r="D45" s="368">
        <f>IF(AND(B45&gt;0,'- 7 -'!D45=0),"N/A ",IF(B45&gt;0,B45/'- 7 -'!D45,0))</f>
        <v>23484.666666666668</v>
      </c>
      <c r="E45" s="368">
        <v>353436</v>
      </c>
      <c r="F45" s="369">
        <f>E45/'- 3 -'!D45*100</f>
        <v>3.0175914320743957</v>
      </c>
      <c r="G45" s="368">
        <f>E45/'- 7 -'!F45</f>
        <v>243.58097863542383</v>
      </c>
      <c r="H45" s="368">
        <v>591352</v>
      </c>
      <c r="I45" s="369">
        <f>H45/'- 3 -'!D45*100</f>
        <v>5.048887856754994</v>
      </c>
      <c r="J45" s="368">
        <f>H45/'- 7 -'!F45</f>
        <v>407.54789800137837</v>
      </c>
    </row>
    <row r="46" spans="1:10" ht="13.5" customHeight="1">
      <c r="A46" s="23" t="s">
        <v>282</v>
      </c>
      <c r="B46" s="24">
        <v>23501000</v>
      </c>
      <c r="C46" s="360">
        <f>B46/'- 3 -'!D46*100</f>
        <v>8.225637486030136</v>
      </c>
      <c r="D46" s="24">
        <f>IF(AND(B46&gt;0,'- 7 -'!D46=0),"N/A ",IF(B46&gt;0,B46/'- 7 -'!D46,0))</f>
        <v>19857.20321081538</v>
      </c>
      <c r="E46" s="24">
        <v>12120800</v>
      </c>
      <c r="F46" s="360">
        <f>E46/'- 3 -'!D46*100</f>
        <v>4.242428272868136</v>
      </c>
      <c r="G46" s="24">
        <f>E46/'- 7 -'!F46</f>
        <v>393.213300892133</v>
      </c>
      <c r="H46" s="24">
        <v>14729900</v>
      </c>
      <c r="I46" s="360">
        <f>H46/'- 3 -'!D46*100</f>
        <v>5.155645189799383</v>
      </c>
      <c r="J46" s="24">
        <f>H46/'- 7 -'!F46</f>
        <v>477.85563665855636</v>
      </c>
    </row>
    <row r="47" spans="1:10" ht="4.5" customHeight="1">
      <c r="A47"/>
      <c r="B47"/>
      <c r="C47"/>
      <c r="D47"/>
      <c r="E47"/>
      <c r="F47"/>
      <c r="G47"/>
      <c r="H47"/>
      <c r="I47"/>
      <c r="J47"/>
    </row>
    <row r="48" spans="1:10" ht="13.5" customHeight="1">
      <c r="A48" s="370" t="s">
        <v>283</v>
      </c>
      <c r="B48" s="371">
        <f>SUM(B11:B46)</f>
        <v>50472930</v>
      </c>
      <c r="C48" s="372">
        <f>B48/'- 3 -'!D48*100</f>
        <v>3.2012237338928675</v>
      </c>
      <c r="D48" s="371">
        <f>B48/'- 7 -'!D48</f>
        <v>18958.39311873192</v>
      </c>
      <c r="E48" s="371">
        <f>SUM(E11:E46)</f>
        <v>87662519</v>
      </c>
      <c r="F48" s="372">
        <f>E48/'- 3 -'!D48*100</f>
        <v>5.559957315646911</v>
      </c>
      <c r="G48" s="371">
        <f>E48/'- 7 -'!F48</f>
        <v>500.27657662917204</v>
      </c>
      <c r="H48" s="371">
        <f>SUM(H11:H46)</f>
        <v>69035057</v>
      </c>
      <c r="I48" s="372">
        <f>H48/'- 3 -'!D48*100</f>
        <v>4.378518602725203</v>
      </c>
      <c r="J48" s="371">
        <f>H48/'- 7 -'!F48</f>
        <v>393.97250247120735</v>
      </c>
    </row>
    <row r="49" spans="1:10" ht="4.5" customHeight="1">
      <c r="A49" s="25" t="s">
        <v>5</v>
      </c>
      <c r="B49" s="26"/>
      <c r="C49" s="359"/>
      <c r="D49" s="26"/>
      <c r="E49" s="26"/>
      <c r="F49" s="359"/>
      <c r="H49" s="26"/>
      <c r="I49" s="359"/>
      <c r="J49" s="26"/>
    </row>
    <row r="50" spans="1:10" ht="13.5" customHeight="1">
      <c r="A50" s="23" t="s">
        <v>284</v>
      </c>
      <c r="B50" s="24">
        <v>0</v>
      </c>
      <c r="C50" s="360">
        <f>B50/'- 3 -'!D50*100</f>
        <v>0</v>
      </c>
      <c r="D50" s="24">
        <f>IF(AND(B50&gt;0,'- 7 -'!D50=0),"N/A ",IF(B50&gt;0,B50/'- 7 -'!D50,0))</f>
        <v>0</v>
      </c>
      <c r="E50" s="24">
        <v>186373</v>
      </c>
      <c r="F50" s="360">
        <f>E50/'- 3 -'!D50*100</f>
        <v>7.278546266861414</v>
      </c>
      <c r="G50" s="24">
        <f>E50/'- 7 -'!F50</f>
        <v>816.3512921594393</v>
      </c>
      <c r="H50" s="24">
        <v>30309</v>
      </c>
      <c r="I50" s="360">
        <f>H50/'- 3 -'!D50*100</f>
        <v>1.1836771356489546</v>
      </c>
      <c r="J50" s="24">
        <f>H50/'- 7 -'!F50</f>
        <v>132.75952693823916</v>
      </c>
    </row>
    <row r="51" spans="1:10" ht="13.5" customHeight="1">
      <c r="A51" s="367" t="s">
        <v>285</v>
      </c>
      <c r="B51" s="368">
        <v>0</v>
      </c>
      <c r="C51" s="369">
        <f>B51/'- 3 -'!D51*100</f>
        <v>0</v>
      </c>
      <c r="D51" s="368">
        <f>IF(AND(B51&gt;0,'- 7 -'!D51=0),"N/A ",IF(B51&gt;0,B51/'- 7 -'!D51,0))</f>
        <v>0</v>
      </c>
      <c r="E51" s="368">
        <v>147188</v>
      </c>
      <c r="F51" s="369">
        <f>E51/'- 3 -'!D51*100</f>
        <v>1.388873293195523</v>
      </c>
      <c r="G51" s="368">
        <f>E51/'- 7 -'!F51</f>
        <v>225.40275650842267</v>
      </c>
      <c r="H51" s="368">
        <v>0</v>
      </c>
      <c r="I51" s="369">
        <f>H51/'- 3 -'!D51*100</f>
        <v>0</v>
      </c>
      <c r="J51" s="368">
        <f>H51/'- 7 -'!F51</f>
        <v>0</v>
      </c>
    </row>
    <row r="52" spans="1:10" ht="49.5" customHeight="1">
      <c r="A52" s="27"/>
      <c r="B52" s="27"/>
      <c r="C52" s="27"/>
      <c r="D52" s="27"/>
      <c r="E52" s="27"/>
      <c r="F52" s="27"/>
      <c r="G52" s="27"/>
      <c r="H52" s="27"/>
      <c r="I52" s="27"/>
      <c r="J52" s="27"/>
    </row>
    <row r="53" spans="1:10" ht="15" customHeight="1">
      <c r="A53" s="163" t="s">
        <v>548</v>
      </c>
      <c r="B53" s="164"/>
      <c r="C53" s="118"/>
      <c r="D53" s="118"/>
      <c r="E53" s="118"/>
      <c r="F53" s="118"/>
      <c r="G53" s="118"/>
      <c r="H53" s="118"/>
      <c r="I53" s="118"/>
      <c r="J53" s="118"/>
    </row>
    <row r="54" spans="1:10" ht="12" customHeight="1">
      <c r="A54" s="163" t="s">
        <v>542</v>
      </c>
      <c r="C54" s="118"/>
      <c r="D54" s="118"/>
      <c r="E54" s="118"/>
      <c r="F54" s="118"/>
      <c r="G54" s="118"/>
      <c r="H54" s="118"/>
      <c r="I54" s="118"/>
      <c r="J54" s="118"/>
    </row>
    <row r="55" spans="1:10" ht="12" customHeight="1">
      <c r="A55" s="1" t="s">
        <v>541</v>
      </c>
      <c r="C55" s="118"/>
      <c r="D55" s="118"/>
      <c r="E55" s="217"/>
      <c r="F55" s="118"/>
      <c r="G55" s="118"/>
      <c r="H55" s="118"/>
      <c r="I55" s="118"/>
      <c r="J55" s="118"/>
    </row>
    <row r="56" ht="14.25" customHeight="1">
      <c r="B56" s="118"/>
    </row>
    <row r="57" ht="14.25" customHeight="1">
      <c r="B57" s="118"/>
    </row>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19.xml><?xml version="1.0" encoding="utf-8"?>
<worksheet xmlns="http://schemas.openxmlformats.org/spreadsheetml/2006/main" xmlns:r="http://schemas.openxmlformats.org/officeDocument/2006/relationships">
  <sheetPr codeName="Sheet23">
    <pageSetUpPr fitToPage="1"/>
  </sheetPr>
  <dimension ref="A1:E53"/>
  <sheetViews>
    <sheetView showGridLines="0" showZeros="0" workbookViewId="0" topLeftCell="A1">
      <selection activeCell="A1" sqref="A1"/>
    </sheetView>
  </sheetViews>
  <sheetFormatPr defaultColWidth="15.83203125" defaultRowHeight="12"/>
  <cols>
    <col min="1" max="1" width="36.83203125" style="1" customWidth="1"/>
    <col min="2" max="2" width="24.83203125" style="1" customWidth="1"/>
    <col min="3" max="4" width="15.83203125" style="1" customWidth="1"/>
    <col min="5" max="5" width="40.83203125" style="1" customWidth="1"/>
    <col min="6" max="16384" width="15.83203125" style="1" customWidth="1"/>
  </cols>
  <sheetData>
    <row r="1" spans="1:5" ht="6.75" customHeight="1">
      <c r="A1" s="3"/>
      <c r="B1" s="4"/>
      <c r="C1" s="4"/>
      <c r="D1" s="4"/>
      <c r="E1" s="4"/>
    </row>
    <row r="2" spans="1:5" ht="15.75" customHeight="1">
      <c r="A2" s="167"/>
      <c r="B2" s="5" t="s">
        <v>2</v>
      </c>
      <c r="C2" s="6"/>
      <c r="D2" s="6"/>
      <c r="E2" s="190" t="s">
        <v>495</v>
      </c>
    </row>
    <row r="3" spans="1:5" ht="15.75" customHeight="1">
      <c r="A3" s="170"/>
      <c r="B3" s="7" t="str">
        <f>OPYEAR</f>
        <v>OPERATING FUND 2006/2007 BUDGET</v>
      </c>
      <c r="C3" s="8"/>
      <c r="D3" s="8"/>
      <c r="E3" s="104"/>
    </row>
    <row r="4" spans="2:5" ht="15.75" customHeight="1">
      <c r="B4" s="4"/>
      <c r="C4" s="4"/>
      <c r="D4" s="4"/>
      <c r="E4" s="4"/>
    </row>
    <row r="5" spans="2:5" ht="15.75" customHeight="1">
      <c r="B5" s="172" t="s">
        <v>504</v>
      </c>
      <c r="C5" s="180"/>
      <c r="D5" s="174"/>
      <c r="E5" s="76"/>
    </row>
    <row r="6" spans="2:5" ht="15.75" customHeight="1">
      <c r="B6" s="361" t="s">
        <v>24</v>
      </c>
      <c r="C6" s="362"/>
      <c r="D6" s="363"/>
      <c r="E6" s="108"/>
    </row>
    <row r="7" spans="2:5" ht="15.75" customHeight="1">
      <c r="B7" s="364" t="s">
        <v>563</v>
      </c>
      <c r="C7" s="365"/>
      <c r="D7" s="366"/>
      <c r="E7" s="108"/>
    </row>
    <row r="8" spans="1:5" ht="15.75" customHeight="1">
      <c r="A8" s="105"/>
      <c r="B8" s="176"/>
      <c r="C8" s="175"/>
      <c r="D8" s="175" t="s">
        <v>67</v>
      </c>
      <c r="E8" s="108"/>
    </row>
    <row r="9" spans="1:4" ht="15.75" customHeight="1">
      <c r="A9" s="35" t="s">
        <v>88</v>
      </c>
      <c r="B9" s="116" t="s">
        <v>89</v>
      </c>
      <c r="C9" s="116" t="s">
        <v>90</v>
      </c>
      <c r="D9" s="116" t="s">
        <v>91</v>
      </c>
    </row>
    <row r="10" ht="4.5" customHeight="1">
      <c r="A10" s="37"/>
    </row>
    <row r="11" spans="1:4" ht="13.5" customHeight="1">
      <c r="A11" s="367" t="s">
        <v>248</v>
      </c>
      <c r="B11" s="368">
        <v>231240</v>
      </c>
      <c r="C11" s="369">
        <f>B11/'- 3 -'!D11*100</f>
        <v>1.868242225150496</v>
      </c>
      <c r="D11" s="368">
        <f>B11/'- 7 -'!F11</f>
        <v>156.29604596147348</v>
      </c>
    </row>
    <row r="12" spans="1:4" ht="13.5" customHeight="1">
      <c r="A12" s="23" t="s">
        <v>249</v>
      </c>
      <c r="B12" s="24">
        <v>271843</v>
      </c>
      <c r="C12" s="360">
        <f>B12/'- 3 -'!D12*100</f>
        <v>1.2171672053354174</v>
      </c>
      <c r="D12" s="24">
        <f>B12/'- 7 -'!F12</f>
        <v>115.6188329363729</v>
      </c>
    </row>
    <row r="13" spans="1:4" ht="13.5" customHeight="1">
      <c r="A13" s="367" t="s">
        <v>250</v>
      </c>
      <c r="B13" s="368">
        <v>1358000</v>
      </c>
      <c r="C13" s="369">
        <f>B13/'- 3 -'!D13*100</f>
        <v>2.536634569584668</v>
      </c>
      <c r="D13" s="368">
        <f>B13/'- 7 -'!F13</f>
        <v>197.34069606917097</v>
      </c>
    </row>
    <row r="14" spans="1:4" ht="13.5" customHeight="1">
      <c r="A14" s="23" t="s">
        <v>286</v>
      </c>
      <c r="B14" s="24">
        <v>774503</v>
      </c>
      <c r="C14" s="360">
        <f>B14/'- 3 -'!D14*100</f>
        <v>1.5878860895730762</v>
      </c>
      <c r="D14" s="24">
        <f>B14/'- 7 -'!F14</f>
        <v>175.80365452275564</v>
      </c>
    </row>
    <row r="15" spans="1:4" ht="13.5" customHeight="1">
      <c r="A15" s="367" t="s">
        <v>251</v>
      </c>
      <c r="B15" s="368">
        <v>238000</v>
      </c>
      <c r="C15" s="369">
        <f>B15/'- 3 -'!D15*100</f>
        <v>1.6569441869489747</v>
      </c>
      <c r="D15" s="368">
        <f>B15/'- 7 -'!F15</f>
        <v>151.15909812638932</v>
      </c>
    </row>
    <row r="16" spans="1:4" ht="13.5" customHeight="1">
      <c r="A16" s="23" t="s">
        <v>252</v>
      </c>
      <c r="B16" s="24">
        <v>222630</v>
      </c>
      <c r="C16" s="360">
        <f>B16/'- 3 -'!D16*100</f>
        <v>2.036978716715303</v>
      </c>
      <c r="D16" s="24">
        <f>B16/'- 7 -'!F16</f>
        <v>185.91231732776617</v>
      </c>
    </row>
    <row r="17" spans="1:4" ht="13.5" customHeight="1">
      <c r="A17" s="367" t="s">
        <v>253</v>
      </c>
      <c r="B17" s="368">
        <v>81750</v>
      </c>
      <c r="C17" s="369">
        <f>B17/'- 3 -'!D17*100</f>
        <v>0.6134978993606789</v>
      </c>
      <c r="D17" s="368">
        <f>B17/'- 7 -'!F17</f>
        <v>56.889352818371606</v>
      </c>
    </row>
    <row r="18" spans="1:4" ht="13.5" customHeight="1">
      <c r="A18" s="23" t="s">
        <v>254</v>
      </c>
      <c r="B18" s="24">
        <v>816931</v>
      </c>
      <c r="C18" s="360">
        <f>B18/'- 3 -'!D18*100</f>
        <v>0.9248378530044525</v>
      </c>
      <c r="D18" s="24">
        <f>B18/'- 7 -'!F18</f>
        <v>133.95166182957024</v>
      </c>
    </row>
    <row r="19" spans="1:4" ht="13.5" customHeight="1">
      <c r="A19" s="367" t="s">
        <v>255</v>
      </c>
      <c r="B19" s="368">
        <v>351700</v>
      </c>
      <c r="C19" s="369">
        <f>B19/'- 3 -'!D19*100</f>
        <v>1.4429878258928717</v>
      </c>
      <c r="D19" s="368">
        <f>B19/'- 7 -'!F19</f>
        <v>105.00074638005673</v>
      </c>
    </row>
    <row r="20" spans="1:4" ht="13.5" customHeight="1">
      <c r="A20" s="23" t="s">
        <v>256</v>
      </c>
      <c r="B20" s="24">
        <v>698356</v>
      </c>
      <c r="C20" s="360">
        <f>B20/'- 3 -'!D20*100</f>
        <v>1.4918416073666414</v>
      </c>
      <c r="D20" s="24">
        <f>B20/'- 7 -'!F20</f>
        <v>104.18558854244368</v>
      </c>
    </row>
    <row r="21" spans="1:4" ht="13.5" customHeight="1">
      <c r="A21" s="367" t="s">
        <v>257</v>
      </c>
      <c r="B21" s="368">
        <v>519000</v>
      </c>
      <c r="C21" s="369">
        <f>B21/'- 3 -'!D21*100</f>
        <v>1.9439148722596982</v>
      </c>
      <c r="D21" s="368">
        <f>B21/'- 7 -'!F21</f>
        <v>166.82738669238188</v>
      </c>
    </row>
    <row r="22" spans="1:4" ht="13.5" customHeight="1">
      <c r="A22" s="23" t="s">
        <v>258</v>
      </c>
      <c r="B22" s="24">
        <v>311475</v>
      </c>
      <c r="C22" s="360">
        <f>B22/'- 3 -'!D22*100</f>
        <v>2.225899081712561</v>
      </c>
      <c r="D22" s="24">
        <f>B22/'- 7 -'!F22</f>
        <v>187.18449519230768</v>
      </c>
    </row>
    <row r="23" spans="1:4" ht="13.5" customHeight="1">
      <c r="A23" s="367" t="s">
        <v>259</v>
      </c>
      <c r="B23" s="368">
        <v>246825</v>
      </c>
      <c r="C23" s="369">
        <f>B23/'- 3 -'!D23*100</f>
        <v>2.0307134873683577</v>
      </c>
      <c r="D23" s="368">
        <f>B23/'- 7 -'!F23</f>
        <v>188.27231121281466</v>
      </c>
    </row>
    <row r="24" spans="1:4" ht="13.5" customHeight="1">
      <c r="A24" s="23" t="s">
        <v>260</v>
      </c>
      <c r="B24" s="24">
        <v>508105</v>
      </c>
      <c r="C24" s="360">
        <f>B24/'- 3 -'!D24*100</f>
        <v>1.267077542212955</v>
      </c>
      <c r="D24" s="24">
        <f>B24/'- 7 -'!F24</f>
        <v>110.56577086280056</v>
      </c>
    </row>
    <row r="25" spans="1:4" ht="13.5" customHeight="1">
      <c r="A25" s="367" t="s">
        <v>261</v>
      </c>
      <c r="B25" s="368">
        <v>2260691</v>
      </c>
      <c r="C25" s="369">
        <f>B25/'- 3 -'!D25*100</f>
        <v>1.849443447181932</v>
      </c>
      <c r="D25" s="368">
        <f>B25/'- 7 -'!F25</f>
        <v>157.71529231198548</v>
      </c>
    </row>
    <row r="26" spans="1:4" ht="13.5" customHeight="1">
      <c r="A26" s="23" t="s">
        <v>262</v>
      </c>
      <c r="B26" s="24">
        <v>589031</v>
      </c>
      <c r="C26" s="360">
        <f>B26/'- 3 -'!D26*100</f>
        <v>1.9869441365142964</v>
      </c>
      <c r="D26" s="24">
        <f>B26/'- 7 -'!F26</f>
        <v>179.6647857251792</v>
      </c>
    </row>
    <row r="27" spans="1:4" ht="13.5" customHeight="1">
      <c r="A27" s="367" t="s">
        <v>263</v>
      </c>
      <c r="B27" s="368">
        <v>694503</v>
      </c>
      <c r="C27" s="369">
        <f>B27/'- 3 -'!D27*100</f>
        <v>2.1928709615156126</v>
      </c>
      <c r="D27" s="368">
        <f>B27/'- 7 -'!F27</f>
        <v>205.1701472078369</v>
      </c>
    </row>
    <row r="28" spans="1:4" ht="13.5" customHeight="1">
      <c r="A28" s="23" t="s">
        <v>264</v>
      </c>
      <c r="B28" s="24">
        <v>317024</v>
      </c>
      <c r="C28" s="360">
        <f>B28/'- 3 -'!D28*100</f>
        <v>1.7910904796623512</v>
      </c>
      <c r="D28" s="24">
        <f>B28/'- 7 -'!F28</f>
        <v>165.54778067885118</v>
      </c>
    </row>
    <row r="29" spans="1:4" ht="13.5" customHeight="1">
      <c r="A29" s="367" t="s">
        <v>265</v>
      </c>
      <c r="B29" s="368">
        <v>2266329</v>
      </c>
      <c r="C29" s="369">
        <f>B29/'- 3 -'!D29*100</f>
        <v>1.960232805869687</v>
      </c>
      <c r="D29" s="368">
        <f>B29/'- 7 -'!F29</f>
        <v>176.48475645368532</v>
      </c>
    </row>
    <row r="30" spans="1:4" ht="13.5" customHeight="1">
      <c r="A30" s="23" t="s">
        <v>266</v>
      </c>
      <c r="B30" s="24">
        <v>120953</v>
      </c>
      <c r="C30" s="360">
        <f>B30/'- 3 -'!D30*100</f>
        <v>1.1333926487324262</v>
      </c>
      <c r="D30" s="24">
        <f>B30/'- 7 -'!F30</f>
        <v>100.08522962350021</v>
      </c>
    </row>
    <row r="31" spans="1:4" ht="13.5" customHeight="1">
      <c r="A31" s="367" t="s">
        <v>267</v>
      </c>
      <c r="B31" s="368">
        <v>451285</v>
      </c>
      <c r="C31" s="369">
        <f>B31/'- 3 -'!D31*100</f>
        <v>1.6570465667960304</v>
      </c>
      <c r="D31" s="368">
        <f>B31/'- 7 -'!F31</f>
        <v>134.95364832535884</v>
      </c>
    </row>
    <row r="32" spans="1:4" ht="13.5" customHeight="1">
      <c r="A32" s="23" t="s">
        <v>268</v>
      </c>
      <c r="B32" s="24">
        <v>191570</v>
      </c>
      <c r="C32" s="360">
        <f>B32/'- 3 -'!D32*100</f>
        <v>0.9233128815136105</v>
      </c>
      <c r="D32" s="24">
        <f>B32/'- 7 -'!F32</f>
        <v>87.87614678899082</v>
      </c>
    </row>
    <row r="33" spans="1:4" ht="13.5" customHeight="1">
      <c r="A33" s="367" t="s">
        <v>269</v>
      </c>
      <c r="B33" s="368">
        <v>248000</v>
      </c>
      <c r="C33" s="369">
        <f>B33/'- 3 -'!D33*100</f>
        <v>1.1050265340040726</v>
      </c>
      <c r="D33" s="368">
        <f>B33/'- 7 -'!F33</f>
        <v>108.84353741496598</v>
      </c>
    </row>
    <row r="34" spans="1:4" ht="13.5" customHeight="1">
      <c r="A34" s="23" t="s">
        <v>270</v>
      </c>
      <c r="B34" s="24">
        <v>366908</v>
      </c>
      <c r="C34" s="360">
        <f>B34/'- 3 -'!D34*100</f>
        <v>1.8558798342744043</v>
      </c>
      <c r="D34" s="24">
        <f>B34/'- 7 -'!F34</f>
        <v>172.51645664848598</v>
      </c>
    </row>
    <row r="35" spans="1:4" ht="13.5" customHeight="1">
      <c r="A35" s="367" t="s">
        <v>271</v>
      </c>
      <c r="B35" s="368">
        <v>1795000</v>
      </c>
      <c r="C35" s="369">
        <f>B35/'- 3 -'!D35*100</f>
        <v>1.2831084237268922</v>
      </c>
      <c r="D35" s="368">
        <f>B35/'- 7 -'!F35</f>
        <v>104.64641753629103</v>
      </c>
    </row>
    <row r="36" spans="1:4" ht="13.5" customHeight="1">
      <c r="A36" s="23" t="s">
        <v>272</v>
      </c>
      <c r="B36" s="24">
        <v>306625</v>
      </c>
      <c r="C36" s="360">
        <f>B36/'- 3 -'!D36*100</f>
        <v>1.7238422919723624</v>
      </c>
      <c r="D36" s="24">
        <f>B36/'- 7 -'!F36</f>
        <v>158.62648732540094</v>
      </c>
    </row>
    <row r="37" spans="1:4" ht="13.5" customHeight="1">
      <c r="A37" s="367" t="s">
        <v>273</v>
      </c>
      <c r="B37" s="368">
        <v>403694</v>
      </c>
      <c r="C37" s="369">
        <f>B37/'- 3 -'!D37*100</f>
        <v>1.3922319544640613</v>
      </c>
      <c r="D37" s="368">
        <f>B37/'- 7 -'!F37</f>
        <v>119.03110717971398</v>
      </c>
    </row>
    <row r="38" spans="1:4" ht="13.5" customHeight="1">
      <c r="A38" s="23" t="s">
        <v>274</v>
      </c>
      <c r="B38" s="24">
        <v>1392241</v>
      </c>
      <c r="C38" s="360">
        <f>B38/'- 3 -'!D38*100</f>
        <v>1.878601370248351</v>
      </c>
      <c r="D38" s="24">
        <f>B38/'- 7 -'!F38</f>
        <v>159.50518416680987</v>
      </c>
    </row>
    <row r="39" spans="1:4" ht="13.5" customHeight="1">
      <c r="A39" s="367" t="s">
        <v>275</v>
      </c>
      <c r="B39" s="368">
        <v>84000</v>
      </c>
      <c r="C39" s="369">
        <f>B39/'- 3 -'!D39*100</f>
        <v>0.5225219397009682</v>
      </c>
      <c r="D39" s="368">
        <f>B39/'- 7 -'!F39</f>
        <v>50.37481259370315</v>
      </c>
    </row>
    <row r="40" spans="1:4" ht="13.5" customHeight="1">
      <c r="A40" s="23" t="s">
        <v>276</v>
      </c>
      <c r="B40" s="24">
        <v>1403697</v>
      </c>
      <c r="C40" s="360">
        <f>B40/'- 3 -'!D40*100</f>
        <v>1.8475250882979233</v>
      </c>
      <c r="D40" s="24">
        <f>B40/'- 7 -'!F40</f>
        <v>159.6307457866127</v>
      </c>
    </row>
    <row r="41" spans="1:4" ht="13.5" customHeight="1">
      <c r="A41" s="367" t="s">
        <v>277</v>
      </c>
      <c r="B41" s="368">
        <v>964928</v>
      </c>
      <c r="C41" s="369">
        <f>B41/'- 3 -'!D41*100</f>
        <v>2.0748636116188215</v>
      </c>
      <c r="D41" s="368">
        <f>B41/'- 7 -'!F41</f>
        <v>206.82199121208873</v>
      </c>
    </row>
    <row r="42" spans="1:4" ht="13.5" customHeight="1">
      <c r="A42" s="23" t="s">
        <v>278</v>
      </c>
      <c r="B42" s="24">
        <v>230748</v>
      </c>
      <c r="C42" s="360">
        <f>B42/'- 3 -'!D42*100</f>
        <v>1.3854395198622413</v>
      </c>
      <c r="D42" s="24">
        <f>B42/'- 7 -'!F42</f>
        <v>137.02375296912115</v>
      </c>
    </row>
    <row r="43" spans="1:4" ht="13.5" customHeight="1">
      <c r="A43" s="367" t="s">
        <v>279</v>
      </c>
      <c r="B43" s="368">
        <v>175420</v>
      </c>
      <c r="C43" s="369">
        <f>B43/'- 3 -'!D43*100</f>
        <v>1.78502288262574</v>
      </c>
      <c r="D43" s="368">
        <f>B43/'- 7 -'!F43</f>
        <v>160.49405306495882</v>
      </c>
    </row>
    <row r="44" spans="1:4" ht="13.5" customHeight="1">
      <c r="A44" s="23" t="s">
        <v>280</v>
      </c>
      <c r="B44" s="24">
        <v>90639</v>
      </c>
      <c r="C44" s="360">
        <f>B44/'- 3 -'!D44*100</f>
        <v>1.1942783107627089</v>
      </c>
      <c r="D44" s="24">
        <f>B44/'- 7 -'!F44</f>
        <v>114.51547694251421</v>
      </c>
    </row>
    <row r="45" spans="1:4" ht="13.5" customHeight="1">
      <c r="A45" s="367" t="s">
        <v>281</v>
      </c>
      <c r="B45" s="368">
        <v>251273</v>
      </c>
      <c r="C45" s="369">
        <f>B45/'- 3 -'!D45*100</f>
        <v>2.1453367849105063</v>
      </c>
      <c r="D45" s="368">
        <f>B45/'- 7 -'!F45</f>
        <v>173.1722949689869</v>
      </c>
    </row>
    <row r="46" spans="1:4" ht="13.5" customHeight="1">
      <c r="A46" s="23" t="s">
        <v>282</v>
      </c>
      <c r="B46" s="24">
        <v>4523200</v>
      </c>
      <c r="C46" s="360">
        <f>B46/'- 3 -'!D46*100</f>
        <v>1.5831753319778528</v>
      </c>
      <c r="D46" s="24">
        <f>B46/'- 7 -'!F46</f>
        <v>146.73803730738038</v>
      </c>
    </row>
    <row r="47" spans="1:4" ht="4.5" customHeight="1">
      <c r="A47"/>
      <c r="B47"/>
      <c r="C47"/>
      <c r="D47"/>
    </row>
    <row r="48" spans="1:5" ht="13.5" customHeight="1">
      <c r="A48" s="370" t="s">
        <v>283</v>
      </c>
      <c r="B48" s="371">
        <f>SUM(B11:B46)</f>
        <v>25758117</v>
      </c>
      <c r="C48" s="372">
        <f>B48/'- 3 -'!D48*100</f>
        <v>1.6336974192064806</v>
      </c>
      <c r="D48" s="371">
        <f>B48/'- 7 -'!F48</f>
        <v>146.99763068836387</v>
      </c>
      <c r="E48" s="37"/>
    </row>
    <row r="49" spans="1:4" ht="4.5" customHeight="1">
      <c r="A49" s="25" t="s">
        <v>5</v>
      </c>
      <c r="B49" s="26"/>
      <c r="C49" s="359"/>
      <c r="D49" s="26"/>
    </row>
    <row r="50" spans="1:4" ht="13.5" customHeight="1">
      <c r="A50" s="23" t="s">
        <v>284</v>
      </c>
      <c r="B50" s="24">
        <v>99915</v>
      </c>
      <c r="C50" s="360">
        <f>B50/'- 3 -'!D50*100</f>
        <v>3.9020456302868887</v>
      </c>
      <c r="D50" s="24">
        <f>B50/'- 7 -'!F50</f>
        <v>437.6478318002628</v>
      </c>
    </row>
    <row r="51" spans="1:4" ht="13.5" customHeight="1">
      <c r="A51" s="367" t="s">
        <v>285</v>
      </c>
      <c r="B51" s="368">
        <v>422134</v>
      </c>
      <c r="C51" s="369">
        <f>B51/'- 3 -'!D51*100</f>
        <v>3.9832774326018354</v>
      </c>
      <c r="D51" s="368">
        <f>B51/'- 7 -'!F51</f>
        <v>646.4532924961716</v>
      </c>
    </row>
    <row r="52" spans="1:5" ht="49.5" customHeight="1">
      <c r="A52" s="27"/>
      <c r="B52" s="27"/>
      <c r="C52" s="27"/>
      <c r="D52" s="27"/>
      <c r="E52" s="27"/>
    </row>
    <row r="53" ht="15" customHeight="1">
      <c r="A53" s="252" t="s">
        <v>564</v>
      </c>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F58"/>
  <sheetViews>
    <sheetView showGridLines="0" showZeros="0" workbookViewId="0" topLeftCell="A1">
      <selection activeCell="A1" sqref="A1"/>
    </sheetView>
  </sheetViews>
  <sheetFormatPr defaultColWidth="15.83203125" defaultRowHeight="12"/>
  <cols>
    <col min="1" max="1" width="32.83203125" style="1" customWidth="1"/>
    <col min="2" max="2" width="18.83203125" style="1" customWidth="1"/>
    <col min="3" max="3" width="19.83203125" style="1" customWidth="1"/>
    <col min="4" max="4" width="21.83203125" style="1" customWidth="1"/>
    <col min="5" max="5" width="19.83203125" style="1" customWidth="1"/>
    <col min="6" max="6" width="20.83203125" style="1" customWidth="1"/>
    <col min="7" max="16384" width="15.83203125" style="1" customWidth="1"/>
  </cols>
  <sheetData>
    <row r="1" spans="1:6" ht="6.75" customHeight="1">
      <c r="A1" s="3"/>
      <c r="B1" s="4"/>
      <c r="C1" s="4"/>
      <c r="D1" s="4"/>
      <c r="E1" s="4"/>
      <c r="F1" s="4"/>
    </row>
    <row r="2" spans="1:6" ht="15.75" customHeight="1">
      <c r="A2" s="5" t="s">
        <v>13</v>
      </c>
      <c r="B2" s="6"/>
      <c r="C2" s="6"/>
      <c r="D2" s="6"/>
      <c r="E2" s="6"/>
      <c r="F2" s="6"/>
    </row>
    <row r="3" spans="1:6" ht="15.75" customHeight="1">
      <c r="A3" s="7" t="s">
        <v>574</v>
      </c>
      <c r="B3" s="8"/>
      <c r="C3" s="9"/>
      <c r="D3" s="8"/>
      <c r="E3" s="8"/>
      <c r="F3" s="8"/>
    </row>
    <row r="4" spans="2:6" ht="15.75" customHeight="1">
      <c r="B4" s="4"/>
      <c r="C4" s="4"/>
      <c r="D4" s="4"/>
      <c r="E4" s="4"/>
      <c r="F4" s="4"/>
    </row>
    <row r="5" spans="2:6" ht="15.75" customHeight="1">
      <c r="B5" s="4"/>
      <c r="C5" s="4"/>
      <c r="D5" s="4"/>
      <c r="E5" s="4"/>
      <c r="F5" s="4"/>
    </row>
    <row r="6" spans="2:6" ht="15.75" customHeight="1">
      <c r="B6" s="10"/>
      <c r="C6" s="11" t="s">
        <v>35</v>
      </c>
      <c r="D6" s="12"/>
      <c r="E6" s="13" t="s">
        <v>35</v>
      </c>
      <c r="F6" s="13" t="s">
        <v>36</v>
      </c>
    </row>
    <row r="7" spans="2:6" ht="15.75" customHeight="1">
      <c r="B7" s="10"/>
      <c r="C7" s="14" t="s">
        <v>118</v>
      </c>
      <c r="D7" s="15"/>
      <c r="E7" s="16" t="s">
        <v>555</v>
      </c>
      <c r="F7" s="16" t="s">
        <v>66</v>
      </c>
    </row>
    <row r="8" spans="1:6" ht="15.75" customHeight="1">
      <c r="A8" s="17"/>
      <c r="B8" s="18" t="s">
        <v>61</v>
      </c>
      <c r="C8" s="14" t="s">
        <v>134</v>
      </c>
      <c r="D8" s="16" t="s">
        <v>84</v>
      </c>
      <c r="E8" s="16" t="s">
        <v>85</v>
      </c>
      <c r="F8" s="16" t="s">
        <v>86</v>
      </c>
    </row>
    <row r="9" spans="1:6" ht="13.5">
      <c r="A9" s="19" t="s">
        <v>88</v>
      </c>
      <c r="B9" s="20" t="s">
        <v>368</v>
      </c>
      <c r="C9" s="20" t="s">
        <v>369</v>
      </c>
      <c r="D9" s="21" t="s">
        <v>370</v>
      </c>
      <c r="E9" s="21" t="s">
        <v>371</v>
      </c>
      <c r="F9" s="21" t="s">
        <v>372</v>
      </c>
    </row>
    <row r="10" ht="4.5" customHeight="1">
      <c r="A10" s="22"/>
    </row>
    <row r="11" spans="1:6" ht="13.5" customHeight="1">
      <c r="A11" s="367" t="s">
        <v>248</v>
      </c>
      <c r="B11" s="368">
        <v>12425110</v>
      </c>
      <c r="C11" s="368">
        <v>-47700</v>
      </c>
      <c r="D11" s="368">
        <f>B11+C11</f>
        <v>12377410</v>
      </c>
      <c r="E11" s="368">
        <f>-'- 15 -'!H11-'- 16 -'!B11</f>
        <v>-11750</v>
      </c>
      <c r="F11" s="368">
        <f>D11+E11</f>
        <v>12365660</v>
      </c>
    </row>
    <row r="12" spans="1:6" ht="13.5" customHeight="1">
      <c r="A12" s="23" t="s">
        <v>249</v>
      </c>
      <c r="B12" s="24">
        <v>22471072</v>
      </c>
      <c r="C12" s="24">
        <v>-137000</v>
      </c>
      <c r="D12" s="24">
        <f aca="true" t="shared" si="0" ref="D12:D46">B12+C12</f>
        <v>22334072</v>
      </c>
      <c r="E12" s="24">
        <f>-'- 15 -'!H12-'- 16 -'!B12</f>
        <v>-431880</v>
      </c>
      <c r="F12" s="24">
        <f aca="true" t="shared" si="1" ref="F12:F46">D12+E12</f>
        <v>21902192</v>
      </c>
    </row>
    <row r="13" spans="1:6" ht="13.5" customHeight="1">
      <c r="A13" s="367" t="s">
        <v>250</v>
      </c>
      <c r="B13" s="368">
        <v>53666100</v>
      </c>
      <c r="C13" s="368">
        <v>-130600</v>
      </c>
      <c r="D13" s="368">
        <f t="shared" si="0"/>
        <v>53535500</v>
      </c>
      <c r="E13" s="368">
        <f>-'- 15 -'!H13-'- 16 -'!B13</f>
        <v>-109100</v>
      </c>
      <c r="F13" s="368">
        <f t="shared" si="1"/>
        <v>53426400</v>
      </c>
    </row>
    <row r="14" spans="1:6" ht="13.5" customHeight="1">
      <c r="A14" s="23" t="s">
        <v>286</v>
      </c>
      <c r="B14" s="24">
        <v>48912977</v>
      </c>
      <c r="C14" s="24">
        <v>-137249</v>
      </c>
      <c r="D14" s="24">
        <f t="shared" si="0"/>
        <v>48775728</v>
      </c>
      <c r="E14" s="24">
        <f>-'- 15 -'!H14-'- 16 -'!B14</f>
        <v>-153194</v>
      </c>
      <c r="F14" s="24">
        <f t="shared" si="1"/>
        <v>48622534</v>
      </c>
    </row>
    <row r="15" spans="1:6" ht="13.5" customHeight="1">
      <c r="A15" s="367" t="s">
        <v>251</v>
      </c>
      <c r="B15" s="368">
        <v>14439291</v>
      </c>
      <c r="C15" s="368">
        <v>-75500</v>
      </c>
      <c r="D15" s="368">
        <f t="shared" si="0"/>
        <v>14363791</v>
      </c>
      <c r="E15" s="368">
        <f>-'- 15 -'!H15-'- 16 -'!B15</f>
        <v>-203950</v>
      </c>
      <c r="F15" s="368">
        <f t="shared" si="1"/>
        <v>14159841</v>
      </c>
    </row>
    <row r="16" spans="1:6" ht="13.5" customHeight="1">
      <c r="A16" s="23" t="s">
        <v>252</v>
      </c>
      <c r="B16" s="24">
        <v>10929422</v>
      </c>
      <c r="C16" s="24">
        <v>0</v>
      </c>
      <c r="D16" s="24">
        <f t="shared" si="0"/>
        <v>10929422</v>
      </c>
      <c r="E16" s="24">
        <f>-'- 15 -'!H16-'- 16 -'!B16</f>
        <v>-114300</v>
      </c>
      <c r="F16" s="24">
        <f t="shared" si="1"/>
        <v>10815122</v>
      </c>
    </row>
    <row r="17" spans="1:6" ht="13.5" customHeight="1">
      <c r="A17" s="367" t="s">
        <v>253</v>
      </c>
      <c r="B17" s="368">
        <v>13449929</v>
      </c>
      <c r="C17" s="368">
        <v>-124700</v>
      </c>
      <c r="D17" s="368">
        <f t="shared" si="0"/>
        <v>13325229</v>
      </c>
      <c r="E17" s="368">
        <f>-'- 15 -'!H17-'- 16 -'!B17</f>
        <v>-47400</v>
      </c>
      <c r="F17" s="368">
        <f t="shared" si="1"/>
        <v>13277829</v>
      </c>
    </row>
    <row r="18" spans="1:6" ht="13.5" customHeight="1">
      <c r="A18" s="23" t="s">
        <v>254</v>
      </c>
      <c r="B18" s="24">
        <v>91523680</v>
      </c>
      <c r="C18" s="24">
        <v>-3191331</v>
      </c>
      <c r="D18" s="24">
        <f t="shared" si="0"/>
        <v>88332349</v>
      </c>
      <c r="E18" s="24">
        <f>-'- 15 -'!H18-'- 16 -'!B18</f>
        <v>-3202244</v>
      </c>
      <c r="F18" s="24">
        <f t="shared" si="1"/>
        <v>85130105</v>
      </c>
    </row>
    <row r="19" spans="1:6" ht="13.5" customHeight="1">
      <c r="A19" s="367" t="s">
        <v>255</v>
      </c>
      <c r="B19" s="368">
        <v>24520040</v>
      </c>
      <c r="C19" s="368">
        <v>-147000</v>
      </c>
      <c r="D19" s="368">
        <f t="shared" si="0"/>
        <v>24373040</v>
      </c>
      <c r="E19" s="368">
        <f>-'- 15 -'!H19-'- 16 -'!B19</f>
        <v>-26200</v>
      </c>
      <c r="F19" s="368">
        <f t="shared" si="1"/>
        <v>24346840</v>
      </c>
    </row>
    <row r="20" spans="1:6" ht="13.5" customHeight="1">
      <c r="A20" s="23" t="s">
        <v>256</v>
      </c>
      <c r="B20" s="24">
        <v>47067297</v>
      </c>
      <c r="C20" s="24">
        <v>-255625</v>
      </c>
      <c r="D20" s="24">
        <f t="shared" si="0"/>
        <v>46811672</v>
      </c>
      <c r="E20" s="24">
        <f>-'- 15 -'!H20-'- 16 -'!B20</f>
        <v>-147629</v>
      </c>
      <c r="F20" s="24">
        <f t="shared" si="1"/>
        <v>46664043</v>
      </c>
    </row>
    <row r="21" spans="1:6" ht="13.5" customHeight="1">
      <c r="A21" s="367" t="s">
        <v>257</v>
      </c>
      <c r="B21" s="368">
        <v>27067000</v>
      </c>
      <c r="C21" s="368">
        <v>-368300</v>
      </c>
      <c r="D21" s="368">
        <f t="shared" si="0"/>
        <v>26698700</v>
      </c>
      <c r="E21" s="368">
        <f>-'- 15 -'!H21-'- 16 -'!B21</f>
        <v>-100000</v>
      </c>
      <c r="F21" s="368">
        <f t="shared" si="1"/>
        <v>26598700</v>
      </c>
    </row>
    <row r="22" spans="1:6" ht="13.5" customHeight="1">
      <c r="A22" s="23" t="s">
        <v>258</v>
      </c>
      <c r="B22" s="24">
        <v>14013722</v>
      </c>
      <c r="C22" s="24">
        <v>-20500</v>
      </c>
      <c r="D22" s="24">
        <f t="shared" si="0"/>
        <v>13993222</v>
      </c>
      <c r="E22" s="24">
        <f>-'- 15 -'!H22-'- 16 -'!B22</f>
        <v>-66790</v>
      </c>
      <c r="F22" s="24">
        <f t="shared" si="1"/>
        <v>13926432</v>
      </c>
    </row>
    <row r="23" spans="1:6" ht="13.5" customHeight="1">
      <c r="A23" s="367" t="s">
        <v>259</v>
      </c>
      <c r="B23" s="368">
        <v>12197695</v>
      </c>
      <c r="C23" s="368">
        <v>-43100</v>
      </c>
      <c r="D23" s="368">
        <f t="shared" si="0"/>
        <v>12154595</v>
      </c>
      <c r="E23" s="368">
        <f>-'- 15 -'!H23-'- 16 -'!B23</f>
        <v>-270000</v>
      </c>
      <c r="F23" s="368">
        <f t="shared" si="1"/>
        <v>11884595</v>
      </c>
    </row>
    <row r="24" spans="1:6" ht="13.5" customHeight="1">
      <c r="A24" s="23" t="s">
        <v>260</v>
      </c>
      <c r="B24" s="24">
        <v>40311975</v>
      </c>
      <c r="C24" s="24">
        <v>-211430</v>
      </c>
      <c r="D24" s="24">
        <f t="shared" si="0"/>
        <v>40100545</v>
      </c>
      <c r="E24" s="24">
        <f>-'- 15 -'!H24-'- 16 -'!B24</f>
        <v>-600205</v>
      </c>
      <c r="F24" s="24">
        <f t="shared" si="1"/>
        <v>39500340</v>
      </c>
    </row>
    <row r="25" spans="1:6" ht="13.5" customHeight="1">
      <c r="A25" s="367" t="s">
        <v>261</v>
      </c>
      <c r="B25" s="368">
        <v>123610007</v>
      </c>
      <c r="C25" s="368">
        <v>-1373720</v>
      </c>
      <c r="D25" s="368">
        <f t="shared" si="0"/>
        <v>122236287</v>
      </c>
      <c r="E25" s="368">
        <f>-'- 15 -'!H25-'- 16 -'!B25</f>
        <v>-678439</v>
      </c>
      <c r="F25" s="368">
        <f t="shared" si="1"/>
        <v>121557848</v>
      </c>
    </row>
    <row r="26" spans="1:6" ht="13.5" customHeight="1">
      <c r="A26" s="23" t="s">
        <v>262</v>
      </c>
      <c r="B26" s="24">
        <v>29650471</v>
      </c>
      <c r="C26" s="24">
        <v>-5400</v>
      </c>
      <c r="D26" s="24">
        <f t="shared" si="0"/>
        <v>29645071</v>
      </c>
      <c r="E26" s="24">
        <f>-'- 15 -'!H26-'- 16 -'!B26</f>
        <v>-86375</v>
      </c>
      <c r="F26" s="24">
        <f t="shared" si="1"/>
        <v>29558696</v>
      </c>
    </row>
    <row r="27" spans="1:6" ht="13.5" customHeight="1">
      <c r="A27" s="367" t="s">
        <v>263</v>
      </c>
      <c r="B27" s="368">
        <v>31672347</v>
      </c>
      <c r="C27" s="368">
        <v>-1400</v>
      </c>
      <c r="D27" s="368">
        <f t="shared" si="0"/>
        <v>31670947</v>
      </c>
      <c r="E27" s="368">
        <f>-'- 15 -'!H27-'- 16 -'!B27</f>
        <v>-164386</v>
      </c>
      <c r="F27" s="368">
        <f t="shared" si="1"/>
        <v>31506561</v>
      </c>
    </row>
    <row r="28" spans="1:6" ht="13.5" customHeight="1">
      <c r="A28" s="23" t="s">
        <v>264</v>
      </c>
      <c r="B28" s="24">
        <v>17782855</v>
      </c>
      <c r="C28" s="24">
        <v>-82800</v>
      </c>
      <c r="D28" s="24">
        <f t="shared" si="0"/>
        <v>17700055</v>
      </c>
      <c r="E28" s="24">
        <f>-'- 15 -'!H28-'- 16 -'!B28</f>
        <v>0</v>
      </c>
      <c r="F28" s="24">
        <f t="shared" si="1"/>
        <v>17700055</v>
      </c>
    </row>
    <row r="29" spans="1:6" ht="13.5" customHeight="1">
      <c r="A29" s="367" t="s">
        <v>265</v>
      </c>
      <c r="B29" s="368">
        <v>117465298</v>
      </c>
      <c r="C29" s="368">
        <v>-1850000</v>
      </c>
      <c r="D29" s="368">
        <f t="shared" si="0"/>
        <v>115615298</v>
      </c>
      <c r="E29" s="368">
        <f>-'- 15 -'!H29-'- 16 -'!B29</f>
        <v>-103977</v>
      </c>
      <c r="F29" s="368">
        <f t="shared" si="1"/>
        <v>115511321</v>
      </c>
    </row>
    <row r="30" spans="1:6" ht="13.5" customHeight="1">
      <c r="A30" s="23" t="s">
        <v>266</v>
      </c>
      <c r="B30" s="24">
        <v>10701765</v>
      </c>
      <c r="C30" s="24">
        <v>-30000</v>
      </c>
      <c r="D30" s="24">
        <f t="shared" si="0"/>
        <v>10671765</v>
      </c>
      <c r="E30" s="24">
        <f>-'- 15 -'!H30-'- 16 -'!B30</f>
        <v>-10875</v>
      </c>
      <c r="F30" s="24">
        <f t="shared" si="1"/>
        <v>10660890</v>
      </c>
    </row>
    <row r="31" spans="1:6" ht="13.5" customHeight="1">
      <c r="A31" s="367" t="s">
        <v>267</v>
      </c>
      <c r="B31" s="368">
        <v>27476298</v>
      </c>
      <c r="C31" s="368">
        <v>-242000</v>
      </c>
      <c r="D31" s="368">
        <f t="shared" si="0"/>
        <v>27234298</v>
      </c>
      <c r="E31" s="368">
        <f>-'- 15 -'!H31-'- 16 -'!B31</f>
        <v>-176105</v>
      </c>
      <c r="F31" s="368">
        <f t="shared" si="1"/>
        <v>27058193</v>
      </c>
    </row>
    <row r="32" spans="1:6" ht="13.5" customHeight="1">
      <c r="A32" s="23" t="s">
        <v>268</v>
      </c>
      <c r="B32" s="24">
        <v>20948713</v>
      </c>
      <c r="C32" s="24">
        <v>-200600</v>
      </c>
      <c r="D32" s="24">
        <f t="shared" si="0"/>
        <v>20748113</v>
      </c>
      <c r="E32" s="24">
        <f>-'- 15 -'!H32-'- 16 -'!B32</f>
        <v>-245350</v>
      </c>
      <c r="F32" s="24">
        <f t="shared" si="1"/>
        <v>20502763</v>
      </c>
    </row>
    <row r="33" spans="1:6" ht="13.5" customHeight="1">
      <c r="A33" s="367" t="s">
        <v>269</v>
      </c>
      <c r="B33" s="368">
        <v>22574900</v>
      </c>
      <c r="C33" s="368">
        <v>-132000</v>
      </c>
      <c r="D33" s="368">
        <f t="shared" si="0"/>
        <v>22442900</v>
      </c>
      <c r="E33" s="368">
        <f>-'- 15 -'!H33-'- 16 -'!B33</f>
        <v>-20000</v>
      </c>
      <c r="F33" s="368">
        <f t="shared" si="1"/>
        <v>22422900</v>
      </c>
    </row>
    <row r="34" spans="1:6" ht="13.5" customHeight="1">
      <c r="A34" s="23" t="s">
        <v>270</v>
      </c>
      <c r="B34" s="24">
        <v>20103130</v>
      </c>
      <c r="C34" s="24">
        <v>-333100</v>
      </c>
      <c r="D34" s="24">
        <f t="shared" si="0"/>
        <v>19770030</v>
      </c>
      <c r="E34" s="24">
        <f>-'- 15 -'!H34-'- 16 -'!B34</f>
        <v>-18106</v>
      </c>
      <c r="F34" s="24">
        <f t="shared" si="1"/>
        <v>19751924</v>
      </c>
    </row>
    <row r="35" spans="1:6" ht="13.5" customHeight="1">
      <c r="A35" s="367" t="s">
        <v>271</v>
      </c>
      <c r="B35" s="368">
        <v>140106351</v>
      </c>
      <c r="C35" s="368">
        <v>-211704</v>
      </c>
      <c r="D35" s="368">
        <f t="shared" si="0"/>
        <v>139894647</v>
      </c>
      <c r="E35" s="368">
        <f>-'- 15 -'!H35-'- 16 -'!B35</f>
        <v>-581195</v>
      </c>
      <c r="F35" s="368">
        <f t="shared" si="1"/>
        <v>139313452</v>
      </c>
    </row>
    <row r="36" spans="1:6" ht="13.5" customHeight="1">
      <c r="A36" s="23" t="s">
        <v>272</v>
      </c>
      <c r="B36" s="24">
        <v>17895000</v>
      </c>
      <c r="C36" s="24">
        <v>-107700</v>
      </c>
      <c r="D36" s="24">
        <f t="shared" si="0"/>
        <v>17787300</v>
      </c>
      <c r="E36" s="24">
        <f>-'- 15 -'!H36-'- 16 -'!B36</f>
        <v>-16835</v>
      </c>
      <c r="F36" s="24">
        <f t="shared" si="1"/>
        <v>17770465</v>
      </c>
    </row>
    <row r="37" spans="1:6" ht="13.5" customHeight="1">
      <c r="A37" s="367" t="s">
        <v>273</v>
      </c>
      <c r="B37" s="368">
        <v>29627683</v>
      </c>
      <c r="C37" s="368">
        <v>-631509</v>
      </c>
      <c r="D37" s="368">
        <f t="shared" si="0"/>
        <v>28996174</v>
      </c>
      <c r="E37" s="368">
        <f>-'- 15 -'!H37-'- 16 -'!B37</f>
        <v>-5000</v>
      </c>
      <c r="F37" s="368">
        <f t="shared" si="1"/>
        <v>28991174</v>
      </c>
    </row>
    <row r="38" spans="1:6" ht="13.5" customHeight="1">
      <c r="A38" s="23" t="s">
        <v>274</v>
      </c>
      <c r="B38" s="24">
        <v>75143012</v>
      </c>
      <c r="C38" s="24">
        <v>-1032505</v>
      </c>
      <c r="D38" s="24">
        <f t="shared" si="0"/>
        <v>74110507</v>
      </c>
      <c r="E38" s="24">
        <f>-'- 15 -'!H38-'- 16 -'!B38</f>
        <v>-911534</v>
      </c>
      <c r="F38" s="24">
        <f t="shared" si="1"/>
        <v>73198973</v>
      </c>
    </row>
    <row r="39" spans="1:6" ht="13.5" customHeight="1">
      <c r="A39" s="367" t="s">
        <v>275</v>
      </c>
      <c r="B39" s="368">
        <v>16182880</v>
      </c>
      <c r="C39" s="368">
        <v>-107000</v>
      </c>
      <c r="D39" s="368">
        <f t="shared" si="0"/>
        <v>16075880</v>
      </c>
      <c r="E39" s="368">
        <f>-'- 15 -'!H39-'- 16 -'!B39</f>
        <v>-89250</v>
      </c>
      <c r="F39" s="368">
        <f t="shared" si="1"/>
        <v>15986630</v>
      </c>
    </row>
    <row r="40" spans="1:6" ht="13.5" customHeight="1">
      <c r="A40" s="23" t="s">
        <v>276</v>
      </c>
      <c r="B40" s="24">
        <v>76597508</v>
      </c>
      <c r="C40" s="24">
        <v>-620353</v>
      </c>
      <c r="D40" s="24">
        <f t="shared" si="0"/>
        <v>75977155</v>
      </c>
      <c r="E40" s="24">
        <f>-'- 15 -'!H40-'- 16 -'!B40</f>
        <v>-601708</v>
      </c>
      <c r="F40" s="24">
        <f t="shared" si="1"/>
        <v>75375447</v>
      </c>
    </row>
    <row r="41" spans="1:6" ht="13.5" customHeight="1">
      <c r="A41" s="367" t="s">
        <v>277</v>
      </c>
      <c r="B41" s="368">
        <v>47037211</v>
      </c>
      <c r="C41" s="368">
        <v>-531600</v>
      </c>
      <c r="D41" s="368">
        <f t="shared" si="0"/>
        <v>46505611</v>
      </c>
      <c r="E41" s="368">
        <f>-'- 15 -'!H41-'- 16 -'!B41</f>
        <v>-1069250</v>
      </c>
      <c r="F41" s="368">
        <f t="shared" si="1"/>
        <v>45436361</v>
      </c>
    </row>
    <row r="42" spans="1:6" ht="13.5" customHeight="1">
      <c r="A42" s="23" t="s">
        <v>278</v>
      </c>
      <c r="B42" s="24">
        <v>16657820</v>
      </c>
      <c r="C42" s="24">
        <v>-2600</v>
      </c>
      <c r="D42" s="24">
        <f t="shared" si="0"/>
        <v>16655220</v>
      </c>
      <c r="E42" s="24">
        <f>-'- 15 -'!H42-'- 16 -'!B42</f>
        <v>-57988</v>
      </c>
      <c r="F42" s="24">
        <f t="shared" si="1"/>
        <v>16597232</v>
      </c>
    </row>
    <row r="43" spans="1:6" ht="13.5" customHeight="1">
      <c r="A43" s="367" t="s">
        <v>279</v>
      </c>
      <c r="B43" s="368">
        <v>9854325</v>
      </c>
      <c r="C43" s="368">
        <v>-27000</v>
      </c>
      <c r="D43" s="368">
        <f t="shared" si="0"/>
        <v>9827325</v>
      </c>
      <c r="E43" s="368">
        <f>-'- 15 -'!H43-'- 16 -'!B43</f>
        <v>-145000</v>
      </c>
      <c r="F43" s="368">
        <f t="shared" si="1"/>
        <v>9682325</v>
      </c>
    </row>
    <row r="44" spans="1:6" ht="13.5" customHeight="1">
      <c r="A44" s="23" t="s">
        <v>280</v>
      </c>
      <c r="B44" s="24">
        <v>7724537</v>
      </c>
      <c r="C44" s="24">
        <v>-135100</v>
      </c>
      <c r="D44" s="24">
        <f t="shared" si="0"/>
        <v>7589437</v>
      </c>
      <c r="E44" s="24">
        <f>-'- 15 -'!H44-'- 16 -'!B44</f>
        <v>-6000</v>
      </c>
      <c r="F44" s="24">
        <f t="shared" si="1"/>
        <v>7583437</v>
      </c>
    </row>
    <row r="45" spans="1:6" ht="13.5" customHeight="1">
      <c r="A45" s="367" t="s">
        <v>281</v>
      </c>
      <c r="B45" s="368">
        <v>11841820</v>
      </c>
      <c r="C45" s="368">
        <v>-129300</v>
      </c>
      <c r="D45" s="368">
        <f t="shared" si="0"/>
        <v>11712520</v>
      </c>
      <c r="E45" s="368">
        <f>-'- 15 -'!H45-'- 16 -'!B45</f>
        <v>-509363</v>
      </c>
      <c r="F45" s="368">
        <f t="shared" si="1"/>
        <v>11203157</v>
      </c>
    </row>
    <row r="46" spans="1:6" ht="13.5" customHeight="1">
      <c r="A46" s="23" t="s">
        <v>282</v>
      </c>
      <c r="B46" s="24">
        <v>287868400</v>
      </c>
      <c r="C46" s="24">
        <v>-2164100</v>
      </c>
      <c r="D46" s="24">
        <f t="shared" si="0"/>
        <v>285704300</v>
      </c>
      <c r="E46" s="24">
        <f>-'- 15 -'!H46-'- 16 -'!B46</f>
        <v>-6526700</v>
      </c>
      <c r="F46" s="24">
        <f t="shared" si="1"/>
        <v>279177600</v>
      </c>
    </row>
    <row r="47" spans="1:6" ht="4.5" customHeight="1">
      <c r="A47"/>
      <c r="B47"/>
      <c r="C47"/>
      <c r="D47"/>
      <c r="E47"/>
      <c r="F47"/>
    </row>
    <row r="48" spans="1:6" ht="13.5" customHeight="1">
      <c r="A48" s="370" t="s">
        <v>283</v>
      </c>
      <c r="B48" s="371">
        <f>SUM(B11:B46)</f>
        <v>1591517641</v>
      </c>
      <c r="C48" s="371">
        <f>SUM(C11:C46)</f>
        <v>-14841526</v>
      </c>
      <c r="D48" s="371">
        <f>SUM(D11:D46)</f>
        <v>1576676115</v>
      </c>
      <c r="E48" s="371">
        <f>SUM(E11:E46)</f>
        <v>-17508078</v>
      </c>
      <c r="F48" s="371">
        <f>SUM(F11:F46)</f>
        <v>1559168037</v>
      </c>
    </row>
    <row r="49" spans="1:6" ht="4.5" customHeight="1">
      <c r="A49" s="25" t="s">
        <v>5</v>
      </c>
      <c r="B49" s="26"/>
      <c r="C49" s="26"/>
      <c r="D49" s="26"/>
      <c r="E49" s="26"/>
      <c r="F49" s="26"/>
    </row>
    <row r="50" spans="1:6" ht="13.5" customHeight="1">
      <c r="A50" s="23" t="s">
        <v>284</v>
      </c>
      <c r="B50" s="24">
        <v>2565580</v>
      </c>
      <c r="C50" s="24">
        <v>-5000</v>
      </c>
      <c r="D50" s="24">
        <f>B50+C50</f>
        <v>2560580</v>
      </c>
      <c r="E50" s="24">
        <f>-'- 15 -'!H50-'- 16 -'!B50</f>
        <v>-8500</v>
      </c>
      <c r="F50" s="24">
        <f>D50+E50</f>
        <v>2552080</v>
      </c>
    </row>
    <row r="51" spans="1:6" ht="13.5" customHeight="1">
      <c r="A51" s="367" t="s">
        <v>285</v>
      </c>
      <c r="B51" s="368">
        <v>11522051</v>
      </c>
      <c r="C51" s="368">
        <v>-924396</v>
      </c>
      <c r="D51" s="368">
        <f>B51+C51</f>
        <v>10597655</v>
      </c>
      <c r="E51" s="368">
        <f>-'- 15 -'!H51-'- 16 -'!B51</f>
        <v>-3376873</v>
      </c>
      <c r="F51" s="368">
        <f>D51+E51</f>
        <v>7220782</v>
      </c>
    </row>
    <row r="52" spans="1:6" ht="49.5" customHeight="1">
      <c r="A52" s="27"/>
      <c r="B52" s="27"/>
      <c r="C52" s="27"/>
      <c r="D52" s="27"/>
      <c r="E52" s="27"/>
      <c r="F52" s="27"/>
    </row>
    <row r="53" spans="1:6" ht="15" customHeight="1">
      <c r="A53" s="40" t="s">
        <v>374</v>
      </c>
      <c r="B53" s="28"/>
      <c r="C53" s="28"/>
      <c r="D53" s="28"/>
      <c r="E53" s="28"/>
      <c r="F53" s="28"/>
    </row>
    <row r="54" spans="1:6" ht="12" customHeight="1">
      <c r="A54" s="41" t="s">
        <v>414</v>
      </c>
      <c r="B54" s="28"/>
      <c r="C54" s="28"/>
      <c r="D54" s="28"/>
      <c r="E54" s="28"/>
      <c r="F54" s="28"/>
    </row>
    <row r="55" spans="1:6" ht="12" customHeight="1">
      <c r="A55" s="29" t="s">
        <v>413</v>
      </c>
      <c r="B55" s="28"/>
      <c r="C55" s="28"/>
      <c r="D55" s="28"/>
      <c r="E55" s="28"/>
      <c r="F55" s="28"/>
    </row>
    <row r="56" spans="1:6" ht="12" customHeight="1">
      <c r="A56" s="41" t="s">
        <v>375</v>
      </c>
      <c r="B56" s="28"/>
      <c r="C56" s="28"/>
      <c r="D56" s="28"/>
      <c r="E56" s="28"/>
      <c r="F56" s="28"/>
    </row>
    <row r="57" ht="12" customHeight="1">
      <c r="A57" s="41" t="s">
        <v>376</v>
      </c>
    </row>
    <row r="58" ht="12" customHeight="1">
      <c r="A58" s="41" t="s">
        <v>377</v>
      </c>
    </row>
    <row r="59" ht="14.25" customHeight="1"/>
  </sheetData>
  <printOptions horizontalCentered="1"/>
  <pageMargins left="0.5" right="0.5" top="0.6" bottom="0" header="0.3" footer="0"/>
  <pageSetup fitToHeight="1" fitToWidth="1" horizontalDpi="1200" verticalDpi="1200" orientation="portrait" scale="89" r:id="rId1"/>
  <headerFooter alignWithMargins="0">
    <oddHeader>&amp;C&amp;"Arial,Bold"&amp;10&amp;A</oddHeader>
  </headerFooter>
</worksheet>
</file>

<file path=xl/worksheets/sheet20.xml><?xml version="1.0" encoding="utf-8"?>
<worksheet xmlns="http://schemas.openxmlformats.org/spreadsheetml/2006/main" xmlns:r="http://schemas.openxmlformats.org/officeDocument/2006/relationships">
  <sheetPr codeName="Sheet171">
    <pageSetUpPr fitToPage="1"/>
  </sheetPr>
  <dimension ref="A1:F58"/>
  <sheetViews>
    <sheetView showGridLines="0" showZeros="0" workbookViewId="0" topLeftCell="A1">
      <selection activeCell="A1" sqref="A1"/>
    </sheetView>
  </sheetViews>
  <sheetFormatPr defaultColWidth="15.83203125" defaultRowHeight="12"/>
  <cols>
    <col min="1" max="1" width="34.83203125" style="1" customWidth="1"/>
    <col min="2" max="2" width="23.83203125" style="1" customWidth="1"/>
    <col min="3" max="3" width="12.83203125" style="1" customWidth="1"/>
    <col min="4" max="4" width="22.83203125" style="1" customWidth="1"/>
    <col min="5" max="5" width="12.83203125" style="1" customWidth="1"/>
    <col min="6" max="6" width="25.83203125" style="1" customWidth="1"/>
    <col min="7" max="16384" width="15.83203125" style="1" customWidth="1"/>
  </cols>
  <sheetData>
    <row r="1" spans="1:5" ht="6.75" customHeight="1">
      <c r="A1" s="3"/>
      <c r="B1" s="4"/>
      <c r="C1" s="4"/>
      <c r="D1" s="4"/>
      <c r="E1" s="4"/>
    </row>
    <row r="2" spans="1:6" ht="15.75" customHeight="1">
      <c r="A2" s="167"/>
      <c r="B2" s="5" t="s">
        <v>2</v>
      </c>
      <c r="C2" s="6"/>
      <c r="D2" s="6"/>
      <c r="E2" s="190"/>
      <c r="F2" s="190" t="s">
        <v>494</v>
      </c>
    </row>
    <row r="3" spans="1:6" ht="15.75" customHeight="1">
      <c r="A3" s="170"/>
      <c r="B3" s="7" t="str">
        <f>OPYEAR</f>
        <v>OPERATING FUND 2006/2007 BUDGET</v>
      </c>
      <c r="C3" s="8"/>
      <c r="D3" s="8"/>
      <c r="E3" s="104"/>
      <c r="F3" s="104"/>
    </row>
    <row r="4" spans="2:5" ht="15.75" customHeight="1">
      <c r="B4" s="4"/>
      <c r="C4" s="4"/>
      <c r="D4" s="4"/>
      <c r="E4" s="4"/>
    </row>
    <row r="5" spans="2:5" ht="15.75" customHeight="1">
      <c r="B5" s="172" t="s">
        <v>311</v>
      </c>
      <c r="C5" s="201"/>
      <c r="D5" s="73"/>
      <c r="E5" s="215"/>
    </row>
    <row r="6" spans="2:5" ht="15.75" customHeight="1">
      <c r="B6" s="361" t="s">
        <v>37</v>
      </c>
      <c r="C6" s="362"/>
      <c r="D6" s="421"/>
      <c r="E6" s="423"/>
    </row>
    <row r="7" spans="2:5" ht="15.75" customHeight="1">
      <c r="B7" s="364" t="s">
        <v>232</v>
      </c>
      <c r="C7" s="365"/>
      <c r="D7" s="364" t="s">
        <v>183</v>
      </c>
      <c r="E7" s="366"/>
    </row>
    <row r="8" spans="1:5" ht="15.75" customHeight="1">
      <c r="A8" s="105"/>
      <c r="B8" s="176"/>
      <c r="C8" s="175"/>
      <c r="D8" s="175"/>
      <c r="E8" s="176"/>
    </row>
    <row r="9" spans="1:5" ht="15.75" customHeight="1">
      <c r="A9" s="35" t="s">
        <v>88</v>
      </c>
      <c r="B9" s="116" t="s">
        <v>89</v>
      </c>
      <c r="C9" s="116" t="s">
        <v>90</v>
      </c>
      <c r="D9" s="116" t="s">
        <v>89</v>
      </c>
      <c r="E9" s="116" t="s">
        <v>90</v>
      </c>
    </row>
    <row r="10" ht="4.5" customHeight="1">
      <c r="A10" s="37"/>
    </row>
    <row r="11" spans="1:5" ht="13.5" customHeight="1">
      <c r="A11" s="367" t="s">
        <v>248</v>
      </c>
      <c r="B11" s="368">
        <v>0</v>
      </c>
      <c r="C11" s="369">
        <f>B11/'- 3 -'!D11*100</f>
        <v>0</v>
      </c>
      <c r="D11" s="368">
        <v>0</v>
      </c>
      <c r="E11" s="369">
        <f>D11/'- 3 -'!D11*100</f>
        <v>0</v>
      </c>
    </row>
    <row r="12" spans="1:5" ht="13.5" customHeight="1">
      <c r="A12" s="23" t="s">
        <v>249</v>
      </c>
      <c r="B12" s="24">
        <v>99275</v>
      </c>
      <c r="C12" s="360">
        <f>B12/'- 3 -'!D12*100</f>
        <v>0.4445002236940939</v>
      </c>
      <c r="D12" s="24">
        <v>311855</v>
      </c>
      <c r="E12" s="360">
        <f>D12/'- 3 -'!D12*100</f>
        <v>1.3963194888957107</v>
      </c>
    </row>
    <row r="13" spans="1:5" ht="13.5" customHeight="1">
      <c r="A13" s="367" t="s">
        <v>250</v>
      </c>
      <c r="B13" s="368">
        <v>0</v>
      </c>
      <c r="C13" s="369">
        <f>B13/'- 3 -'!D13*100</f>
        <v>0</v>
      </c>
      <c r="D13" s="368">
        <v>0</v>
      </c>
      <c r="E13" s="369">
        <f>D13/'- 3 -'!D13*100</f>
        <v>0</v>
      </c>
    </row>
    <row r="14" spans="1:5" ht="13.5" customHeight="1">
      <c r="A14" s="23" t="s">
        <v>286</v>
      </c>
      <c r="B14" s="24">
        <v>0</v>
      </c>
      <c r="C14" s="360">
        <f>B14/'- 3 -'!D14*100</f>
        <v>0</v>
      </c>
      <c r="D14" s="24">
        <v>0</v>
      </c>
      <c r="E14" s="360">
        <f>D14/'- 3 -'!D14*100</f>
        <v>0</v>
      </c>
    </row>
    <row r="15" spans="1:5" ht="13.5" customHeight="1">
      <c r="A15" s="367" t="s">
        <v>251</v>
      </c>
      <c r="B15" s="368">
        <v>0</v>
      </c>
      <c r="C15" s="369">
        <f>B15/'- 3 -'!D15*100</f>
        <v>0</v>
      </c>
      <c r="D15" s="368">
        <v>0</v>
      </c>
      <c r="E15" s="369">
        <f>D15/'- 3 -'!D15*100</f>
        <v>0</v>
      </c>
    </row>
    <row r="16" spans="1:5" ht="13.5" customHeight="1">
      <c r="A16" s="23" t="s">
        <v>252</v>
      </c>
      <c r="B16" s="24">
        <v>18800</v>
      </c>
      <c r="C16" s="360">
        <f>B16/'- 3 -'!D16*100</f>
        <v>0.17201275602680546</v>
      </c>
      <c r="D16" s="24">
        <v>90500</v>
      </c>
      <c r="E16" s="360">
        <f>D16/'- 3 -'!D16*100</f>
        <v>0.8280401287460581</v>
      </c>
    </row>
    <row r="17" spans="1:5" ht="13.5" customHeight="1">
      <c r="A17" s="367" t="s">
        <v>253</v>
      </c>
      <c r="B17" s="368">
        <v>0</v>
      </c>
      <c r="C17" s="369">
        <f>B17/'- 3 -'!D17*100</f>
        <v>0</v>
      </c>
      <c r="D17" s="368">
        <v>0</v>
      </c>
      <c r="E17" s="369">
        <f>D17/'- 3 -'!D17*100</f>
        <v>0</v>
      </c>
    </row>
    <row r="18" spans="1:5" ht="13.5" customHeight="1">
      <c r="A18" s="23" t="s">
        <v>254</v>
      </c>
      <c r="B18" s="24">
        <v>253264</v>
      </c>
      <c r="C18" s="360">
        <f>B18/'- 3 -'!D18*100</f>
        <v>0.2867171572670393</v>
      </c>
      <c r="D18" s="24">
        <v>1392246</v>
      </c>
      <c r="E18" s="360">
        <f>D18/'- 3 -'!D18*100</f>
        <v>1.576145110779291</v>
      </c>
    </row>
    <row r="19" spans="1:5" ht="13.5" customHeight="1">
      <c r="A19" s="367" t="s">
        <v>255</v>
      </c>
      <c r="B19" s="368">
        <v>0</v>
      </c>
      <c r="C19" s="369">
        <f>B19/'- 3 -'!D19*100</f>
        <v>0</v>
      </c>
      <c r="D19" s="368">
        <v>0</v>
      </c>
      <c r="E19" s="369">
        <f>D19/'- 3 -'!D19*100</f>
        <v>0</v>
      </c>
    </row>
    <row r="20" spans="1:5" ht="13.5" customHeight="1">
      <c r="A20" s="23" t="s">
        <v>256</v>
      </c>
      <c r="B20" s="24">
        <v>0</v>
      </c>
      <c r="C20" s="360">
        <f>B20/'- 3 -'!D20*100</f>
        <v>0</v>
      </c>
      <c r="D20" s="24">
        <v>0</v>
      </c>
      <c r="E20" s="360">
        <f>D20/'- 3 -'!D20*100</f>
        <v>0</v>
      </c>
    </row>
    <row r="21" spans="1:5" ht="13.5" customHeight="1">
      <c r="A21" s="367" t="s">
        <v>257</v>
      </c>
      <c r="B21" s="368">
        <v>0</v>
      </c>
      <c r="C21" s="369">
        <f>B21/'- 3 -'!D21*100</f>
        <v>0</v>
      </c>
      <c r="D21" s="368">
        <v>0</v>
      </c>
      <c r="E21" s="369">
        <f>D21/'- 3 -'!D21*100</f>
        <v>0</v>
      </c>
    </row>
    <row r="22" spans="1:5" ht="13.5" customHeight="1">
      <c r="A22" s="23" t="s">
        <v>258</v>
      </c>
      <c r="B22" s="24">
        <v>0</v>
      </c>
      <c r="C22" s="360">
        <f>B22/'- 3 -'!D22*100</f>
        <v>0</v>
      </c>
      <c r="D22" s="24">
        <v>0</v>
      </c>
      <c r="E22" s="360">
        <f>D22/'- 3 -'!D22*100</f>
        <v>0</v>
      </c>
    </row>
    <row r="23" spans="1:5" ht="13.5" customHeight="1">
      <c r="A23" s="367" t="s">
        <v>259</v>
      </c>
      <c r="B23" s="368">
        <v>7400</v>
      </c>
      <c r="C23" s="369">
        <f>B23/'- 3 -'!D23*100</f>
        <v>0.0608823247504339</v>
      </c>
      <c r="D23" s="368">
        <v>152600</v>
      </c>
      <c r="E23" s="369">
        <f>D23/'- 3 -'!D23*100</f>
        <v>1.2554922644481368</v>
      </c>
    </row>
    <row r="24" spans="1:5" ht="13.5" customHeight="1">
      <c r="A24" s="23" t="s">
        <v>260</v>
      </c>
      <c r="B24" s="24">
        <v>118005</v>
      </c>
      <c r="C24" s="360">
        <f>B24/'- 3 -'!D24*100</f>
        <v>0.29427280851170473</v>
      </c>
      <c r="D24" s="24">
        <v>182175</v>
      </c>
      <c r="E24" s="360">
        <f>D24/'- 3 -'!D24*100</f>
        <v>0.4542955712946046</v>
      </c>
    </row>
    <row r="25" spans="1:5" ht="13.5" customHeight="1">
      <c r="A25" s="367" t="s">
        <v>261</v>
      </c>
      <c r="B25" s="368">
        <v>0</v>
      </c>
      <c r="C25" s="369">
        <f>B25/'- 3 -'!D25*100</f>
        <v>0</v>
      </c>
      <c r="D25" s="368">
        <v>0</v>
      </c>
      <c r="E25" s="369">
        <f>D25/'- 3 -'!D25*100</f>
        <v>0</v>
      </c>
    </row>
    <row r="26" spans="1:5" ht="13.5" customHeight="1">
      <c r="A26" s="23" t="s">
        <v>262</v>
      </c>
      <c r="B26" s="24">
        <v>0</v>
      </c>
      <c r="C26" s="360">
        <f>B26/'- 3 -'!D26*100</f>
        <v>0</v>
      </c>
      <c r="D26" s="24">
        <v>0</v>
      </c>
      <c r="E26" s="360">
        <f>D26/'- 3 -'!D26*100</f>
        <v>0</v>
      </c>
    </row>
    <row r="27" spans="1:5" ht="13.5" customHeight="1">
      <c r="A27" s="367" t="s">
        <v>263</v>
      </c>
      <c r="B27" s="368">
        <v>0</v>
      </c>
      <c r="C27" s="369">
        <f>B27/'- 3 -'!D27*100</f>
        <v>0</v>
      </c>
      <c r="D27" s="368">
        <v>0</v>
      </c>
      <c r="E27" s="369">
        <f>D27/'- 3 -'!D27*100</f>
        <v>0</v>
      </c>
    </row>
    <row r="28" spans="1:5" ht="13.5" customHeight="1">
      <c r="A28" s="23" t="s">
        <v>264</v>
      </c>
      <c r="B28" s="24">
        <v>0</v>
      </c>
      <c r="C28" s="360">
        <f>B28/'- 3 -'!D28*100</f>
        <v>0</v>
      </c>
      <c r="D28" s="24">
        <v>0</v>
      </c>
      <c r="E28" s="360">
        <f>D28/'- 3 -'!D28*100</f>
        <v>0</v>
      </c>
    </row>
    <row r="29" spans="1:5" ht="13.5" customHeight="1">
      <c r="A29" s="367" t="s">
        <v>265</v>
      </c>
      <c r="B29" s="368">
        <v>0</v>
      </c>
      <c r="C29" s="369">
        <f>B29/'- 3 -'!D29*100</f>
        <v>0</v>
      </c>
      <c r="D29" s="368">
        <v>0</v>
      </c>
      <c r="E29" s="369">
        <f>D29/'- 3 -'!D29*100</f>
        <v>0</v>
      </c>
    </row>
    <row r="30" spans="1:5" ht="13.5" customHeight="1">
      <c r="A30" s="23" t="s">
        <v>266</v>
      </c>
      <c r="B30" s="24">
        <v>0</v>
      </c>
      <c r="C30" s="360">
        <f>B30/'- 3 -'!D30*100</f>
        <v>0</v>
      </c>
      <c r="D30" s="24">
        <v>0</v>
      </c>
      <c r="E30" s="360">
        <f>D30/'- 3 -'!D30*100</f>
        <v>0</v>
      </c>
    </row>
    <row r="31" spans="1:5" ht="13.5" customHeight="1">
      <c r="A31" s="367" t="s">
        <v>267</v>
      </c>
      <c r="B31" s="368">
        <v>55844</v>
      </c>
      <c r="C31" s="369">
        <f>B31/'- 3 -'!D31*100</f>
        <v>0.20505026419260006</v>
      </c>
      <c r="D31" s="368">
        <v>85000</v>
      </c>
      <c r="E31" s="369">
        <f>D31/'- 3 -'!D31*100</f>
        <v>0.31210644753905536</v>
      </c>
    </row>
    <row r="32" spans="1:5" ht="13.5" customHeight="1">
      <c r="A32" s="23" t="s">
        <v>268</v>
      </c>
      <c r="B32" s="24">
        <v>64150</v>
      </c>
      <c r="C32" s="360">
        <f>B32/'- 3 -'!D32*100</f>
        <v>0.30918474369211313</v>
      </c>
      <c r="D32" s="24">
        <v>161700</v>
      </c>
      <c r="E32" s="360">
        <f>D32/'- 3 -'!D32*100</f>
        <v>0.7793479821514371</v>
      </c>
    </row>
    <row r="33" spans="1:5" ht="13.5" customHeight="1">
      <c r="A33" s="367" t="s">
        <v>269</v>
      </c>
      <c r="B33" s="368">
        <v>0</v>
      </c>
      <c r="C33" s="369">
        <f>B33/'- 3 -'!D33*100</f>
        <v>0</v>
      </c>
      <c r="D33" s="368">
        <v>0</v>
      </c>
      <c r="E33" s="369">
        <f>D33/'- 3 -'!D33*100</f>
        <v>0</v>
      </c>
    </row>
    <row r="34" spans="1:5" ht="13.5" customHeight="1">
      <c r="A34" s="23" t="s">
        <v>270</v>
      </c>
      <c r="B34" s="24">
        <v>0</v>
      </c>
      <c r="C34" s="360">
        <f>B34/'- 3 -'!D34*100</f>
        <v>0</v>
      </c>
      <c r="D34" s="24">
        <v>0</v>
      </c>
      <c r="E34" s="360">
        <f>D34/'- 3 -'!D34*100</f>
        <v>0</v>
      </c>
    </row>
    <row r="35" spans="1:5" ht="13.5" customHeight="1">
      <c r="A35" s="367" t="s">
        <v>271</v>
      </c>
      <c r="B35" s="368">
        <v>0</v>
      </c>
      <c r="C35" s="369">
        <f>B35/'- 3 -'!D35*100</f>
        <v>0</v>
      </c>
      <c r="D35" s="368">
        <v>0</v>
      </c>
      <c r="E35" s="369">
        <f>D35/'- 3 -'!D35*100</f>
        <v>0</v>
      </c>
    </row>
    <row r="36" spans="1:5" ht="13.5" customHeight="1">
      <c r="A36" s="23" t="s">
        <v>272</v>
      </c>
      <c r="B36" s="24">
        <v>0</v>
      </c>
      <c r="C36" s="360">
        <f>B36/'- 3 -'!D36*100</f>
        <v>0</v>
      </c>
      <c r="D36" s="24">
        <v>0</v>
      </c>
      <c r="E36" s="360">
        <f>D36/'- 3 -'!D36*100</f>
        <v>0</v>
      </c>
    </row>
    <row r="37" spans="1:5" ht="13.5" customHeight="1">
      <c r="A37" s="367" t="s">
        <v>273</v>
      </c>
      <c r="B37" s="368">
        <v>0</v>
      </c>
      <c r="C37" s="369">
        <f>B37/'- 3 -'!D37*100</f>
        <v>0</v>
      </c>
      <c r="D37" s="368">
        <v>0</v>
      </c>
      <c r="E37" s="369">
        <f>D37/'- 3 -'!D37*100</f>
        <v>0</v>
      </c>
    </row>
    <row r="38" spans="1:5" ht="13.5" customHeight="1">
      <c r="A38" s="23" t="s">
        <v>274</v>
      </c>
      <c r="B38" s="24">
        <v>84188</v>
      </c>
      <c r="C38" s="360">
        <f>B38/'- 3 -'!D38*100</f>
        <v>0.11359792748415552</v>
      </c>
      <c r="D38" s="24">
        <v>298728</v>
      </c>
      <c r="E38" s="360">
        <f>D38/'- 3 -'!D38*100</f>
        <v>0.4030845450834657</v>
      </c>
    </row>
    <row r="39" spans="1:5" ht="13.5" customHeight="1">
      <c r="A39" s="367" t="s">
        <v>275</v>
      </c>
      <c r="B39" s="368">
        <v>0</v>
      </c>
      <c r="C39" s="369">
        <f>B39/'- 3 -'!D39*100</f>
        <v>0</v>
      </c>
      <c r="D39" s="368">
        <v>0</v>
      </c>
      <c r="E39" s="369">
        <f>D39/'- 3 -'!D39*100</f>
        <v>0</v>
      </c>
    </row>
    <row r="40" spans="1:5" ht="13.5" customHeight="1">
      <c r="A40" s="23" t="s">
        <v>276</v>
      </c>
      <c r="B40" s="24">
        <v>0</v>
      </c>
      <c r="C40" s="360">
        <f>B40/'- 3 -'!D40*100</f>
        <v>0</v>
      </c>
      <c r="D40" s="24">
        <v>0</v>
      </c>
      <c r="E40" s="360">
        <f>D40/'- 3 -'!D40*100</f>
        <v>0</v>
      </c>
    </row>
    <row r="41" spans="1:5" ht="13.5" customHeight="1">
      <c r="A41" s="367" t="s">
        <v>277</v>
      </c>
      <c r="B41" s="368">
        <v>355277</v>
      </c>
      <c r="C41" s="369">
        <f>B41/'- 3 -'!D41*100</f>
        <v>0.7639443765183518</v>
      </c>
      <c r="D41" s="368">
        <v>602723</v>
      </c>
      <c r="E41" s="369">
        <f>D41/'- 3 -'!D41*100</f>
        <v>1.2960221079559626</v>
      </c>
    </row>
    <row r="42" spans="1:5" ht="13.5" customHeight="1">
      <c r="A42" s="23" t="s">
        <v>278</v>
      </c>
      <c r="B42" s="24">
        <v>0</v>
      </c>
      <c r="C42" s="360">
        <f>B42/'- 3 -'!D42*100</f>
        <v>0</v>
      </c>
      <c r="D42" s="24">
        <v>0</v>
      </c>
      <c r="E42" s="360">
        <f>D42/'- 3 -'!D42*100</f>
        <v>0</v>
      </c>
    </row>
    <row r="43" spans="1:5" ht="13.5" customHeight="1">
      <c r="A43" s="367" t="s">
        <v>279</v>
      </c>
      <c r="B43" s="368">
        <v>2500</v>
      </c>
      <c r="C43" s="369">
        <f>B43/'- 3 -'!D43*100</f>
        <v>0.025439272640316667</v>
      </c>
      <c r="D43" s="368">
        <v>137500</v>
      </c>
      <c r="E43" s="369">
        <f>D43/'- 3 -'!D43*100</f>
        <v>1.3991599952174167</v>
      </c>
    </row>
    <row r="44" spans="1:5" ht="13.5" customHeight="1">
      <c r="A44" s="23" t="s">
        <v>280</v>
      </c>
      <c r="B44" s="24">
        <v>0</v>
      </c>
      <c r="C44" s="360">
        <f>B44/'- 3 -'!D44*100</f>
        <v>0</v>
      </c>
      <c r="D44" s="24">
        <v>0</v>
      </c>
      <c r="E44" s="360">
        <f>D44/'- 3 -'!D44*100</f>
        <v>0</v>
      </c>
    </row>
    <row r="45" spans="1:5" ht="13.5" customHeight="1">
      <c r="A45" s="367" t="s">
        <v>281</v>
      </c>
      <c r="B45" s="368">
        <v>96610</v>
      </c>
      <c r="C45" s="369">
        <f>B45/'- 3 -'!D45*100</f>
        <v>0.8248438423157441</v>
      </c>
      <c r="D45" s="368">
        <v>253390</v>
      </c>
      <c r="E45" s="369">
        <f>D45/'- 3 -'!D45*100</f>
        <v>2.1634114605567376</v>
      </c>
    </row>
    <row r="46" spans="1:5" ht="13.5" customHeight="1">
      <c r="A46" s="23" t="s">
        <v>282</v>
      </c>
      <c r="B46" s="24">
        <v>66800</v>
      </c>
      <c r="C46" s="360">
        <f>B46/'- 3 -'!D46*100</f>
        <v>0.023380817159559728</v>
      </c>
      <c r="D46" s="24">
        <v>208200</v>
      </c>
      <c r="E46" s="360">
        <f>D46/'- 3 -'!D46*100</f>
        <v>0.07287254689551399</v>
      </c>
    </row>
    <row r="47" spans="1:5" ht="4.5" customHeight="1">
      <c r="A47"/>
      <c r="B47"/>
      <c r="C47"/>
      <c r="D47"/>
      <c r="E47"/>
    </row>
    <row r="48" spans="1:5" ht="13.5" customHeight="1">
      <c r="A48" s="370" t="s">
        <v>283</v>
      </c>
      <c r="B48" s="371">
        <f>SUM(B11:B46)</f>
        <v>1222113</v>
      </c>
      <c r="C48" s="372">
        <f>B48/'- 3 -'!D48*100</f>
        <v>0.07751198793291798</v>
      </c>
      <c r="D48" s="371">
        <f>SUM(D11:D46)</f>
        <v>3876617</v>
      </c>
      <c r="E48" s="372">
        <f>D48/'- 3 -'!D48*100</f>
        <v>0.2458727549126347</v>
      </c>
    </row>
    <row r="49" spans="1:5" ht="4.5" customHeight="1">
      <c r="A49" s="25" t="s">
        <v>5</v>
      </c>
      <c r="B49" s="26"/>
      <c r="C49" s="359"/>
      <c r="D49" s="26"/>
      <c r="E49" s="359"/>
    </row>
    <row r="50" spans="1:5" ht="13.5" customHeight="1">
      <c r="A50" s="23" t="s">
        <v>284</v>
      </c>
      <c r="B50" s="24">
        <v>0</v>
      </c>
      <c r="C50" s="360">
        <f>B50/'- 3 -'!D50*100</f>
        <v>0</v>
      </c>
      <c r="D50" s="24">
        <v>0</v>
      </c>
      <c r="E50" s="360">
        <f>D50/'- 3 -'!D50*100</f>
        <v>0</v>
      </c>
    </row>
    <row r="51" spans="1:5" ht="13.5" customHeight="1">
      <c r="A51" s="367" t="s">
        <v>285</v>
      </c>
      <c r="B51" s="368">
        <v>0</v>
      </c>
      <c r="C51" s="369">
        <f>B51/'- 3 -'!D51*100</f>
        <v>0</v>
      </c>
      <c r="D51" s="368">
        <v>2324890</v>
      </c>
      <c r="E51" s="369">
        <f>D51/'- 3 -'!D51*100</f>
        <v>21.93777774422738</v>
      </c>
    </row>
    <row r="52" ht="49.5" customHeight="1"/>
    <row r="53" ht="15" customHeight="1">
      <c r="A53" s="166"/>
    </row>
    <row r="54" ht="14.25" customHeight="1"/>
    <row r="55" ht="14.25" customHeight="1"/>
    <row r="56" ht="14.25" customHeight="1"/>
    <row r="57" ht="14.25" customHeight="1"/>
    <row r="58" ht="14.25" customHeight="1">
      <c r="A58" s="28"/>
    </row>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1.xml><?xml version="1.0" encoding="utf-8"?>
<worksheet xmlns="http://schemas.openxmlformats.org/spreadsheetml/2006/main" xmlns:r="http://schemas.openxmlformats.org/officeDocument/2006/relationships">
  <sheetPr codeName="Sheet20">
    <pageSetUpPr fitToPage="1"/>
  </sheetPr>
  <dimension ref="A1:I51"/>
  <sheetViews>
    <sheetView showGridLines="0" showZeros="0" workbookViewId="0" topLeftCell="A1">
      <selection activeCell="A1" sqref="A1"/>
    </sheetView>
  </sheetViews>
  <sheetFormatPr defaultColWidth="15.83203125" defaultRowHeight="12"/>
  <cols>
    <col min="1" max="1" width="29.83203125" style="1" customWidth="1"/>
    <col min="2" max="2" width="14.83203125" style="1" customWidth="1"/>
    <col min="3" max="3" width="8.83203125" style="1" customWidth="1"/>
    <col min="4" max="4" width="17.83203125" style="1" customWidth="1"/>
    <col min="5" max="5" width="8.83203125" style="1" customWidth="1"/>
    <col min="6" max="6" width="18.83203125" style="1" customWidth="1"/>
    <col min="7" max="7" width="8.83203125" style="1" customWidth="1"/>
    <col min="8" max="8" width="16.83203125" style="1" customWidth="1"/>
    <col min="9" max="9" width="8.83203125" style="1" customWidth="1"/>
    <col min="10" max="16384" width="15.83203125" style="1" customWidth="1"/>
  </cols>
  <sheetData>
    <row r="1" spans="1:9" ht="6.75" customHeight="1">
      <c r="A1" s="3"/>
      <c r="B1" s="4"/>
      <c r="C1" s="4"/>
      <c r="D1" s="4"/>
      <c r="E1" s="4"/>
      <c r="F1" s="4"/>
      <c r="G1" s="4"/>
      <c r="H1" s="4"/>
      <c r="I1" s="4"/>
    </row>
    <row r="2" spans="1:9" ht="15.75" customHeight="1">
      <c r="A2" s="167"/>
      <c r="B2" s="5" t="s">
        <v>2</v>
      </c>
      <c r="C2" s="6"/>
      <c r="D2" s="6"/>
      <c r="E2" s="6"/>
      <c r="F2" s="6"/>
      <c r="G2" s="109"/>
      <c r="H2" s="109"/>
      <c r="I2" s="190" t="s">
        <v>493</v>
      </c>
    </row>
    <row r="3" spans="1:9" ht="15.75" customHeight="1">
      <c r="A3" s="170"/>
      <c r="B3" s="7" t="str">
        <f>OPYEAR</f>
        <v>OPERATING FUND 2006/2007 BUDGET</v>
      </c>
      <c r="C3" s="8"/>
      <c r="D3" s="8"/>
      <c r="E3" s="8"/>
      <c r="F3" s="8"/>
      <c r="G3" s="111"/>
      <c r="H3" s="111"/>
      <c r="I3" s="104"/>
    </row>
    <row r="4" spans="2:9" ht="15.75" customHeight="1">
      <c r="B4" s="4"/>
      <c r="C4" s="4"/>
      <c r="D4" s="4"/>
      <c r="E4" s="4"/>
      <c r="F4" s="4"/>
      <c r="G4" s="4"/>
      <c r="H4" s="4"/>
      <c r="I4" s="4"/>
    </row>
    <row r="5" spans="2:9" ht="15.75" customHeight="1">
      <c r="B5" s="4"/>
      <c r="C5" s="4"/>
      <c r="D5" s="4"/>
      <c r="E5" s="4"/>
      <c r="F5" s="4"/>
      <c r="G5" s="4"/>
      <c r="H5" s="4"/>
      <c r="I5" s="4"/>
    </row>
    <row r="6" spans="2:9" ht="15.75" customHeight="1">
      <c r="B6" s="191" t="s">
        <v>19</v>
      </c>
      <c r="C6" s="192"/>
      <c r="D6" s="193"/>
      <c r="E6" s="193"/>
      <c r="F6" s="193"/>
      <c r="G6" s="193"/>
      <c r="H6" s="193"/>
      <c r="I6" s="194"/>
    </row>
    <row r="7" spans="2:9" ht="15.75" customHeight="1">
      <c r="B7" s="361" t="s">
        <v>244</v>
      </c>
      <c r="C7" s="363"/>
      <c r="D7" s="361" t="s">
        <v>466</v>
      </c>
      <c r="E7" s="363"/>
      <c r="F7" s="361" t="s">
        <v>44</v>
      </c>
      <c r="G7" s="363"/>
      <c r="H7" s="424"/>
      <c r="I7" s="375"/>
    </row>
    <row r="8" spans="1:9" ht="15.75" customHeight="1">
      <c r="A8" s="105"/>
      <c r="B8" s="365" t="s">
        <v>85</v>
      </c>
      <c r="C8" s="366"/>
      <c r="D8" s="364" t="s">
        <v>467</v>
      </c>
      <c r="E8" s="366"/>
      <c r="F8" s="364" t="s">
        <v>68</v>
      </c>
      <c r="G8" s="366"/>
      <c r="H8" s="364" t="s">
        <v>202</v>
      </c>
      <c r="I8" s="366"/>
    </row>
    <row r="9" spans="1:9" ht="15.75" customHeight="1">
      <c r="A9" s="35" t="s">
        <v>88</v>
      </c>
      <c r="B9" s="195" t="s">
        <v>89</v>
      </c>
      <c r="C9" s="195" t="s">
        <v>90</v>
      </c>
      <c r="D9" s="195" t="s">
        <v>89</v>
      </c>
      <c r="E9" s="195" t="s">
        <v>90</v>
      </c>
      <c r="F9" s="195" t="s">
        <v>89</v>
      </c>
      <c r="G9" s="195" t="s">
        <v>90</v>
      </c>
      <c r="H9" s="195" t="s">
        <v>89</v>
      </c>
      <c r="I9" s="195" t="s">
        <v>90</v>
      </c>
    </row>
    <row r="10" ht="4.5" customHeight="1">
      <c r="A10" s="37"/>
    </row>
    <row r="11" spans="1:9" ht="13.5" customHeight="1">
      <c r="A11" s="367" t="s">
        <v>248</v>
      </c>
      <c r="B11" s="368">
        <v>0</v>
      </c>
      <c r="C11" s="369">
        <f>B11/'- 3 -'!D11*100</f>
        <v>0</v>
      </c>
      <c r="D11" s="368">
        <v>0</v>
      </c>
      <c r="E11" s="369">
        <f>D11/'- 3 -'!D11*100</f>
        <v>0</v>
      </c>
      <c r="F11" s="368">
        <v>0</v>
      </c>
      <c r="G11" s="369">
        <f>F11/'- 3 -'!D11*100</f>
        <v>0</v>
      </c>
      <c r="H11" s="368">
        <v>11750</v>
      </c>
      <c r="I11" s="369">
        <f>H11/'- 3 -'!D11*100</f>
        <v>0.09493100737553332</v>
      </c>
    </row>
    <row r="12" spans="1:9" ht="13.5" customHeight="1">
      <c r="A12" s="23" t="s">
        <v>249</v>
      </c>
      <c r="B12" s="24">
        <v>0</v>
      </c>
      <c r="C12" s="360">
        <f>B12/'- 3 -'!D12*100</f>
        <v>0</v>
      </c>
      <c r="D12" s="24">
        <v>0</v>
      </c>
      <c r="E12" s="360">
        <f>D12/'- 3 -'!D12*100</f>
        <v>0</v>
      </c>
      <c r="F12" s="24">
        <v>0</v>
      </c>
      <c r="G12" s="360">
        <f>F12/'- 3 -'!D12*100</f>
        <v>0</v>
      </c>
      <c r="H12" s="24">
        <v>20750</v>
      </c>
      <c r="I12" s="360">
        <f>H12/'- 3 -'!D12*100</f>
        <v>0.09290737488443666</v>
      </c>
    </row>
    <row r="13" spans="1:9" ht="13.5" customHeight="1">
      <c r="A13" s="367" t="s">
        <v>250</v>
      </c>
      <c r="B13" s="368">
        <v>0</v>
      </c>
      <c r="C13" s="369">
        <f>B13/'- 3 -'!D13*100</f>
        <v>0</v>
      </c>
      <c r="D13" s="368">
        <v>0</v>
      </c>
      <c r="E13" s="369">
        <f>D13/'- 3 -'!D13*100</f>
        <v>0</v>
      </c>
      <c r="F13" s="368">
        <v>45000</v>
      </c>
      <c r="G13" s="369">
        <f>F13/'- 3 -'!D13*100</f>
        <v>0.08405637380803392</v>
      </c>
      <c r="H13" s="368">
        <v>64100</v>
      </c>
      <c r="I13" s="369">
        <f>H13/'- 3 -'!D13*100</f>
        <v>0.11973363469099943</v>
      </c>
    </row>
    <row r="14" spans="1:9" ht="13.5" customHeight="1">
      <c r="A14" s="23" t="s">
        <v>286</v>
      </c>
      <c r="B14" s="24">
        <v>0</v>
      </c>
      <c r="C14" s="360">
        <f>B14/'- 3 -'!D14*100</f>
        <v>0</v>
      </c>
      <c r="D14" s="24">
        <v>0</v>
      </c>
      <c r="E14" s="360">
        <f>D14/'- 3 -'!D14*100</f>
        <v>0</v>
      </c>
      <c r="F14" s="24">
        <v>0</v>
      </c>
      <c r="G14" s="360">
        <f>F14/'- 3 -'!D14*100</f>
        <v>0</v>
      </c>
      <c r="H14" s="24">
        <v>153194</v>
      </c>
      <c r="I14" s="360">
        <f>H14/'- 3 -'!D14*100</f>
        <v>0.31407834650873895</v>
      </c>
    </row>
    <row r="15" spans="1:9" ht="13.5" customHeight="1">
      <c r="A15" s="367" t="s">
        <v>251</v>
      </c>
      <c r="B15" s="368">
        <v>189950</v>
      </c>
      <c r="C15" s="369">
        <f>B15/'- 3 -'!D15*100</f>
        <v>1.3224224718947803</v>
      </c>
      <c r="D15" s="368">
        <v>0</v>
      </c>
      <c r="E15" s="369">
        <f>D15/'- 3 -'!D15*100</f>
        <v>0</v>
      </c>
      <c r="F15" s="368">
        <v>0</v>
      </c>
      <c r="G15" s="369">
        <f>F15/'- 3 -'!D15*100</f>
        <v>0</v>
      </c>
      <c r="H15" s="368">
        <v>14000</v>
      </c>
      <c r="I15" s="369">
        <f>H15/'- 3 -'!D15*100</f>
        <v>0.09746730511464557</v>
      </c>
    </row>
    <row r="16" spans="1:9" ht="13.5" customHeight="1">
      <c r="A16" s="23" t="s">
        <v>252</v>
      </c>
      <c r="B16" s="24">
        <v>0</v>
      </c>
      <c r="C16" s="360">
        <f>B16/'- 3 -'!D16*100</f>
        <v>0</v>
      </c>
      <c r="D16" s="24">
        <v>0</v>
      </c>
      <c r="E16" s="360">
        <f>D16/'- 3 -'!D16*100</f>
        <v>0</v>
      </c>
      <c r="F16" s="24">
        <v>0</v>
      </c>
      <c r="G16" s="360">
        <f>F16/'- 3 -'!D16*100</f>
        <v>0</v>
      </c>
      <c r="H16" s="24">
        <v>5000</v>
      </c>
      <c r="I16" s="360">
        <f>H16/'- 3 -'!D16*100</f>
        <v>0.04574807341138443</v>
      </c>
    </row>
    <row r="17" spans="1:9" ht="13.5" customHeight="1">
      <c r="A17" s="367" t="s">
        <v>253</v>
      </c>
      <c r="B17" s="368">
        <v>0</v>
      </c>
      <c r="C17" s="369">
        <f>B17/'- 3 -'!D17*100</f>
        <v>0</v>
      </c>
      <c r="D17" s="368">
        <v>0</v>
      </c>
      <c r="E17" s="369">
        <f>D17/'- 3 -'!D17*100</f>
        <v>0</v>
      </c>
      <c r="F17" s="368">
        <v>0</v>
      </c>
      <c r="G17" s="369">
        <f>F17/'- 3 -'!D17*100</f>
        <v>0</v>
      </c>
      <c r="H17" s="368">
        <v>47400</v>
      </c>
      <c r="I17" s="369">
        <f>H17/'- 3 -'!D17*100</f>
        <v>0.35571621320729274</v>
      </c>
    </row>
    <row r="18" spans="1:9" ht="13.5" customHeight="1">
      <c r="A18" s="23" t="s">
        <v>254</v>
      </c>
      <c r="B18" s="24">
        <v>0</v>
      </c>
      <c r="C18" s="360">
        <f>B18/'- 3 -'!D18*100</f>
        <v>0</v>
      </c>
      <c r="D18" s="24">
        <v>0</v>
      </c>
      <c r="E18" s="360">
        <f>D18/'- 3 -'!D18*100</f>
        <v>0</v>
      </c>
      <c r="F18" s="24">
        <v>577069</v>
      </c>
      <c r="G18" s="360">
        <f>F18/'- 3 -'!D18*100</f>
        <v>0.653292940279444</v>
      </c>
      <c r="H18" s="24">
        <v>979665</v>
      </c>
      <c r="I18" s="360">
        <f>H18/'- 3 -'!D18*100</f>
        <v>1.1090670757549987</v>
      </c>
    </row>
    <row r="19" spans="1:9" ht="13.5" customHeight="1">
      <c r="A19" s="367" t="s">
        <v>255</v>
      </c>
      <c r="B19" s="368">
        <v>0</v>
      </c>
      <c r="C19" s="369">
        <f>B19/'- 3 -'!D19*100</f>
        <v>0</v>
      </c>
      <c r="D19" s="368">
        <v>0</v>
      </c>
      <c r="E19" s="369">
        <f>D19/'- 3 -'!D19*100</f>
        <v>0</v>
      </c>
      <c r="F19" s="368">
        <v>0</v>
      </c>
      <c r="G19" s="369">
        <f>F19/'- 3 -'!D19*100</f>
        <v>0</v>
      </c>
      <c r="H19" s="368">
        <v>26200</v>
      </c>
      <c r="I19" s="369">
        <f>H19/'- 3 -'!D19*100</f>
        <v>0.10749582325389037</v>
      </c>
    </row>
    <row r="20" spans="1:9" ht="13.5" customHeight="1">
      <c r="A20" s="23" t="s">
        <v>256</v>
      </c>
      <c r="B20" s="24">
        <v>0</v>
      </c>
      <c r="C20" s="360">
        <f>B20/'- 3 -'!D20*100</f>
        <v>0</v>
      </c>
      <c r="D20" s="24">
        <v>0</v>
      </c>
      <c r="E20" s="360">
        <f>D20/'- 3 -'!D20*100</f>
        <v>0</v>
      </c>
      <c r="F20" s="24">
        <v>0</v>
      </c>
      <c r="G20" s="360">
        <f>F20/'- 3 -'!D20*100</f>
        <v>0</v>
      </c>
      <c r="H20" s="24">
        <v>147629</v>
      </c>
      <c r="I20" s="360">
        <f>H20/'- 3 -'!D20*100</f>
        <v>0.3153679278962734</v>
      </c>
    </row>
    <row r="21" spans="1:9" ht="13.5" customHeight="1">
      <c r="A21" s="367" t="s">
        <v>257</v>
      </c>
      <c r="B21" s="368">
        <v>78875</v>
      </c>
      <c r="C21" s="369">
        <f>B21/'- 3 -'!D21*100</f>
        <v>0.2954263690741497</v>
      </c>
      <c r="D21" s="368">
        <v>0</v>
      </c>
      <c r="E21" s="369">
        <f>D21/'- 3 -'!D21*100</f>
        <v>0</v>
      </c>
      <c r="F21" s="368">
        <v>0</v>
      </c>
      <c r="G21" s="369">
        <f>F21/'- 3 -'!D21*100</f>
        <v>0</v>
      </c>
      <c r="H21" s="368">
        <v>21125</v>
      </c>
      <c r="I21" s="369">
        <f>H21/'- 3 -'!D21*100</f>
        <v>0.07912370265218906</v>
      </c>
    </row>
    <row r="22" spans="1:9" ht="13.5" customHeight="1">
      <c r="A22" s="23" t="s">
        <v>258</v>
      </c>
      <c r="B22" s="24">
        <v>0</v>
      </c>
      <c r="C22" s="360">
        <f>B22/'- 3 -'!D22*100</f>
        <v>0</v>
      </c>
      <c r="D22" s="24">
        <v>0</v>
      </c>
      <c r="E22" s="360">
        <f>D22/'- 3 -'!D22*100</f>
        <v>0</v>
      </c>
      <c r="F22" s="24">
        <v>66790</v>
      </c>
      <c r="G22" s="360">
        <f>F22/'- 3 -'!D22*100</f>
        <v>0.47730251117290934</v>
      </c>
      <c r="H22" s="24">
        <v>0</v>
      </c>
      <c r="I22" s="360">
        <f>H22/'- 3 -'!D22*100</f>
        <v>0</v>
      </c>
    </row>
    <row r="23" spans="1:9" ht="13.5" customHeight="1">
      <c r="A23" s="367" t="s">
        <v>259</v>
      </c>
      <c r="B23" s="368">
        <v>100000</v>
      </c>
      <c r="C23" s="369">
        <f>B23/'- 3 -'!D23*100</f>
        <v>0.8227341182491067</v>
      </c>
      <c r="D23" s="368">
        <v>0</v>
      </c>
      <c r="E23" s="369">
        <f>D23/'- 3 -'!D23*100</f>
        <v>0</v>
      </c>
      <c r="F23" s="368">
        <v>0</v>
      </c>
      <c r="G23" s="369">
        <f>F23/'- 3 -'!D23*100</f>
        <v>0</v>
      </c>
      <c r="H23" s="368">
        <v>10000</v>
      </c>
      <c r="I23" s="369">
        <f>H23/'- 3 -'!D23*100</f>
        <v>0.08227341182491066</v>
      </c>
    </row>
    <row r="24" spans="1:9" ht="13.5" customHeight="1">
      <c r="A24" s="23" t="s">
        <v>260</v>
      </c>
      <c r="B24" s="24">
        <v>157820</v>
      </c>
      <c r="C24" s="360">
        <f>B24/'- 3 -'!D24*100</f>
        <v>0.3935607358952354</v>
      </c>
      <c r="D24" s="24">
        <v>0</v>
      </c>
      <c r="E24" s="360">
        <f>D24/'- 3 -'!D24*100</f>
        <v>0</v>
      </c>
      <c r="F24" s="24">
        <v>142205</v>
      </c>
      <c r="G24" s="360">
        <f>F24/'- 3 -'!D24*100</f>
        <v>0.35462111549855496</v>
      </c>
      <c r="H24" s="24">
        <v>0</v>
      </c>
      <c r="I24" s="360">
        <f>H24/'- 3 -'!D24*100</f>
        <v>0</v>
      </c>
    </row>
    <row r="25" spans="1:9" ht="13.5" customHeight="1">
      <c r="A25" s="367" t="s">
        <v>261</v>
      </c>
      <c r="B25" s="368">
        <v>310766</v>
      </c>
      <c r="C25" s="369">
        <f>B25/'- 3 -'!D25*100</f>
        <v>0.25423383483498646</v>
      </c>
      <c r="D25" s="368">
        <v>600</v>
      </c>
      <c r="E25" s="369">
        <f>D25/'- 3 -'!D25*100</f>
        <v>0.0004908526058223611</v>
      </c>
      <c r="F25" s="368">
        <v>85000</v>
      </c>
      <c r="G25" s="369">
        <f>F25/'- 3 -'!D25*100</f>
        <v>0.06953745249150116</v>
      </c>
      <c r="H25" s="368">
        <v>282073</v>
      </c>
      <c r="I25" s="369">
        <f>H25/'- 3 -'!D25*100</f>
        <v>0.23076044513688476</v>
      </c>
    </row>
    <row r="26" spans="1:9" ht="13.5" customHeight="1">
      <c r="A26" s="23" t="s">
        <v>262</v>
      </c>
      <c r="B26" s="24">
        <v>0</v>
      </c>
      <c r="C26" s="360">
        <f>B26/'- 3 -'!D26*100</f>
        <v>0</v>
      </c>
      <c r="D26" s="24">
        <v>0</v>
      </c>
      <c r="E26" s="360">
        <f>D26/'- 3 -'!D26*100</f>
        <v>0</v>
      </c>
      <c r="F26" s="24">
        <v>0</v>
      </c>
      <c r="G26" s="360">
        <f>F26/'- 3 -'!D26*100</f>
        <v>0</v>
      </c>
      <c r="H26" s="24">
        <v>86375</v>
      </c>
      <c r="I26" s="360">
        <f>H26/'- 3 -'!D26*100</f>
        <v>0.291363781857699</v>
      </c>
    </row>
    <row r="27" spans="1:9" ht="13.5" customHeight="1">
      <c r="A27" s="367" t="s">
        <v>263</v>
      </c>
      <c r="B27" s="368">
        <v>0</v>
      </c>
      <c r="C27" s="369">
        <f>B27/'- 3 -'!D27*100</f>
        <v>0</v>
      </c>
      <c r="D27" s="368">
        <v>0</v>
      </c>
      <c r="E27" s="369">
        <f>D27/'- 3 -'!D27*100</f>
        <v>0</v>
      </c>
      <c r="F27" s="368">
        <v>133989</v>
      </c>
      <c r="G27" s="369">
        <f>F27/'- 3 -'!D27*100</f>
        <v>0.42306597273520113</v>
      </c>
      <c r="H27" s="368">
        <v>30397</v>
      </c>
      <c r="I27" s="369">
        <f>H27/'- 3 -'!D27*100</f>
        <v>0.09597755318146944</v>
      </c>
    </row>
    <row r="28" spans="1:9" ht="13.5" customHeight="1">
      <c r="A28" s="23" t="s">
        <v>264</v>
      </c>
      <c r="B28" s="24">
        <v>0</v>
      </c>
      <c r="C28" s="360">
        <f>B28/'- 3 -'!D28*100</f>
        <v>0</v>
      </c>
      <c r="D28" s="24">
        <v>0</v>
      </c>
      <c r="E28" s="360">
        <f>D28/'- 3 -'!D28*100</f>
        <v>0</v>
      </c>
      <c r="F28" s="24">
        <v>0</v>
      </c>
      <c r="G28" s="360">
        <f>F28/'- 3 -'!D28*100</f>
        <v>0</v>
      </c>
      <c r="H28" s="24">
        <v>0</v>
      </c>
      <c r="I28" s="360">
        <f>H28/'- 3 -'!D28*100</f>
        <v>0</v>
      </c>
    </row>
    <row r="29" spans="1:9" ht="13.5" customHeight="1">
      <c r="A29" s="367" t="s">
        <v>265</v>
      </c>
      <c r="B29" s="368">
        <v>0</v>
      </c>
      <c r="C29" s="369">
        <f>B29/'- 3 -'!D29*100</f>
        <v>0</v>
      </c>
      <c r="D29" s="368">
        <v>0</v>
      </c>
      <c r="E29" s="369">
        <f>D29/'- 3 -'!D29*100</f>
        <v>0</v>
      </c>
      <c r="F29" s="368">
        <v>0</v>
      </c>
      <c r="G29" s="369">
        <f>F29/'- 3 -'!D29*100</f>
        <v>0</v>
      </c>
      <c r="H29" s="368">
        <v>103977</v>
      </c>
      <c r="I29" s="369">
        <f>H29/'- 3 -'!D29*100</f>
        <v>0.0899336003095369</v>
      </c>
    </row>
    <row r="30" spans="1:9" ht="13.5" customHeight="1">
      <c r="A30" s="23" t="s">
        <v>266</v>
      </c>
      <c r="B30" s="24">
        <v>0</v>
      </c>
      <c r="C30" s="360">
        <f>B30/'- 3 -'!D30*100</f>
        <v>0</v>
      </c>
      <c r="D30" s="24">
        <v>0</v>
      </c>
      <c r="E30" s="360">
        <f>D30/'- 3 -'!D30*100</f>
        <v>0</v>
      </c>
      <c r="F30" s="24">
        <v>0</v>
      </c>
      <c r="G30" s="360">
        <f>F30/'- 3 -'!D30*100</f>
        <v>0</v>
      </c>
      <c r="H30" s="24">
        <v>10875</v>
      </c>
      <c r="I30" s="360">
        <f>H30/'- 3 -'!D30*100</f>
        <v>0.10190441787276987</v>
      </c>
    </row>
    <row r="31" spans="1:9" ht="13.5" customHeight="1">
      <c r="A31" s="367" t="s">
        <v>267</v>
      </c>
      <c r="B31" s="368">
        <v>2047</v>
      </c>
      <c r="C31" s="369">
        <f>B31/'- 3 -'!D31*100</f>
        <v>0.00751625762485231</v>
      </c>
      <c r="D31" s="368">
        <v>0</v>
      </c>
      <c r="E31" s="369">
        <f>D31/'- 3 -'!D31*100</f>
        <v>0</v>
      </c>
      <c r="F31" s="368">
        <v>0</v>
      </c>
      <c r="G31" s="369">
        <f>F31/'- 3 -'!D31*100</f>
        <v>0</v>
      </c>
      <c r="H31" s="368">
        <v>33214</v>
      </c>
      <c r="I31" s="369">
        <f>H31/'- 3 -'!D31*100</f>
        <v>0.12195651233602571</v>
      </c>
    </row>
    <row r="32" spans="1:9" ht="13.5" customHeight="1">
      <c r="A32" s="23" t="s">
        <v>268</v>
      </c>
      <c r="B32" s="24">
        <v>0</v>
      </c>
      <c r="C32" s="360">
        <f>B32/'- 3 -'!D32*100</f>
        <v>0</v>
      </c>
      <c r="D32" s="24">
        <v>0</v>
      </c>
      <c r="E32" s="360">
        <f>D32/'- 3 -'!D32*100</f>
        <v>0</v>
      </c>
      <c r="F32" s="24">
        <v>0</v>
      </c>
      <c r="G32" s="360">
        <f>F32/'- 3 -'!D32*100</f>
        <v>0</v>
      </c>
      <c r="H32" s="24">
        <v>19500</v>
      </c>
      <c r="I32" s="360">
        <f>H32/'- 3 -'!D32*100</f>
        <v>0.09398445053774289</v>
      </c>
    </row>
    <row r="33" spans="1:9" ht="13.5" customHeight="1">
      <c r="A33" s="367" t="s">
        <v>269</v>
      </c>
      <c r="B33" s="368">
        <v>0</v>
      </c>
      <c r="C33" s="369">
        <f>B33/'- 3 -'!D33*100</f>
        <v>0</v>
      </c>
      <c r="D33" s="368">
        <v>0</v>
      </c>
      <c r="E33" s="369">
        <f>D33/'- 3 -'!D33*100</f>
        <v>0</v>
      </c>
      <c r="F33" s="368">
        <v>0</v>
      </c>
      <c r="G33" s="369">
        <f>F33/'- 3 -'!D33*100</f>
        <v>0</v>
      </c>
      <c r="H33" s="368">
        <v>20000</v>
      </c>
      <c r="I33" s="369">
        <f>H33/'- 3 -'!D33*100</f>
        <v>0.08911504306484455</v>
      </c>
    </row>
    <row r="34" spans="1:9" ht="13.5" customHeight="1">
      <c r="A34" s="23" t="s">
        <v>270</v>
      </c>
      <c r="B34" s="24">
        <v>0</v>
      </c>
      <c r="C34" s="360">
        <f>B34/'- 3 -'!D34*100</f>
        <v>0</v>
      </c>
      <c r="D34" s="24">
        <v>0</v>
      </c>
      <c r="E34" s="360">
        <f>D34/'- 3 -'!D34*100</f>
        <v>0</v>
      </c>
      <c r="F34" s="24">
        <v>0</v>
      </c>
      <c r="G34" s="360">
        <f>F34/'- 3 -'!D34*100</f>
        <v>0</v>
      </c>
      <c r="H34" s="24">
        <v>18106</v>
      </c>
      <c r="I34" s="360">
        <f>H34/'- 3 -'!D34*100</f>
        <v>0.09158306790632083</v>
      </c>
    </row>
    <row r="35" spans="1:9" ht="13.5" customHeight="1">
      <c r="A35" s="367" t="s">
        <v>271</v>
      </c>
      <c r="B35" s="368">
        <v>461595</v>
      </c>
      <c r="C35" s="369">
        <f>B35/'- 3 -'!D35*100</f>
        <v>0.32995901551544</v>
      </c>
      <c r="D35" s="368">
        <v>0</v>
      </c>
      <c r="E35" s="369">
        <f>D35/'- 3 -'!D35*100</f>
        <v>0</v>
      </c>
      <c r="F35" s="368">
        <v>20000</v>
      </c>
      <c r="G35" s="369">
        <f>F35/'- 3 -'!D35*100</f>
        <v>0.014296472687764815</v>
      </c>
      <c r="H35" s="368">
        <v>99600</v>
      </c>
      <c r="I35" s="369">
        <f>H35/'- 3 -'!D35*100</f>
        <v>0.07119643398506878</v>
      </c>
    </row>
    <row r="36" spans="1:9" ht="13.5" customHeight="1">
      <c r="A36" s="23" t="s">
        <v>272</v>
      </c>
      <c r="B36" s="24">
        <v>0</v>
      </c>
      <c r="C36" s="360">
        <f>B36/'- 3 -'!D36*100</f>
        <v>0</v>
      </c>
      <c r="D36" s="24">
        <v>0</v>
      </c>
      <c r="E36" s="360">
        <f>D36/'- 3 -'!D36*100</f>
        <v>0</v>
      </c>
      <c r="F36" s="24">
        <v>0</v>
      </c>
      <c r="G36" s="360">
        <f>F36/'- 3 -'!D36*100</f>
        <v>0</v>
      </c>
      <c r="H36" s="24">
        <v>16835</v>
      </c>
      <c r="I36" s="360">
        <f>H36/'- 3 -'!D36*100</f>
        <v>0.09464618013976264</v>
      </c>
    </row>
    <row r="37" spans="1:9" ht="13.5" customHeight="1">
      <c r="A37" s="367" t="s">
        <v>273</v>
      </c>
      <c r="B37" s="368">
        <v>0</v>
      </c>
      <c r="C37" s="369">
        <f>B37/'- 3 -'!D37*100</f>
        <v>0</v>
      </c>
      <c r="D37" s="368">
        <v>0</v>
      </c>
      <c r="E37" s="369">
        <f>D37/'- 3 -'!D37*100</f>
        <v>0</v>
      </c>
      <c r="F37" s="368">
        <v>0</v>
      </c>
      <c r="G37" s="369">
        <f>F37/'- 3 -'!D37*100</f>
        <v>0</v>
      </c>
      <c r="H37" s="368">
        <v>5000</v>
      </c>
      <c r="I37" s="369">
        <f>H37/'- 3 -'!D37*100</f>
        <v>0.017243654283492713</v>
      </c>
    </row>
    <row r="38" spans="1:9" ht="13.5" customHeight="1">
      <c r="A38" s="23" t="s">
        <v>274</v>
      </c>
      <c r="B38" s="24">
        <v>83134</v>
      </c>
      <c r="C38" s="360">
        <f>B38/'- 3 -'!D38*100</f>
        <v>0.11217572698564861</v>
      </c>
      <c r="D38" s="24">
        <v>0</v>
      </c>
      <c r="E38" s="360">
        <f>D38/'- 3 -'!D38*100</f>
        <v>0</v>
      </c>
      <c r="F38" s="24">
        <v>88193</v>
      </c>
      <c r="G38" s="360">
        <f>F38/'- 3 -'!D38*100</f>
        <v>0.11900201951121452</v>
      </c>
      <c r="H38" s="24">
        <v>357291</v>
      </c>
      <c r="I38" s="360">
        <f>H38/'- 3 -'!D38*100</f>
        <v>0.48210572894879805</v>
      </c>
    </row>
    <row r="39" spans="1:9" ht="13.5" customHeight="1">
      <c r="A39" s="367" t="s">
        <v>275</v>
      </c>
      <c r="B39" s="368">
        <v>0</v>
      </c>
      <c r="C39" s="369">
        <f>B39/'- 3 -'!D39*100</f>
        <v>0</v>
      </c>
      <c r="D39" s="368">
        <v>0</v>
      </c>
      <c r="E39" s="369">
        <f>D39/'- 3 -'!D39*100</f>
        <v>0</v>
      </c>
      <c r="F39" s="368">
        <v>0</v>
      </c>
      <c r="G39" s="369">
        <f>F39/'- 3 -'!D39*100</f>
        <v>0</v>
      </c>
      <c r="H39" s="368">
        <v>89250</v>
      </c>
      <c r="I39" s="369">
        <f>H39/'- 3 -'!D39*100</f>
        <v>0.5551795609322787</v>
      </c>
    </row>
    <row r="40" spans="1:9" ht="13.5" customHeight="1">
      <c r="A40" s="23" t="s">
        <v>276</v>
      </c>
      <c r="B40" s="24">
        <v>436946</v>
      </c>
      <c r="C40" s="360">
        <f>B40/'- 3 -'!D40*100</f>
        <v>0.575101818434765</v>
      </c>
      <c r="D40" s="24">
        <v>0</v>
      </c>
      <c r="E40" s="360">
        <f>D40/'- 3 -'!D40*100</f>
        <v>0</v>
      </c>
      <c r="F40" s="24">
        <v>119762</v>
      </c>
      <c r="G40" s="360">
        <f>F40/'- 3 -'!D40*100</f>
        <v>0.1576289609685964</v>
      </c>
      <c r="H40" s="24">
        <v>45000</v>
      </c>
      <c r="I40" s="360">
        <f>H40/'- 3 -'!D40*100</f>
        <v>0.059228329884160574</v>
      </c>
    </row>
    <row r="41" spans="1:9" ht="13.5" customHeight="1">
      <c r="A41" s="367" t="s">
        <v>277</v>
      </c>
      <c r="B41" s="368">
        <v>0</v>
      </c>
      <c r="C41" s="369">
        <f>B41/'- 3 -'!D41*100</f>
        <v>0</v>
      </c>
      <c r="D41" s="368">
        <v>0</v>
      </c>
      <c r="E41" s="369">
        <f>D41/'- 3 -'!D41*100</f>
        <v>0</v>
      </c>
      <c r="F41" s="368">
        <v>0</v>
      </c>
      <c r="G41" s="369">
        <f>F41/'- 3 -'!D41*100</f>
        <v>0</v>
      </c>
      <c r="H41" s="368">
        <v>111250</v>
      </c>
      <c r="I41" s="369">
        <f>H41/'- 3 -'!D41*100</f>
        <v>0.23921844613545665</v>
      </c>
    </row>
    <row r="42" spans="1:9" ht="13.5" customHeight="1">
      <c r="A42" s="23" t="s">
        <v>278</v>
      </c>
      <c r="B42" s="24">
        <v>4000</v>
      </c>
      <c r="C42" s="360">
        <f>B42/'- 3 -'!D42*100</f>
        <v>0.024016494528442133</v>
      </c>
      <c r="D42" s="24">
        <v>0</v>
      </c>
      <c r="E42" s="360">
        <f>D42/'- 3 -'!D42*100</f>
        <v>0</v>
      </c>
      <c r="F42" s="24">
        <v>0</v>
      </c>
      <c r="G42" s="360">
        <f>F42/'- 3 -'!D42*100</f>
        <v>0</v>
      </c>
      <c r="H42" s="24">
        <v>53988</v>
      </c>
      <c r="I42" s="360">
        <f>H42/'- 3 -'!D42*100</f>
        <v>0.3241506266503835</v>
      </c>
    </row>
    <row r="43" spans="1:9" ht="13.5" customHeight="1">
      <c r="A43" s="367" t="s">
        <v>279</v>
      </c>
      <c r="B43" s="368">
        <v>0</v>
      </c>
      <c r="C43" s="369">
        <f>B43/'- 3 -'!D43*100</f>
        <v>0</v>
      </c>
      <c r="D43" s="368">
        <v>0</v>
      </c>
      <c r="E43" s="369">
        <f>D43/'- 3 -'!D43*100</f>
        <v>0</v>
      </c>
      <c r="F43" s="368">
        <v>0</v>
      </c>
      <c r="G43" s="369">
        <f>F43/'- 3 -'!D43*100</f>
        <v>0</v>
      </c>
      <c r="H43" s="368">
        <v>5000</v>
      </c>
      <c r="I43" s="369">
        <f>H43/'- 3 -'!D43*100</f>
        <v>0.05087854528063333</v>
      </c>
    </row>
    <row r="44" spans="1:9" ht="13.5" customHeight="1">
      <c r="A44" s="23" t="s">
        <v>280</v>
      </c>
      <c r="B44" s="24">
        <v>0</v>
      </c>
      <c r="C44" s="360">
        <f>B44/'- 3 -'!D44*100</f>
        <v>0</v>
      </c>
      <c r="D44" s="24">
        <v>0</v>
      </c>
      <c r="E44" s="360">
        <f>D44/'- 3 -'!D44*100</f>
        <v>0</v>
      </c>
      <c r="F44" s="24">
        <v>0</v>
      </c>
      <c r="G44" s="360">
        <f>F44/'- 3 -'!D44*100</f>
        <v>0</v>
      </c>
      <c r="H44" s="24">
        <v>6000</v>
      </c>
      <c r="I44" s="360">
        <f>H44/'- 3 -'!D44*100</f>
        <v>0.07905724759293739</v>
      </c>
    </row>
    <row r="45" spans="1:9" ht="13.5" customHeight="1">
      <c r="A45" s="367" t="s">
        <v>281</v>
      </c>
      <c r="B45" s="368">
        <v>0</v>
      </c>
      <c r="C45" s="369">
        <f>B45/'- 3 -'!D45*100</f>
        <v>0</v>
      </c>
      <c r="D45" s="368">
        <v>0</v>
      </c>
      <c r="E45" s="369">
        <f>D45/'- 3 -'!D45*100</f>
        <v>0</v>
      </c>
      <c r="F45" s="368">
        <v>138210</v>
      </c>
      <c r="G45" s="369">
        <f>F45/'- 3 -'!D45*100</f>
        <v>1.1800193297428736</v>
      </c>
      <c r="H45" s="368">
        <v>21153</v>
      </c>
      <c r="I45" s="369">
        <f>H45/'- 3 -'!D45*100</f>
        <v>0.1806016126333189</v>
      </c>
    </row>
    <row r="46" spans="1:9" ht="13.5" customHeight="1">
      <c r="A46" s="23" t="s">
        <v>282</v>
      </c>
      <c r="B46" s="24">
        <v>0</v>
      </c>
      <c r="C46" s="360">
        <f>B46/'- 3 -'!D46*100</f>
        <v>0</v>
      </c>
      <c r="D46" s="24">
        <v>1953000</v>
      </c>
      <c r="E46" s="360">
        <f>D46/'- 3 -'!D46*100</f>
        <v>0.6835738909074872</v>
      </c>
      <c r="F46" s="24">
        <v>165800</v>
      </c>
      <c r="G46" s="360">
        <f>F46/'- 3 -'!D46*100</f>
        <v>0.058032028219386265</v>
      </c>
      <c r="H46" s="24">
        <v>4132900</v>
      </c>
      <c r="I46" s="360">
        <f>H46/'- 3 -'!D46*100</f>
        <v>1.4465655574662335</v>
      </c>
    </row>
    <row r="47" spans="1:9" ht="4.5" customHeight="1">
      <c r="A47"/>
      <c r="B47"/>
      <c r="C47"/>
      <c r="D47"/>
      <c r="E47"/>
      <c r="F47"/>
      <c r="G47"/>
      <c r="H47"/>
      <c r="I47"/>
    </row>
    <row r="48" spans="1:9" ht="13.5" customHeight="1">
      <c r="A48" s="370" t="s">
        <v>283</v>
      </c>
      <c r="B48" s="371">
        <f>SUM(B11:B46)</f>
        <v>1825133</v>
      </c>
      <c r="C48" s="372">
        <f>B48/'- 3 -'!D48*100</f>
        <v>0.11575827036613667</v>
      </c>
      <c r="D48" s="371">
        <f>SUM(D11:D46)</f>
        <v>1953600</v>
      </c>
      <c r="E48" s="372">
        <f>D48/'- 3 -'!D48*100</f>
        <v>0.12390623422363445</v>
      </c>
      <c r="F48" s="371">
        <f>SUM(F11:F46)</f>
        <v>1582018</v>
      </c>
      <c r="G48" s="372">
        <f>F48/'- 3 -'!D48*100</f>
        <v>0.10033880674345091</v>
      </c>
      <c r="H48" s="371">
        <f>SUM(H11:H46)</f>
        <v>7048597</v>
      </c>
      <c r="I48" s="372">
        <f>H48/'- 3 -'!D48*100</f>
        <v>0.447054213160323</v>
      </c>
    </row>
    <row r="49" spans="1:9" ht="4.5" customHeight="1">
      <c r="A49" s="25" t="s">
        <v>5</v>
      </c>
      <c r="B49" s="26"/>
      <c r="C49" s="359"/>
      <c r="D49" s="26"/>
      <c r="E49" s="359"/>
      <c r="F49" s="26"/>
      <c r="G49" s="359"/>
      <c r="H49" s="26"/>
      <c r="I49" s="359"/>
    </row>
    <row r="50" spans="1:9" ht="13.5" customHeight="1">
      <c r="A50" s="23" t="s">
        <v>284</v>
      </c>
      <c r="B50" s="24">
        <v>3500</v>
      </c>
      <c r="C50" s="360">
        <f>B50/'- 3 -'!D50*100</f>
        <v>0.13668778167446438</v>
      </c>
      <c r="D50" s="24">
        <v>0</v>
      </c>
      <c r="E50" s="360">
        <f>D50/'- 3 -'!D50*100</f>
        <v>0</v>
      </c>
      <c r="F50" s="24">
        <v>0</v>
      </c>
      <c r="G50" s="360">
        <f>F50/'- 3 -'!D50*100</f>
        <v>0</v>
      </c>
      <c r="H50" s="24">
        <v>5000</v>
      </c>
      <c r="I50" s="360">
        <f>H50/'- 3 -'!D50*100</f>
        <v>0.1952682595349491</v>
      </c>
    </row>
    <row r="51" spans="1:9" ht="13.5" customHeight="1">
      <c r="A51" s="367" t="s">
        <v>285</v>
      </c>
      <c r="B51" s="368">
        <v>0</v>
      </c>
      <c r="C51" s="369">
        <f>B51/'- 3 -'!D51*100</f>
        <v>0</v>
      </c>
      <c r="D51" s="368">
        <v>0</v>
      </c>
      <c r="E51" s="369">
        <f>D51/'- 3 -'!D51*100</f>
        <v>0</v>
      </c>
      <c r="F51" s="368">
        <v>1051983</v>
      </c>
      <c r="G51" s="369">
        <f>F51/'- 3 -'!D51*100</f>
        <v>9.926563942683545</v>
      </c>
      <c r="H51" s="368">
        <v>0</v>
      </c>
      <c r="I51" s="369">
        <f>H51/'- 3 -'!D51*100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2.xml><?xml version="1.0" encoding="utf-8"?>
<worksheet xmlns="http://schemas.openxmlformats.org/spreadsheetml/2006/main" xmlns:r="http://schemas.openxmlformats.org/officeDocument/2006/relationships">
  <sheetPr codeName="Sheet21">
    <pageSetUpPr fitToPage="1"/>
  </sheetPr>
  <dimension ref="A1:J52"/>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7.83203125" style="1" customWidth="1"/>
    <col min="4" max="4" width="9.83203125" style="1" customWidth="1"/>
    <col min="5" max="5" width="16.83203125" style="1" customWidth="1"/>
    <col min="6" max="6" width="7.83203125" style="1" customWidth="1"/>
    <col min="7" max="7" width="9.83203125" style="1" customWidth="1"/>
    <col min="8" max="8" width="15.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2</v>
      </c>
      <c r="C2" s="6"/>
      <c r="D2" s="6"/>
      <c r="E2" s="6"/>
      <c r="F2" s="6"/>
      <c r="G2" s="109"/>
      <c r="H2" s="109"/>
      <c r="I2" s="179"/>
      <c r="J2" s="190" t="s">
        <v>492</v>
      </c>
    </row>
    <row r="3" spans="1:10" ht="15.75" customHeight="1">
      <c r="A3" s="170"/>
      <c r="B3" s="7" t="str">
        <f>OPYEAR</f>
        <v>OPERATING FUND 2006/2007 BUDGET</v>
      </c>
      <c r="C3" s="8"/>
      <c r="D3" s="8"/>
      <c r="E3" s="8"/>
      <c r="F3" s="8"/>
      <c r="G3" s="111"/>
      <c r="H3" s="111"/>
      <c r="I3" s="111"/>
      <c r="J3" s="104"/>
    </row>
    <row r="4" spans="2:10" ht="15.75" customHeight="1">
      <c r="B4" s="4"/>
      <c r="C4" s="4"/>
      <c r="D4" s="4"/>
      <c r="E4" s="4"/>
      <c r="F4" s="4"/>
      <c r="G4" s="4"/>
      <c r="H4" s="4"/>
      <c r="I4" s="4"/>
      <c r="J4" s="4"/>
    </row>
    <row r="5" spans="2:10" ht="15.75" customHeight="1">
      <c r="B5" s="191" t="s">
        <v>201</v>
      </c>
      <c r="C5" s="192"/>
      <c r="D5" s="193"/>
      <c r="E5" s="193"/>
      <c r="F5" s="193"/>
      <c r="G5" s="193"/>
      <c r="H5" s="193"/>
      <c r="I5" s="193"/>
      <c r="J5" s="194"/>
    </row>
    <row r="6" spans="2:10" ht="15.75" customHeight="1">
      <c r="B6" s="361"/>
      <c r="C6" s="362"/>
      <c r="D6" s="363"/>
      <c r="E6" s="361" t="s">
        <v>20</v>
      </c>
      <c r="F6" s="362"/>
      <c r="G6" s="363"/>
      <c r="H6" s="361" t="s">
        <v>18</v>
      </c>
      <c r="I6" s="362"/>
      <c r="J6" s="363"/>
    </row>
    <row r="7" spans="2:10" ht="15.75" customHeight="1">
      <c r="B7" s="364" t="s">
        <v>45</v>
      </c>
      <c r="C7" s="365"/>
      <c r="D7" s="366"/>
      <c r="E7" s="364" t="s">
        <v>46</v>
      </c>
      <c r="F7" s="365"/>
      <c r="G7" s="366"/>
      <c r="H7" s="364" t="s">
        <v>47</v>
      </c>
      <c r="I7" s="365"/>
      <c r="J7" s="366"/>
    </row>
    <row r="8" spans="1:10" ht="15.75" customHeight="1">
      <c r="A8" s="105"/>
      <c r="B8" s="176"/>
      <c r="C8" s="175"/>
      <c r="D8" s="175" t="s">
        <v>67</v>
      </c>
      <c r="E8" s="176"/>
      <c r="F8" s="175"/>
      <c r="G8" s="175" t="s">
        <v>67</v>
      </c>
      <c r="H8" s="176"/>
      <c r="I8" s="175"/>
      <c r="J8" s="175"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v>102850</v>
      </c>
      <c r="C11" s="369">
        <f>B11/'- 3 -'!D11*100</f>
        <v>0.8309492858360513</v>
      </c>
      <c r="D11" s="368">
        <f>B11/'- 7 -'!F11</f>
        <v>69.51672862453532</v>
      </c>
      <c r="E11" s="368">
        <v>114550</v>
      </c>
      <c r="F11" s="369">
        <f>E11/'- 3 -'!D11*100</f>
        <v>0.9254763314780718</v>
      </c>
      <c r="G11" s="368">
        <f>E11/'- 7 -'!F11</f>
        <v>77.42480567759378</v>
      </c>
      <c r="H11" s="368">
        <v>259796</v>
      </c>
      <c r="I11" s="369">
        <f>H11/'- 3 -'!D11*100</f>
        <v>2.098952850394388</v>
      </c>
      <c r="J11" s="368">
        <f>H11/'- 7 -'!F11</f>
        <v>175.59716120310915</v>
      </c>
    </row>
    <row r="12" spans="1:10" ht="13.5" customHeight="1">
      <c r="A12" s="23" t="s">
        <v>249</v>
      </c>
      <c r="B12" s="24">
        <v>149709</v>
      </c>
      <c r="C12" s="360">
        <f>B12/'- 3 -'!D12*100</f>
        <v>0.6703166354975483</v>
      </c>
      <c r="D12" s="24">
        <f>B12/'- 7 -'!F12</f>
        <v>63.67344334807757</v>
      </c>
      <c r="E12" s="24">
        <v>116162</v>
      </c>
      <c r="F12" s="360">
        <f>E12/'- 3 -'!D12*100</f>
        <v>0.520111155726551</v>
      </c>
      <c r="G12" s="24">
        <f>E12/'- 7 -'!F12</f>
        <v>49.405410003402515</v>
      </c>
      <c r="H12" s="24">
        <v>382032</v>
      </c>
      <c r="I12" s="360">
        <f>H12/'- 3 -'!D12*100</f>
        <v>1.7105344694868</v>
      </c>
      <c r="J12" s="24">
        <f>H12/'- 7 -'!F12</f>
        <v>162.4838380401497</v>
      </c>
    </row>
    <row r="13" spans="1:10" ht="13.5" customHeight="1">
      <c r="A13" s="367" t="s">
        <v>250</v>
      </c>
      <c r="B13" s="368">
        <v>261200</v>
      </c>
      <c r="C13" s="369">
        <f>B13/'- 3 -'!D13*100</f>
        <v>0.487900551970188</v>
      </c>
      <c r="D13" s="368">
        <f>B13/'- 7 -'!F13</f>
        <v>37.956840805057034</v>
      </c>
      <c r="E13" s="368">
        <v>531200</v>
      </c>
      <c r="F13" s="369">
        <f>E13/'- 3 -'!D13*100</f>
        <v>0.9922387948183915</v>
      </c>
      <c r="G13" s="368">
        <f>E13/'- 7 -'!F13</f>
        <v>77.19247257138706</v>
      </c>
      <c r="H13" s="368">
        <v>911100</v>
      </c>
      <c r="I13" s="369">
        <f>H13/'- 3 -'!D13*100</f>
        <v>1.7018613816999935</v>
      </c>
      <c r="J13" s="368">
        <f>H13/'- 7 -'!F13</f>
        <v>132.3984596381603</v>
      </c>
    </row>
    <row r="14" spans="1:10" ht="13.5" customHeight="1">
      <c r="A14" s="23" t="s">
        <v>286</v>
      </c>
      <c r="B14" s="24">
        <v>510687</v>
      </c>
      <c r="C14" s="360">
        <f>B14/'- 3 -'!D14*100</f>
        <v>1.047010513097826</v>
      </c>
      <c r="D14" s="24">
        <f>B14/'- 7 -'!F14</f>
        <v>115.92032686414709</v>
      </c>
      <c r="E14" s="24">
        <v>542729</v>
      </c>
      <c r="F14" s="360">
        <f>E14/'- 3 -'!D14*100</f>
        <v>1.112703023110183</v>
      </c>
      <c r="G14" s="24">
        <f>E14/'- 7 -'!F14</f>
        <v>123.19350811485643</v>
      </c>
      <c r="H14" s="24">
        <v>727831</v>
      </c>
      <c r="I14" s="360">
        <f>H14/'- 3 -'!D14*100</f>
        <v>1.492199152824536</v>
      </c>
      <c r="J14" s="24">
        <f>H14/'- 7 -'!F14</f>
        <v>165.20962433321984</v>
      </c>
    </row>
    <row r="15" spans="1:10" ht="13.5" customHeight="1">
      <c r="A15" s="367" t="s">
        <v>251</v>
      </c>
      <c r="B15" s="368">
        <v>123000</v>
      </c>
      <c r="C15" s="369">
        <f>B15/'- 3 -'!D15*100</f>
        <v>0.8563198949358147</v>
      </c>
      <c r="D15" s="368">
        <f>B15/'- 7 -'!F15</f>
        <v>78.12003810733566</v>
      </c>
      <c r="E15" s="368">
        <v>119700</v>
      </c>
      <c r="F15" s="369">
        <f>E15/'- 3 -'!D15*100</f>
        <v>0.8333454587302197</v>
      </c>
      <c r="G15" s="368">
        <f>E15/'- 7 -'!F15</f>
        <v>76.02413464591935</v>
      </c>
      <c r="H15" s="368">
        <v>318800</v>
      </c>
      <c r="I15" s="369">
        <f>H15/'- 3 -'!D15*100</f>
        <v>2.219469776467786</v>
      </c>
      <c r="J15" s="368">
        <f>H15/'- 7 -'!F15</f>
        <v>202.47697681803749</v>
      </c>
    </row>
    <row r="16" spans="1:10" ht="13.5" customHeight="1">
      <c r="A16" s="23" t="s">
        <v>252</v>
      </c>
      <c r="B16" s="24">
        <v>93528</v>
      </c>
      <c r="C16" s="360">
        <f>B16/'- 3 -'!D16*100</f>
        <v>0.8557451620039924</v>
      </c>
      <c r="D16" s="24">
        <f>B16/'- 7 -'!F16</f>
        <v>78.1027139874739</v>
      </c>
      <c r="E16" s="24">
        <v>165930</v>
      </c>
      <c r="F16" s="360">
        <f>E16/'- 3 -'!D16*100</f>
        <v>1.5181955642302034</v>
      </c>
      <c r="G16" s="24">
        <f>E16/'- 7 -'!F16</f>
        <v>138.56367432150313</v>
      </c>
      <c r="H16" s="24">
        <v>274520</v>
      </c>
      <c r="I16" s="360">
        <f>H16/'- 3 -'!D16*100</f>
        <v>2.51175222257865</v>
      </c>
      <c r="J16" s="24">
        <f>H16/'- 7 -'!F16</f>
        <v>229.24425887265136</v>
      </c>
    </row>
    <row r="17" spans="1:10" ht="13.5" customHeight="1">
      <c r="A17" s="367" t="s">
        <v>253</v>
      </c>
      <c r="B17" s="368">
        <v>161950</v>
      </c>
      <c r="C17" s="369">
        <f>B17/'- 3 -'!D17*100</f>
        <v>1.2153637284582501</v>
      </c>
      <c r="D17" s="368">
        <f>B17/'- 7 -'!F17</f>
        <v>112.70006958942241</v>
      </c>
      <c r="E17" s="368">
        <v>114880</v>
      </c>
      <c r="F17" s="369">
        <f>E17/'- 3 -'!D17*100</f>
        <v>0.8621240205327804</v>
      </c>
      <c r="G17" s="368">
        <f>E17/'- 7 -'!F17</f>
        <v>79.94432846207377</v>
      </c>
      <c r="H17" s="368">
        <v>221600</v>
      </c>
      <c r="I17" s="369">
        <f>H17/'- 3 -'!D17*100</f>
        <v>1.663010819551394</v>
      </c>
      <c r="J17" s="368">
        <f>H17/'- 7 -'!F17</f>
        <v>154.21016005567154</v>
      </c>
    </row>
    <row r="18" spans="1:10" ht="13.5" customHeight="1">
      <c r="A18" s="23" t="s">
        <v>254</v>
      </c>
      <c r="B18" s="24">
        <v>670928</v>
      </c>
      <c r="C18" s="360">
        <f>B18/'- 3 -'!D18*100</f>
        <v>0.759549596037574</v>
      </c>
      <c r="D18" s="24">
        <f>B18/'- 7 -'!F18</f>
        <v>110.01164182530704</v>
      </c>
      <c r="E18" s="24">
        <v>1641013</v>
      </c>
      <c r="F18" s="360">
        <f>E18/'- 3 -'!D18*100</f>
        <v>1.8577712679190723</v>
      </c>
      <c r="G18" s="24">
        <f>E18/'- 7 -'!F18</f>
        <v>269.07586862774036</v>
      </c>
      <c r="H18" s="24">
        <v>2827439</v>
      </c>
      <c r="I18" s="360">
        <f>H18/'- 3 -'!D18*100</f>
        <v>3.2009100086311526</v>
      </c>
      <c r="J18" s="24">
        <f>H18/'- 7 -'!F18</f>
        <v>463.61339301818424</v>
      </c>
    </row>
    <row r="19" spans="1:10" ht="13.5" customHeight="1">
      <c r="A19" s="367" t="s">
        <v>255</v>
      </c>
      <c r="B19" s="368">
        <v>138360</v>
      </c>
      <c r="C19" s="369">
        <f>B19/'- 3 -'!D19*100</f>
        <v>0.5676764162369569</v>
      </c>
      <c r="D19" s="368">
        <f>B19/'- 7 -'!F19</f>
        <v>41.307657859382</v>
      </c>
      <c r="E19" s="368">
        <v>276650</v>
      </c>
      <c r="F19" s="369">
        <f>E19/'- 3 -'!D19*100</f>
        <v>1.135065629892701</v>
      </c>
      <c r="G19" s="368">
        <f>E19/'- 7 -'!F19</f>
        <v>82.59441707717569</v>
      </c>
      <c r="H19" s="368">
        <v>341725</v>
      </c>
      <c r="I19" s="369">
        <f>H19/'- 3 -'!D19*100</f>
        <v>1.4020614580700643</v>
      </c>
      <c r="J19" s="368">
        <f>H19/'- 7 -'!F19</f>
        <v>102.02268995372444</v>
      </c>
    </row>
    <row r="20" spans="1:10" ht="13.5" customHeight="1">
      <c r="A20" s="23" t="s">
        <v>256</v>
      </c>
      <c r="B20" s="24">
        <v>262813</v>
      </c>
      <c r="C20" s="360">
        <f>B20/'- 3 -'!D20*100</f>
        <v>0.5614262186576031</v>
      </c>
      <c r="D20" s="24">
        <f>B20/'- 7 -'!F20</f>
        <v>39.208264955989854</v>
      </c>
      <c r="E20" s="24">
        <v>337641</v>
      </c>
      <c r="F20" s="360">
        <f>E20/'- 3 -'!D20*100</f>
        <v>0.7212752409270918</v>
      </c>
      <c r="G20" s="24">
        <f>E20/'- 7 -'!F20</f>
        <v>50.37162464568104</v>
      </c>
      <c r="H20" s="24">
        <v>721464</v>
      </c>
      <c r="I20" s="360">
        <f>H20/'- 3 -'!D20*100</f>
        <v>1.5412053643373387</v>
      </c>
      <c r="J20" s="24">
        <f>H20/'- 7 -'!F20</f>
        <v>107.63300014918693</v>
      </c>
    </row>
    <row r="21" spans="1:10" ht="13.5" customHeight="1">
      <c r="A21" s="367" t="s">
        <v>257</v>
      </c>
      <c r="B21" s="368">
        <v>184500</v>
      </c>
      <c r="C21" s="369">
        <f>B21/'- 3 -'!D21*100</f>
        <v>0.691044882335095</v>
      </c>
      <c r="D21" s="368">
        <f>B21/'- 7 -'!F21</f>
        <v>59.30568948891032</v>
      </c>
      <c r="E21" s="368">
        <v>311000</v>
      </c>
      <c r="F21" s="369">
        <f>E21/'- 3 -'!D21*100</f>
        <v>1.1648507230689136</v>
      </c>
      <c r="G21" s="368">
        <f>E21/'- 7 -'!F21</f>
        <v>99.96785599485696</v>
      </c>
      <c r="H21" s="368">
        <v>464000</v>
      </c>
      <c r="I21" s="369">
        <f>H21/'- 3 -'!D21*100</f>
        <v>1.7379123328102117</v>
      </c>
      <c r="J21" s="368">
        <f>H21/'- 7 -'!F21</f>
        <v>149.14818386370942</v>
      </c>
    </row>
    <row r="22" spans="1:10" ht="13.5" customHeight="1">
      <c r="A22" s="23" t="s">
        <v>258</v>
      </c>
      <c r="B22" s="24">
        <v>95800</v>
      </c>
      <c r="C22" s="360">
        <f>B22/'- 3 -'!D22*100</f>
        <v>0.6846171667968964</v>
      </c>
      <c r="D22" s="24">
        <f>B22/'- 7 -'!F22</f>
        <v>57.57211538461539</v>
      </c>
      <c r="E22" s="24">
        <v>65792</v>
      </c>
      <c r="F22" s="360">
        <f>E22/'- 3 -'!D22*100</f>
        <v>0.4701704868256932</v>
      </c>
      <c r="G22" s="24">
        <f>E22/'- 7 -'!F22</f>
        <v>39.53846153846154</v>
      </c>
      <c r="H22" s="24">
        <v>411550</v>
      </c>
      <c r="I22" s="360">
        <f>H22/'- 3 -'!D22*100</f>
        <v>2.941066753603995</v>
      </c>
      <c r="J22" s="24">
        <f>H22/'- 7 -'!F22</f>
        <v>247.32572115384616</v>
      </c>
    </row>
    <row r="23" spans="1:10" ht="13.5" customHeight="1">
      <c r="A23" s="367" t="s">
        <v>259</v>
      </c>
      <c r="B23" s="368">
        <v>94725</v>
      </c>
      <c r="C23" s="369">
        <f>B23/'- 3 -'!D23*100</f>
        <v>0.7793348935114662</v>
      </c>
      <c r="D23" s="368">
        <f>B23/'- 7 -'!F23</f>
        <v>72.25400457665904</v>
      </c>
      <c r="E23" s="368">
        <v>110150</v>
      </c>
      <c r="F23" s="369">
        <f>E23/'- 3 -'!D23*100</f>
        <v>0.9062416312513909</v>
      </c>
      <c r="G23" s="368">
        <f>E23/'- 7 -'!F23</f>
        <v>84.01983218916857</v>
      </c>
      <c r="H23" s="368">
        <v>202150</v>
      </c>
      <c r="I23" s="369">
        <f>H23/'- 3 -'!D23*100</f>
        <v>1.663157020040569</v>
      </c>
      <c r="J23" s="368">
        <f>H23/'- 7 -'!F23</f>
        <v>154.1952707856598</v>
      </c>
    </row>
    <row r="24" spans="1:10" ht="13.5" customHeight="1">
      <c r="A24" s="23" t="s">
        <v>260</v>
      </c>
      <c r="B24" s="24">
        <v>255850</v>
      </c>
      <c r="C24" s="360">
        <f>B24/'- 3 -'!D24*100</f>
        <v>0.638021253825852</v>
      </c>
      <c r="D24" s="24">
        <f>B24/'- 7 -'!F24</f>
        <v>55.67402894135567</v>
      </c>
      <c r="E24" s="24">
        <v>264450</v>
      </c>
      <c r="F24" s="360">
        <f>E24/'- 3 -'!D24*100</f>
        <v>0.6594673463914269</v>
      </c>
      <c r="G24" s="24">
        <f>E24/'- 7 -'!F24</f>
        <v>57.54542487215755</v>
      </c>
      <c r="H24" s="24">
        <v>707370</v>
      </c>
      <c r="I24" s="360">
        <f>H24/'- 3 -'!D24*100</f>
        <v>1.7639909881524054</v>
      </c>
      <c r="J24" s="24">
        <f>H24/'- 7 -'!F24</f>
        <v>153.92666739201394</v>
      </c>
    </row>
    <row r="25" spans="1:10" ht="13.5" customHeight="1">
      <c r="A25" s="367" t="s">
        <v>261</v>
      </c>
      <c r="B25" s="368">
        <v>420259</v>
      </c>
      <c r="C25" s="369">
        <f>B25/'- 3 -'!D25*100</f>
        <v>0.34380870878383274</v>
      </c>
      <c r="D25" s="368">
        <f>B25/'- 7 -'!F25</f>
        <v>29.319031672945446</v>
      </c>
      <c r="E25" s="368">
        <v>804714</v>
      </c>
      <c r="F25" s="369">
        <f>E25/'- 3 -'!D25*100</f>
        <v>0.6583266064028924</v>
      </c>
      <c r="G25" s="368">
        <f>E25/'- 7 -'!F25</f>
        <v>56.140226035998325</v>
      </c>
      <c r="H25" s="368">
        <v>2614853</v>
      </c>
      <c r="I25" s="369">
        <f>H25/'- 3 -'!D25*100</f>
        <v>2.139179014820697</v>
      </c>
      <c r="J25" s="368">
        <f>H25/'- 7 -'!F25</f>
        <v>182.42311985489047</v>
      </c>
    </row>
    <row r="26" spans="1:10" ht="13.5" customHeight="1">
      <c r="A26" s="23" t="s">
        <v>262</v>
      </c>
      <c r="B26" s="24">
        <v>160565</v>
      </c>
      <c r="C26" s="360">
        <f>B26/'- 3 -'!D26*100</f>
        <v>0.5416246093659213</v>
      </c>
      <c r="D26" s="24">
        <f>B26/'- 7 -'!F26</f>
        <v>48.97514107061156</v>
      </c>
      <c r="E26" s="24">
        <v>255342</v>
      </c>
      <c r="F26" s="360">
        <f>E26/'- 3 -'!D26*100</f>
        <v>0.8613303709071907</v>
      </c>
      <c r="G26" s="24">
        <f>E26/'- 7 -'!F26</f>
        <v>77.88378831782828</v>
      </c>
      <c r="H26" s="24">
        <v>474576</v>
      </c>
      <c r="I26" s="360">
        <f>H26/'- 3 -'!D26*100</f>
        <v>1.6008597179612085</v>
      </c>
      <c r="J26" s="24">
        <f>H26/'- 7 -'!F26</f>
        <v>144.75400335519294</v>
      </c>
    </row>
    <row r="27" spans="1:10" ht="13.5" customHeight="1">
      <c r="A27" s="367" t="s">
        <v>263</v>
      </c>
      <c r="B27" s="368">
        <v>179821</v>
      </c>
      <c r="C27" s="369">
        <f>B27/'- 3 -'!D27*100</f>
        <v>0.5677790436768437</v>
      </c>
      <c r="D27" s="368">
        <f>B27/'- 7 -'!F27</f>
        <v>53.12273818984286</v>
      </c>
      <c r="E27" s="368">
        <v>260567</v>
      </c>
      <c r="F27" s="369">
        <f>E27/'- 3 -'!D27*100</f>
        <v>0.822731950516036</v>
      </c>
      <c r="G27" s="368">
        <f>E27/'- 7 -'!F27</f>
        <v>76.97672975855315</v>
      </c>
      <c r="H27" s="368">
        <v>650015</v>
      </c>
      <c r="I27" s="369">
        <f>H27/'- 3 -'!D27*100</f>
        <v>2.0524015274945837</v>
      </c>
      <c r="J27" s="368">
        <f>H27/'- 7 -'!F27</f>
        <v>192.02749770310868</v>
      </c>
    </row>
    <row r="28" spans="1:10" ht="13.5" customHeight="1">
      <c r="A28" s="23" t="s">
        <v>264</v>
      </c>
      <c r="B28" s="24">
        <v>140367</v>
      </c>
      <c r="C28" s="360">
        <f>B28/'- 3 -'!D28*100</f>
        <v>0.7930314340831144</v>
      </c>
      <c r="D28" s="24">
        <f>B28/'- 7 -'!F28</f>
        <v>73.29869451697128</v>
      </c>
      <c r="E28" s="24">
        <v>273708</v>
      </c>
      <c r="F28" s="360">
        <f>E28/'- 3 -'!D28*100</f>
        <v>1.5463680762573901</v>
      </c>
      <c r="G28" s="24">
        <f>E28/'- 7 -'!F28</f>
        <v>142.92845953002612</v>
      </c>
      <c r="H28" s="24">
        <v>311948</v>
      </c>
      <c r="I28" s="360">
        <f>H28/'- 3 -'!D28*100</f>
        <v>1.7624126026727034</v>
      </c>
      <c r="J28" s="24">
        <f>H28/'- 7 -'!F28</f>
        <v>162.89712793733682</v>
      </c>
    </row>
    <row r="29" spans="1:10" ht="13.5" customHeight="1">
      <c r="A29" s="367" t="s">
        <v>265</v>
      </c>
      <c r="B29" s="368">
        <v>443660</v>
      </c>
      <c r="C29" s="369">
        <f>B29/'- 3 -'!D29*100</f>
        <v>0.3837381451025625</v>
      </c>
      <c r="D29" s="368">
        <f>B29/'- 7 -'!F29</f>
        <v>34.548923412373945</v>
      </c>
      <c r="E29" s="368">
        <v>1368684</v>
      </c>
      <c r="F29" s="369">
        <f>E29/'- 3 -'!D29*100</f>
        <v>1.1838260365855735</v>
      </c>
      <c r="G29" s="368">
        <f>E29/'- 7 -'!F29</f>
        <v>106.58287583226259</v>
      </c>
      <c r="H29" s="368">
        <v>1394195</v>
      </c>
      <c r="I29" s="369">
        <f>H29/'- 3 -'!D29*100</f>
        <v>1.2058914556445637</v>
      </c>
      <c r="J29" s="368">
        <f>H29/'- 7 -'!F29</f>
        <v>108.56948175836156</v>
      </c>
    </row>
    <row r="30" spans="1:10" ht="13.5" customHeight="1">
      <c r="A30" s="23" t="s">
        <v>266</v>
      </c>
      <c r="B30" s="24">
        <v>97277</v>
      </c>
      <c r="C30" s="360">
        <f>B30/'- 3 -'!D30*100</f>
        <v>0.9115361891870745</v>
      </c>
      <c r="D30" s="24">
        <f>B30/'- 7 -'!F30</f>
        <v>80.49400082747208</v>
      </c>
      <c r="E30" s="24">
        <v>102306</v>
      </c>
      <c r="F30" s="360">
        <f>E30/'- 3 -'!D30*100</f>
        <v>0.9586605402199168</v>
      </c>
      <c r="G30" s="24">
        <f>E30/'- 7 -'!F30</f>
        <v>84.65535788167149</v>
      </c>
      <c r="H30" s="24">
        <v>201650</v>
      </c>
      <c r="I30" s="360">
        <f>H30/'- 3 -'!D30*100</f>
        <v>1.8895655966937053</v>
      </c>
      <c r="J30" s="24">
        <f>H30/'- 7 -'!F30</f>
        <v>166.85974348365744</v>
      </c>
    </row>
    <row r="31" spans="1:10" ht="13.5" customHeight="1">
      <c r="A31" s="367" t="s">
        <v>267</v>
      </c>
      <c r="B31" s="368">
        <v>147557</v>
      </c>
      <c r="C31" s="369">
        <f>B31/'- 3 -'!D31*100</f>
        <v>0.5418057774061222</v>
      </c>
      <c r="D31" s="368">
        <f>B31/'- 7 -'!F31</f>
        <v>44.125897129186605</v>
      </c>
      <c r="E31" s="368">
        <v>246384</v>
      </c>
      <c r="F31" s="369">
        <f>E31/'- 3 -'!D31*100</f>
        <v>0.9046827643583838</v>
      </c>
      <c r="G31" s="368">
        <f>E31/'- 7 -'!F31</f>
        <v>73.67942583732058</v>
      </c>
      <c r="H31" s="368">
        <v>428613</v>
      </c>
      <c r="I31" s="369">
        <f>H31/'- 3 -'!D31*100</f>
        <v>1.5737985976359663</v>
      </c>
      <c r="J31" s="368">
        <f>H31/'- 7 -'!F31</f>
        <v>128.17374401913875</v>
      </c>
    </row>
    <row r="32" spans="1:10" ht="13.5" customHeight="1">
      <c r="A32" s="23" t="s">
        <v>268</v>
      </c>
      <c r="B32" s="24">
        <v>150675</v>
      </c>
      <c r="C32" s="360">
        <f>B32/'- 3 -'!D32*100</f>
        <v>0.726210619732021</v>
      </c>
      <c r="D32" s="24">
        <f>B32/'- 7 -'!F32</f>
        <v>69.11697247706422</v>
      </c>
      <c r="E32" s="24">
        <v>207000</v>
      </c>
      <c r="F32" s="360">
        <f>E32/'- 3 -'!D32*100</f>
        <v>0.9976810903237321</v>
      </c>
      <c r="G32" s="24">
        <f>E32/'- 7 -'!F32</f>
        <v>94.95412844036697</v>
      </c>
      <c r="H32" s="24">
        <v>498030</v>
      </c>
      <c r="I32" s="360">
        <f>H32/'- 3 -'!D32*100</f>
        <v>2.400362866733953</v>
      </c>
      <c r="J32" s="24">
        <f>H32/'- 7 -'!F32</f>
        <v>228.454128440367</v>
      </c>
    </row>
    <row r="33" spans="1:10" ht="13.5" customHeight="1">
      <c r="A33" s="367" t="s">
        <v>269</v>
      </c>
      <c r="B33" s="368">
        <v>175500</v>
      </c>
      <c r="C33" s="369">
        <f>B33/'- 3 -'!D33*100</f>
        <v>0.781984502894011</v>
      </c>
      <c r="D33" s="368">
        <f>B33/'- 7 -'!F33</f>
        <v>77.02435813034892</v>
      </c>
      <c r="E33" s="368">
        <v>290600</v>
      </c>
      <c r="F33" s="369">
        <f>E33/'- 3 -'!D33*100</f>
        <v>1.2948415757321914</v>
      </c>
      <c r="G33" s="368">
        <f>E33/'- 7 -'!F33</f>
        <v>127.54004827737546</v>
      </c>
      <c r="H33" s="368">
        <v>273600</v>
      </c>
      <c r="I33" s="369">
        <f>H33/'- 3 -'!D33*100</f>
        <v>1.2190937891270737</v>
      </c>
      <c r="J33" s="368">
        <f>H33/'- 7 -'!F33</f>
        <v>120.07899934167216</v>
      </c>
    </row>
    <row r="34" spans="1:10" ht="13.5" customHeight="1">
      <c r="A34" s="23" t="s">
        <v>270</v>
      </c>
      <c r="B34" s="24">
        <v>154000</v>
      </c>
      <c r="C34" s="360">
        <f>B34/'- 3 -'!D34*100</f>
        <v>0.7789568351691929</v>
      </c>
      <c r="D34" s="24">
        <f>B34/'- 7 -'!F34</f>
        <v>72.40925333834869</v>
      </c>
      <c r="E34" s="24">
        <v>233420</v>
      </c>
      <c r="F34" s="360">
        <f>E34/'- 3 -'!D34*100</f>
        <v>1.180676003020734</v>
      </c>
      <c r="G34" s="24">
        <f>E34/'- 7 -'!F34</f>
        <v>109.75173970283994</v>
      </c>
      <c r="H34" s="24">
        <v>439801</v>
      </c>
      <c r="I34" s="360">
        <f>H34/'- 3 -'!D34*100</f>
        <v>2.2245843835340664</v>
      </c>
      <c r="J34" s="24">
        <f>H34/'- 7 -'!F34</f>
        <v>206.79001316531878</v>
      </c>
    </row>
    <row r="35" spans="1:10" ht="13.5" customHeight="1">
      <c r="A35" s="367" t="s">
        <v>271</v>
      </c>
      <c r="B35" s="368">
        <v>347710</v>
      </c>
      <c r="C35" s="369">
        <f>B35/'- 3 -'!D35*100</f>
        <v>0.24855132591313517</v>
      </c>
      <c r="D35" s="368">
        <f>B35/'- 7 -'!F35</f>
        <v>20.271089605316853</v>
      </c>
      <c r="E35" s="368">
        <v>1183709</v>
      </c>
      <c r="F35" s="369">
        <f>E35/'- 3 -'!D35*100</f>
        <v>0.8461431694380701</v>
      </c>
      <c r="G35" s="368">
        <f>E35/'- 7 -'!F35</f>
        <v>69.00886142365766</v>
      </c>
      <c r="H35" s="368">
        <v>1853619</v>
      </c>
      <c r="I35" s="369">
        <f>H35/'- 3 -'!D35*100</f>
        <v>1.3250106703510964</v>
      </c>
      <c r="J35" s="368">
        <f>H35/'- 7 -'!F35</f>
        <v>108.06383722963913</v>
      </c>
    </row>
    <row r="36" spans="1:10" ht="13.5" customHeight="1">
      <c r="A36" s="23" t="s">
        <v>272</v>
      </c>
      <c r="B36" s="24">
        <v>175850</v>
      </c>
      <c r="C36" s="360">
        <f>B36/'- 3 -'!D36*100</f>
        <v>0.9886267168148061</v>
      </c>
      <c r="D36" s="24">
        <f>B36/'- 7 -'!F36</f>
        <v>90.97258147956545</v>
      </c>
      <c r="E36" s="24">
        <v>166540</v>
      </c>
      <c r="F36" s="360">
        <f>E36/'- 3 -'!D36*100</f>
        <v>0.9362860018102803</v>
      </c>
      <c r="G36" s="24">
        <f>E36/'- 7 -'!F36</f>
        <v>86.15623383341956</v>
      </c>
      <c r="H36" s="24">
        <v>346550</v>
      </c>
      <c r="I36" s="360">
        <f>H36/'- 3 -'!D36*100</f>
        <v>1.9483001917098155</v>
      </c>
      <c r="J36" s="24">
        <f>H36/'- 7 -'!F36</f>
        <v>179.28091050181067</v>
      </c>
    </row>
    <row r="37" spans="1:10" ht="13.5" customHeight="1">
      <c r="A37" s="367" t="s">
        <v>273</v>
      </c>
      <c r="B37" s="368">
        <v>177200</v>
      </c>
      <c r="C37" s="369">
        <f>B37/'- 3 -'!D37*100</f>
        <v>0.6111151078069816</v>
      </c>
      <c r="D37" s="368">
        <f>B37/'- 7 -'!F37</f>
        <v>52.24826772814389</v>
      </c>
      <c r="E37" s="368">
        <v>291689</v>
      </c>
      <c r="F37" s="369">
        <f>E37/'- 3 -'!D37*100</f>
        <v>1.0059568548595412</v>
      </c>
      <c r="G37" s="368">
        <f>E37/'- 7 -'!F37</f>
        <v>86.00589709568038</v>
      </c>
      <c r="H37" s="368">
        <v>578998</v>
      </c>
      <c r="I37" s="369">
        <f>H37/'- 3 -'!D37*100</f>
        <v>1.9968082685667428</v>
      </c>
      <c r="J37" s="368">
        <f>H37/'- 7 -'!F37</f>
        <v>170.7203302373581</v>
      </c>
    </row>
    <row r="38" spans="1:10" ht="13.5" customHeight="1">
      <c r="A38" s="23" t="s">
        <v>274</v>
      </c>
      <c r="B38" s="24">
        <v>317733</v>
      </c>
      <c r="C38" s="360">
        <f>B38/'- 3 -'!D38*100</f>
        <v>0.4287286821556895</v>
      </c>
      <c r="D38" s="24">
        <f>B38/'- 7 -'!F38</f>
        <v>36.40178724866816</v>
      </c>
      <c r="E38" s="24">
        <v>720491</v>
      </c>
      <c r="F38" s="360">
        <f>E38/'- 3 -'!D38*100</f>
        <v>0.9721846863090546</v>
      </c>
      <c r="G38" s="24">
        <f>E38/'- 7 -'!F38</f>
        <v>82.54465257489832</v>
      </c>
      <c r="H38" s="24">
        <v>1039187</v>
      </c>
      <c r="I38" s="360">
        <f>H38/'- 3 -'!D38*100</f>
        <v>1.4022127793566437</v>
      </c>
      <c r="J38" s="24">
        <f>H38/'- 7 -'!F38</f>
        <v>119.05676805865842</v>
      </c>
    </row>
    <row r="39" spans="1:10" ht="13.5" customHeight="1">
      <c r="A39" s="367" t="s">
        <v>275</v>
      </c>
      <c r="B39" s="368">
        <v>159000</v>
      </c>
      <c r="C39" s="369">
        <f>B39/'- 3 -'!D39*100</f>
        <v>0.9890593858625469</v>
      </c>
      <c r="D39" s="368">
        <f>B39/'- 7 -'!F39</f>
        <v>95.35232383808096</v>
      </c>
      <c r="E39" s="368">
        <v>164100</v>
      </c>
      <c r="F39" s="369">
        <f>E39/'- 3 -'!D39*100</f>
        <v>1.0207839322015344</v>
      </c>
      <c r="G39" s="368">
        <f>E39/'- 7 -'!F39</f>
        <v>98.41079460269864</v>
      </c>
      <c r="H39" s="368">
        <v>268775</v>
      </c>
      <c r="I39" s="369">
        <f>H39/'- 3 -'!D39*100</f>
        <v>1.6719146945610441</v>
      </c>
      <c r="J39" s="368">
        <f>H39/'- 7 -'!F39</f>
        <v>161.18440779610194</v>
      </c>
    </row>
    <row r="40" spans="1:10" ht="13.5" customHeight="1">
      <c r="A40" s="23" t="s">
        <v>276</v>
      </c>
      <c r="B40" s="24">
        <v>362076</v>
      </c>
      <c r="C40" s="360">
        <f>B40/'- 3 -'!D40*100</f>
        <v>0.47655903935860716</v>
      </c>
      <c r="D40" s="24">
        <f>B40/'- 7 -'!F40</f>
        <v>41.17588191143358</v>
      </c>
      <c r="E40" s="24">
        <v>922560</v>
      </c>
      <c r="F40" s="360">
        <f>E40/'- 3 -'!D40*100</f>
        <v>1.214259733731804</v>
      </c>
      <c r="G40" s="24">
        <f>E40/'- 7 -'!F40</f>
        <v>104.91504992380649</v>
      </c>
      <c r="H40" s="24">
        <v>1329804</v>
      </c>
      <c r="I40" s="360">
        <f>H40/'- 3 -'!D40*100</f>
        <v>1.7502682220728059</v>
      </c>
      <c r="J40" s="24">
        <f>H40/'- 7 -'!F40</f>
        <v>151.22751154274798</v>
      </c>
    </row>
    <row r="41" spans="1:10" ht="13.5" customHeight="1">
      <c r="A41" s="367" t="s">
        <v>277</v>
      </c>
      <c r="B41" s="368">
        <v>226064</v>
      </c>
      <c r="C41" s="369">
        <f>B41/'- 3 -'!D41*100</f>
        <v>0.4861004836599179</v>
      </c>
      <c r="D41" s="368">
        <f>B41/'- 7 -'!F41</f>
        <v>48.45439931411424</v>
      </c>
      <c r="E41" s="368">
        <v>443764</v>
      </c>
      <c r="F41" s="369">
        <f>E41/'- 3 -'!D41*100</f>
        <v>0.9542160407267846</v>
      </c>
      <c r="G41" s="368">
        <f>E41/'- 7 -'!F41</f>
        <v>95.11606473046834</v>
      </c>
      <c r="H41" s="368">
        <v>979241</v>
      </c>
      <c r="I41" s="369">
        <f>H41/'- 3 -'!D41*100</f>
        <v>2.1056405430303884</v>
      </c>
      <c r="J41" s="368">
        <f>H41/'- 7 -'!F41</f>
        <v>209.8898296002572</v>
      </c>
    </row>
    <row r="42" spans="1:10" ht="13.5" customHeight="1">
      <c r="A42" s="23" t="s">
        <v>278</v>
      </c>
      <c r="B42" s="24">
        <v>145070</v>
      </c>
      <c r="C42" s="360">
        <f>B42/'- 3 -'!D42*100</f>
        <v>0.8710182153102751</v>
      </c>
      <c r="D42" s="24">
        <f>B42/'- 7 -'!F42</f>
        <v>86.14608076009502</v>
      </c>
      <c r="E42" s="24">
        <v>180992</v>
      </c>
      <c r="F42" s="360">
        <f>E42/'- 3 -'!D42*100</f>
        <v>1.0866983444229497</v>
      </c>
      <c r="G42" s="24">
        <f>E42/'- 7 -'!F42</f>
        <v>107.47743467933492</v>
      </c>
      <c r="H42" s="24">
        <v>313952</v>
      </c>
      <c r="I42" s="360">
        <f>H42/'- 3 -'!D42*100</f>
        <v>1.8850066225483662</v>
      </c>
      <c r="J42" s="24">
        <f>H42/'- 7 -'!F42</f>
        <v>186.43230403800476</v>
      </c>
    </row>
    <row r="43" spans="1:10" ht="13.5" customHeight="1">
      <c r="A43" s="367" t="s">
        <v>279</v>
      </c>
      <c r="B43" s="368">
        <v>86500</v>
      </c>
      <c r="C43" s="369">
        <f>B43/'- 3 -'!D43*100</f>
        <v>0.8801988333549566</v>
      </c>
      <c r="D43" s="368">
        <f>B43/'- 7 -'!F43</f>
        <v>79.13998170173834</v>
      </c>
      <c r="E43" s="368">
        <v>112280</v>
      </c>
      <c r="F43" s="369">
        <f>E43/'- 3 -'!D43*100</f>
        <v>1.142528612821902</v>
      </c>
      <c r="G43" s="368">
        <f>E43/'- 7 -'!F43</f>
        <v>102.72644098810613</v>
      </c>
      <c r="H43" s="368">
        <v>261108</v>
      </c>
      <c r="I43" s="369">
        <f>H43/'- 3 -'!D43*100</f>
        <v>2.6569590402271217</v>
      </c>
      <c r="J43" s="368">
        <f>H43/'- 7 -'!F43</f>
        <v>238.8911253430924</v>
      </c>
    </row>
    <row r="44" spans="1:10" ht="13.5" customHeight="1">
      <c r="A44" s="23" t="s">
        <v>280</v>
      </c>
      <c r="B44" s="24">
        <v>74550</v>
      </c>
      <c r="C44" s="360">
        <f>B44/'- 3 -'!D44*100</f>
        <v>0.982286301342247</v>
      </c>
      <c r="D44" s="24">
        <f>B44/'- 7 -'!F44</f>
        <v>94.18825015792798</v>
      </c>
      <c r="E44" s="24">
        <v>49254</v>
      </c>
      <c r="F44" s="360">
        <f>E44/'- 3 -'!D44*100</f>
        <v>0.6489809454904231</v>
      </c>
      <c r="G44" s="24">
        <f>E44/'- 7 -'!F44</f>
        <v>62.22867972204675</v>
      </c>
      <c r="H44" s="24">
        <v>178692</v>
      </c>
      <c r="I44" s="360">
        <f>H44/'- 3 -'!D44*100</f>
        <v>2.3544829478128615</v>
      </c>
      <c r="J44" s="24">
        <f>H44/'- 7 -'!F44</f>
        <v>225.763739734681</v>
      </c>
    </row>
    <row r="45" spans="1:10" ht="13.5" customHeight="1">
      <c r="A45" s="367" t="s">
        <v>281</v>
      </c>
      <c r="B45" s="368">
        <v>97163</v>
      </c>
      <c r="C45" s="369">
        <f>B45/'- 3 -'!D45*100</f>
        <v>0.8295652856942827</v>
      </c>
      <c r="D45" s="368">
        <f>B45/'- 7 -'!F45</f>
        <v>66.96278428669883</v>
      </c>
      <c r="E45" s="368">
        <v>112160</v>
      </c>
      <c r="F45" s="369">
        <f>E45/'- 3 -'!D45*100</f>
        <v>0.9576077564862217</v>
      </c>
      <c r="G45" s="368">
        <f>E45/'- 7 -'!F45</f>
        <v>77.29841488628531</v>
      </c>
      <c r="H45" s="368">
        <v>196739</v>
      </c>
      <c r="I45" s="369">
        <f>H45/'- 3 -'!D45*100</f>
        <v>1.6797324572337977</v>
      </c>
      <c r="J45" s="368">
        <f>H45/'- 7 -'!F45</f>
        <v>135.58855961405928</v>
      </c>
    </row>
    <row r="46" spans="1:10" ht="13.5" customHeight="1">
      <c r="A46" s="23" t="s">
        <v>282</v>
      </c>
      <c r="B46" s="24">
        <v>652300</v>
      </c>
      <c r="C46" s="360">
        <f>B46/'- 3 -'!D46*100</f>
        <v>0.22831297953863489</v>
      </c>
      <c r="D46" s="24">
        <f>B46/'- 7 -'!F46</f>
        <v>21.161394971613948</v>
      </c>
      <c r="E46" s="24">
        <v>1637900</v>
      </c>
      <c r="F46" s="360">
        <f>E46/'- 3 -'!D46*100</f>
        <v>0.5732850363120191</v>
      </c>
      <c r="G46" s="24">
        <f>E46/'- 7 -'!F46</f>
        <v>53.13544201135442</v>
      </c>
      <c r="H46" s="24">
        <v>5085400</v>
      </c>
      <c r="I46" s="360">
        <f>H46/'- 3 -'!D46*100</f>
        <v>1.779952209329716</v>
      </c>
      <c r="J46" s="24">
        <f>H46/'- 7 -'!F46</f>
        <v>164.9764801297648</v>
      </c>
    </row>
    <row r="47" spans="1:10" ht="4.5" customHeight="1">
      <c r="A47"/>
      <c r="B47"/>
      <c r="C47"/>
      <c r="D47"/>
      <c r="E47"/>
      <c r="F47"/>
      <c r="G47"/>
      <c r="H47"/>
      <c r="I47"/>
      <c r="J47"/>
    </row>
    <row r="48" spans="1:10" ht="13.5" customHeight="1">
      <c r="A48" s="370" t="s">
        <v>283</v>
      </c>
      <c r="B48" s="371">
        <f>SUM(B11:B46)</f>
        <v>7996797</v>
      </c>
      <c r="C48" s="372">
        <f>B48/'- 3 -'!D48*100</f>
        <v>0.5071933876540015</v>
      </c>
      <c r="D48" s="371">
        <f>B48/'- 7 -'!F48</f>
        <v>45.63649633611867</v>
      </c>
      <c r="E48" s="371">
        <f>SUM(E11:E46)</f>
        <v>14740011</v>
      </c>
      <c r="F48" s="372">
        <f>E48/'- 3 -'!D48*100</f>
        <v>0.9348788162494616</v>
      </c>
      <c r="G48" s="371">
        <f>E48/'- 7 -'!F48</f>
        <v>84.11898638865647</v>
      </c>
      <c r="H48" s="371">
        <f>SUM(H11:H46)</f>
        <v>28490723</v>
      </c>
      <c r="I48" s="372">
        <f>H48/'- 3 -'!D48*100</f>
        <v>1.8070117717233256</v>
      </c>
      <c r="J48" s="371">
        <f>H48/'- 7 -'!F48</f>
        <v>162.59219482536218</v>
      </c>
    </row>
    <row r="49" spans="1:10" ht="4.5" customHeight="1">
      <c r="A49" s="25" t="s">
        <v>5</v>
      </c>
      <c r="B49" s="26"/>
      <c r="C49" s="359"/>
      <c r="D49" s="26"/>
      <c r="E49" s="26"/>
      <c r="F49" s="359"/>
      <c r="H49" s="26"/>
      <c r="I49" s="359"/>
      <c r="J49" s="26"/>
    </row>
    <row r="50" spans="1:10" ht="13.5" customHeight="1">
      <c r="A50" s="23" t="s">
        <v>284</v>
      </c>
      <c r="B50" s="24">
        <v>36936</v>
      </c>
      <c r="C50" s="360">
        <f>B50/'- 3 -'!D50*100</f>
        <v>1.442485686836576</v>
      </c>
      <c r="D50" s="24">
        <f>B50/'- 7 -'!F50</f>
        <v>161.78712220762154</v>
      </c>
      <c r="E50" s="24">
        <v>25788</v>
      </c>
      <c r="F50" s="360">
        <f>E50/'- 3 -'!D50*100</f>
        <v>1.0071155753774537</v>
      </c>
      <c r="G50" s="24">
        <f>E50/'- 7 -'!F50</f>
        <v>112.95663600525624</v>
      </c>
      <c r="H50" s="24">
        <v>32590</v>
      </c>
      <c r="I50" s="360">
        <f>H50/'- 3 -'!D50*100</f>
        <v>1.2727585156487984</v>
      </c>
      <c r="J50" s="24">
        <f>H50/'- 7 -'!F50</f>
        <v>142.75076653526062</v>
      </c>
    </row>
    <row r="51" spans="1:10" ht="13.5" customHeight="1">
      <c r="A51" s="367" t="s">
        <v>285</v>
      </c>
      <c r="B51" s="368">
        <v>11343</v>
      </c>
      <c r="C51" s="369">
        <f>B51/'- 3 -'!D51*100</f>
        <v>0.10703311251404203</v>
      </c>
      <c r="D51" s="368">
        <f>B51/'- 7 -'!F51</f>
        <v>17.370597243491577</v>
      </c>
      <c r="E51" s="368">
        <v>193215</v>
      </c>
      <c r="F51" s="369">
        <f>E51/'- 3 -'!D51*100</f>
        <v>1.8231863558494779</v>
      </c>
      <c r="G51" s="368">
        <f>E51/'- 7 -'!F51</f>
        <v>295.88820826952525</v>
      </c>
      <c r="H51" s="368">
        <v>598217</v>
      </c>
      <c r="I51" s="369">
        <f>H51/'- 3 -'!D51*100</f>
        <v>5.644805383832555</v>
      </c>
      <c r="J51" s="368">
        <f>H51/'- 7 -'!F51</f>
        <v>916.1056661562021</v>
      </c>
    </row>
    <row r="52" spans="2:10" ht="49.5" customHeight="1">
      <c r="B52"/>
      <c r="C52"/>
      <c r="D52"/>
      <c r="E52"/>
      <c r="F52"/>
      <c r="G52"/>
      <c r="H52"/>
      <c r="I52"/>
      <c r="J52"/>
    </row>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3.xml><?xml version="1.0" encoding="utf-8"?>
<worksheet xmlns="http://schemas.openxmlformats.org/spreadsheetml/2006/main" xmlns:r="http://schemas.openxmlformats.org/officeDocument/2006/relationships">
  <sheetPr codeName="Sheet22">
    <pageSetUpPr fitToPage="1"/>
  </sheetPr>
  <dimension ref="A1:E51"/>
  <sheetViews>
    <sheetView showGridLines="0" showZeros="0" workbookViewId="0" topLeftCell="A1">
      <selection activeCell="A1" sqref="A1"/>
    </sheetView>
  </sheetViews>
  <sheetFormatPr defaultColWidth="15.83203125" defaultRowHeight="12"/>
  <cols>
    <col min="1" max="1" width="36.83203125" style="1" customWidth="1"/>
    <col min="2" max="2" width="20.83203125" style="1" customWidth="1"/>
    <col min="3" max="4" width="15.83203125" style="1" customWidth="1"/>
    <col min="5" max="5" width="44.83203125" style="1" customWidth="1"/>
    <col min="6" max="16384" width="15.83203125" style="1" customWidth="1"/>
  </cols>
  <sheetData>
    <row r="1" spans="1:5" ht="6.75" customHeight="1">
      <c r="A1" s="3"/>
      <c r="B1" s="4"/>
      <c r="C1" s="4"/>
      <c r="D1" s="4"/>
      <c r="E1" s="4"/>
    </row>
    <row r="2" spans="1:5" ht="15.75" customHeight="1">
      <c r="A2" s="167"/>
      <c r="B2" s="5" t="s">
        <v>2</v>
      </c>
      <c r="C2" s="6"/>
      <c r="D2" s="6"/>
      <c r="E2" s="190" t="s">
        <v>491</v>
      </c>
    </row>
    <row r="3" spans="1:5" ht="15.75" customHeight="1">
      <c r="A3" s="170"/>
      <c r="B3" s="7" t="str">
        <f>OPYEAR</f>
        <v>OPERATING FUND 2006/2007 BUDGET</v>
      </c>
      <c r="C3" s="8"/>
      <c r="D3" s="8"/>
      <c r="E3" s="104"/>
    </row>
    <row r="4" spans="2:5" ht="15.75" customHeight="1">
      <c r="B4" s="4"/>
      <c r="C4" s="4"/>
      <c r="D4" s="4"/>
      <c r="E4" s="4"/>
    </row>
    <row r="5" spans="2:5" ht="15.75" customHeight="1">
      <c r="B5" s="214" t="s">
        <v>396</v>
      </c>
      <c r="C5" s="180"/>
      <c r="D5" s="174"/>
      <c r="E5" s="76"/>
    </row>
    <row r="6" spans="2:5" ht="15.75" customHeight="1">
      <c r="B6" s="361" t="s">
        <v>21</v>
      </c>
      <c r="C6" s="362"/>
      <c r="D6" s="363"/>
      <c r="E6" s="108"/>
    </row>
    <row r="7" spans="2:5" ht="15.75" customHeight="1">
      <c r="B7" s="364" t="s">
        <v>48</v>
      </c>
      <c r="C7" s="365"/>
      <c r="D7" s="366"/>
      <c r="E7" s="108"/>
    </row>
    <row r="8" spans="1:5" ht="15.75" customHeight="1">
      <c r="A8" s="105"/>
      <c r="B8" s="176"/>
      <c r="C8" s="175"/>
      <c r="D8" s="175" t="s">
        <v>67</v>
      </c>
      <c r="E8" s="108"/>
    </row>
    <row r="9" spans="1:4" ht="15.75" customHeight="1">
      <c r="A9" s="35" t="s">
        <v>88</v>
      </c>
      <c r="B9" s="116" t="s">
        <v>89</v>
      </c>
      <c r="C9" s="116" t="s">
        <v>90</v>
      </c>
      <c r="D9" s="116" t="s">
        <v>91</v>
      </c>
    </row>
    <row r="10" ht="4.5" customHeight="1">
      <c r="A10" s="37"/>
    </row>
    <row r="11" spans="1:4" ht="13.5" customHeight="1">
      <c r="A11" s="367" t="s">
        <v>248</v>
      </c>
      <c r="B11" s="368">
        <v>0</v>
      </c>
      <c r="C11" s="369">
        <f>B11/'- 3 -'!D11*100</f>
        <v>0</v>
      </c>
      <c r="D11" s="368">
        <f>B11/'- 7 -'!F11</f>
        <v>0</v>
      </c>
    </row>
    <row r="12" spans="1:4" ht="13.5" customHeight="1">
      <c r="A12" s="23" t="s">
        <v>249</v>
      </c>
      <c r="B12" s="24">
        <v>20900</v>
      </c>
      <c r="C12" s="360">
        <f>B12/'- 3 -'!D12*100</f>
        <v>0.09357899446191452</v>
      </c>
      <c r="D12" s="24">
        <f>B12/'- 7 -'!F12</f>
        <v>8.889077917659067</v>
      </c>
    </row>
    <row r="13" spans="1:4" ht="13.5" customHeight="1">
      <c r="A13" s="367" t="s">
        <v>250</v>
      </c>
      <c r="B13" s="368">
        <v>96000</v>
      </c>
      <c r="C13" s="369">
        <f>B13/'- 3 -'!D13*100</f>
        <v>0.1793202641238057</v>
      </c>
      <c r="D13" s="368">
        <f>B13/'- 7 -'!F13</f>
        <v>13.950446850250673</v>
      </c>
    </row>
    <row r="14" spans="1:4" ht="13.5" customHeight="1">
      <c r="A14" s="23" t="s">
        <v>286</v>
      </c>
      <c r="B14" s="24">
        <v>100502</v>
      </c>
      <c r="C14" s="360">
        <f>B14/'- 3 -'!D14*100</f>
        <v>0.2060492054572717</v>
      </c>
      <c r="D14" s="24">
        <f>B14/'- 7 -'!F14</f>
        <v>22.81284757689252</v>
      </c>
    </row>
    <row r="15" spans="1:4" ht="13.5" customHeight="1">
      <c r="A15" s="367" t="s">
        <v>251</v>
      </c>
      <c r="B15" s="368">
        <v>0</v>
      </c>
      <c r="C15" s="369">
        <f>B15/'- 3 -'!D15*100</f>
        <v>0</v>
      </c>
      <c r="D15" s="368">
        <f>B15/'- 7 -'!F15</f>
        <v>0</v>
      </c>
    </row>
    <row r="16" spans="1:4" ht="13.5" customHeight="1">
      <c r="A16" s="23" t="s">
        <v>252</v>
      </c>
      <c r="B16" s="24">
        <v>7600</v>
      </c>
      <c r="C16" s="360">
        <f>B16/'- 3 -'!D16*100</f>
        <v>0.06953707158530432</v>
      </c>
      <c r="D16" s="24">
        <f>B16/'- 7 -'!F16</f>
        <v>6.346555323590814</v>
      </c>
    </row>
    <row r="17" spans="1:4" ht="13.5" customHeight="1">
      <c r="A17" s="367" t="s">
        <v>253</v>
      </c>
      <c r="B17" s="368">
        <v>31010</v>
      </c>
      <c r="C17" s="369">
        <f>B17/'- 3 -'!D17*100</f>
        <v>0.23271645087675416</v>
      </c>
      <c r="D17" s="368">
        <f>B17/'- 7 -'!F17</f>
        <v>21.579679888656923</v>
      </c>
    </row>
    <row r="18" spans="1:4" ht="13.5" customHeight="1">
      <c r="A18" s="23" t="s">
        <v>254</v>
      </c>
      <c r="B18" s="24">
        <v>347680</v>
      </c>
      <c r="C18" s="360">
        <f>B18/'- 3 -'!D18*100</f>
        <v>0.39360438608963066</v>
      </c>
      <c r="D18" s="24">
        <f>B18/'- 7 -'!F18</f>
        <v>57.00887074294522</v>
      </c>
    </row>
    <row r="19" spans="1:4" ht="13.5" customHeight="1">
      <c r="A19" s="367" t="s">
        <v>255</v>
      </c>
      <c r="B19" s="368">
        <v>35900</v>
      </c>
      <c r="C19" s="369">
        <f>B19/'- 3 -'!D19*100</f>
        <v>0.14729389522193376</v>
      </c>
      <c r="D19" s="368">
        <f>B19/'- 7 -'!F19</f>
        <v>10.718017614569339</v>
      </c>
    </row>
    <row r="20" spans="1:4" ht="13.5" customHeight="1">
      <c r="A20" s="23" t="s">
        <v>256</v>
      </c>
      <c r="B20" s="24">
        <v>9150</v>
      </c>
      <c r="C20" s="360">
        <f>B20/'- 3 -'!D20*100</f>
        <v>0.019546407143927694</v>
      </c>
      <c r="D20" s="24">
        <f>B20/'- 7 -'!F20</f>
        <v>1.365060420707146</v>
      </c>
    </row>
    <row r="21" spans="1:4" ht="13.5" customHeight="1">
      <c r="A21" s="367" t="s">
        <v>257</v>
      </c>
      <c r="B21" s="368">
        <v>9000</v>
      </c>
      <c r="C21" s="369">
        <f>B21/'- 3 -'!D21*100</f>
        <v>0.033709506455370485</v>
      </c>
      <c r="D21" s="368">
        <f>B21/'- 7 -'!F21</f>
        <v>2.892960462873674</v>
      </c>
    </row>
    <row r="22" spans="1:4" ht="13.5" customHeight="1">
      <c r="A22" s="23" t="s">
        <v>258</v>
      </c>
      <c r="B22" s="24">
        <v>0</v>
      </c>
      <c r="C22" s="360">
        <f>B22/'- 3 -'!D22*100</f>
        <v>0</v>
      </c>
      <c r="D22" s="24">
        <f>B22/'- 7 -'!F22</f>
        <v>0</v>
      </c>
    </row>
    <row r="23" spans="1:4" ht="13.5" customHeight="1">
      <c r="A23" s="367" t="s">
        <v>259</v>
      </c>
      <c r="B23" s="368">
        <v>0</v>
      </c>
      <c r="C23" s="369">
        <f>B23/'- 3 -'!D23*100</f>
        <v>0</v>
      </c>
      <c r="D23" s="368">
        <f>B23/'- 7 -'!F23</f>
        <v>0</v>
      </c>
    </row>
    <row r="24" spans="1:4" ht="13.5" customHeight="1">
      <c r="A24" s="23" t="s">
        <v>260</v>
      </c>
      <c r="B24" s="24">
        <v>30100</v>
      </c>
      <c r="C24" s="360">
        <f>B24/'- 3 -'!D24*100</f>
        <v>0.075061323979512</v>
      </c>
      <c r="D24" s="24">
        <f>B24/'- 7 -'!F24</f>
        <v>6.54988575780655</v>
      </c>
    </row>
    <row r="25" spans="1:4" ht="13.5" customHeight="1">
      <c r="A25" s="367" t="s">
        <v>261</v>
      </c>
      <c r="B25" s="368">
        <v>85866</v>
      </c>
      <c r="C25" s="369">
        <f>B25/'- 3 -'!D25*100</f>
        <v>0.0702459164192381</v>
      </c>
      <c r="D25" s="368">
        <f>B25/'- 7 -'!F25</f>
        <v>5.990372540812055</v>
      </c>
    </row>
    <row r="26" spans="1:4" ht="13.5" customHeight="1">
      <c r="A26" s="23" t="s">
        <v>262</v>
      </c>
      <c r="B26" s="24">
        <v>20000</v>
      </c>
      <c r="C26" s="360">
        <f>B26/'- 3 -'!D26*100</f>
        <v>0.06746484095113148</v>
      </c>
      <c r="D26" s="24">
        <f>B26/'- 7 -'!F26</f>
        <v>6.1003507701692845</v>
      </c>
    </row>
    <row r="27" spans="1:4" ht="13.5" customHeight="1">
      <c r="A27" s="367" t="s">
        <v>263</v>
      </c>
      <c r="B27" s="368">
        <v>0</v>
      </c>
      <c r="C27" s="369">
        <f>B27/'- 3 -'!D27*100</f>
        <v>0</v>
      </c>
      <c r="D27" s="368">
        <f>B27/'- 7 -'!F27</f>
        <v>0</v>
      </c>
    </row>
    <row r="28" spans="1:4" ht="13.5" customHeight="1">
      <c r="A28" s="23" t="s">
        <v>264</v>
      </c>
      <c r="B28" s="24">
        <v>28000</v>
      </c>
      <c r="C28" s="360">
        <f>B28/'- 3 -'!D28*100</f>
        <v>0.1581915988396646</v>
      </c>
      <c r="D28" s="24">
        <f>B28/'- 7 -'!F28</f>
        <v>14.621409921671018</v>
      </c>
    </row>
    <row r="29" spans="1:4" ht="13.5" customHeight="1">
      <c r="A29" s="367" t="s">
        <v>265</v>
      </c>
      <c r="B29" s="368">
        <v>509077</v>
      </c>
      <c r="C29" s="369">
        <f>B29/'- 3 -'!D29*100</f>
        <v>0.4403197576846621</v>
      </c>
      <c r="D29" s="368">
        <f>B29/'- 7 -'!F29</f>
        <v>39.643110228555855</v>
      </c>
    </row>
    <row r="30" spans="1:4" ht="13.5" customHeight="1">
      <c r="A30" s="23" t="s">
        <v>266</v>
      </c>
      <c r="B30" s="24">
        <v>13550</v>
      </c>
      <c r="C30" s="360">
        <f>B30/'- 3 -'!D30*100</f>
        <v>0.12697056203917534</v>
      </c>
      <c r="D30" s="24">
        <f>B30/'- 7 -'!F30</f>
        <v>11.212246586677699</v>
      </c>
    </row>
    <row r="31" spans="1:4" ht="13.5" customHeight="1">
      <c r="A31" s="367" t="s">
        <v>267</v>
      </c>
      <c r="B31" s="368">
        <v>7000</v>
      </c>
      <c r="C31" s="369">
        <f>B31/'- 3 -'!D31*100</f>
        <v>0.025702883914981024</v>
      </c>
      <c r="D31" s="368">
        <f>B31/'- 7 -'!F31</f>
        <v>2.0933014354066986</v>
      </c>
    </row>
    <row r="32" spans="1:4" ht="13.5" customHeight="1">
      <c r="A32" s="23" t="s">
        <v>268</v>
      </c>
      <c r="B32" s="24">
        <v>19600</v>
      </c>
      <c r="C32" s="360">
        <f>B32/'- 3 -'!D32*100</f>
        <v>0.09446642207896208</v>
      </c>
      <c r="D32" s="24">
        <f>B32/'- 7 -'!F32</f>
        <v>8.990825688073395</v>
      </c>
    </row>
    <row r="33" spans="1:4" ht="13.5" customHeight="1">
      <c r="A33" s="367" t="s">
        <v>269</v>
      </c>
      <c r="B33" s="368">
        <v>5000</v>
      </c>
      <c r="C33" s="369">
        <f>B33/'- 3 -'!D33*100</f>
        <v>0.022278760766211138</v>
      </c>
      <c r="D33" s="368">
        <f>B33/'- 7 -'!F33</f>
        <v>2.194426157559798</v>
      </c>
    </row>
    <row r="34" spans="1:4" ht="13.5" customHeight="1">
      <c r="A34" s="23" t="s">
        <v>270</v>
      </c>
      <c r="B34" s="24">
        <v>20000</v>
      </c>
      <c r="C34" s="360">
        <f>B34/'- 3 -'!D34*100</f>
        <v>0.10116322534664843</v>
      </c>
      <c r="D34" s="24">
        <f>B34/'- 7 -'!F34</f>
        <v>9.403799134850479</v>
      </c>
    </row>
    <row r="35" spans="1:4" ht="13.5" customHeight="1">
      <c r="A35" s="367" t="s">
        <v>271</v>
      </c>
      <c r="B35" s="368">
        <v>826000</v>
      </c>
      <c r="C35" s="369">
        <f>B35/'- 3 -'!D35*100</f>
        <v>0.5904443220046869</v>
      </c>
      <c r="D35" s="368">
        <f>B35/'- 7 -'!F35</f>
        <v>48.1548417186498</v>
      </c>
    </row>
    <row r="36" spans="1:4" ht="13.5" customHeight="1">
      <c r="A36" s="23" t="s">
        <v>272</v>
      </c>
      <c r="B36" s="24">
        <v>0</v>
      </c>
      <c r="C36" s="360">
        <f>B36/'- 3 -'!D36*100</f>
        <v>0</v>
      </c>
      <c r="D36" s="24">
        <f>B36/'- 7 -'!F36</f>
        <v>0</v>
      </c>
    </row>
    <row r="37" spans="1:4" ht="13.5" customHeight="1">
      <c r="A37" s="367" t="s">
        <v>273</v>
      </c>
      <c r="B37" s="368">
        <v>65961</v>
      </c>
      <c r="C37" s="369">
        <f>B37/'- 3 -'!D37*100</f>
        <v>0.22748173603869254</v>
      </c>
      <c r="D37" s="368">
        <f>B37/'- 7 -'!F37</f>
        <v>19.44891640866873</v>
      </c>
    </row>
    <row r="38" spans="1:4" ht="13.5" customHeight="1">
      <c r="A38" s="23" t="s">
        <v>274</v>
      </c>
      <c r="B38" s="24">
        <v>261349</v>
      </c>
      <c r="C38" s="360">
        <f>B38/'- 3 -'!D38*100</f>
        <v>0.3526477021672514</v>
      </c>
      <c r="D38" s="24">
        <f>B38/'- 7 -'!F38</f>
        <v>29.942028985507246</v>
      </c>
    </row>
    <row r="39" spans="1:4" ht="13.5" customHeight="1">
      <c r="A39" s="367" t="s">
        <v>275</v>
      </c>
      <c r="B39" s="368">
        <v>10000</v>
      </c>
      <c r="C39" s="369">
        <f>B39/'- 3 -'!D39*100</f>
        <v>0.06220499282154383</v>
      </c>
      <c r="D39" s="368">
        <f>B39/'- 7 -'!F39</f>
        <v>5.997001499250374</v>
      </c>
    </row>
    <row r="40" spans="1:4" ht="13.5" customHeight="1">
      <c r="A40" s="23" t="s">
        <v>276</v>
      </c>
      <c r="B40" s="24">
        <v>113167</v>
      </c>
      <c r="C40" s="360">
        <f>B40/'- 3 -'!D40*100</f>
        <v>0.14894872017779556</v>
      </c>
      <c r="D40" s="24">
        <f>B40/'- 7 -'!F40</f>
        <v>12.869538517524507</v>
      </c>
    </row>
    <row r="41" spans="1:4" ht="13.5" customHeight="1">
      <c r="A41" s="367" t="s">
        <v>277</v>
      </c>
      <c r="B41" s="368">
        <v>64484</v>
      </c>
      <c r="C41" s="369">
        <f>B41/'- 3 -'!D41*100</f>
        <v>0.13865853735369693</v>
      </c>
      <c r="D41" s="368">
        <f>B41/'- 7 -'!F41</f>
        <v>13.82145536384096</v>
      </c>
    </row>
    <row r="42" spans="1:4" ht="13.5" customHeight="1">
      <c r="A42" s="23" t="s">
        <v>278</v>
      </c>
      <c r="B42" s="24">
        <v>23300</v>
      </c>
      <c r="C42" s="360">
        <f>B42/'- 3 -'!D42*100</f>
        <v>0.13989608062817543</v>
      </c>
      <c r="D42" s="24">
        <f>B42/'- 7 -'!F42</f>
        <v>13.836104513064132</v>
      </c>
    </row>
    <row r="43" spans="1:4" ht="13.5" customHeight="1">
      <c r="A43" s="367" t="s">
        <v>279</v>
      </c>
      <c r="B43" s="368">
        <v>0</v>
      </c>
      <c r="C43" s="369">
        <f>B43/'- 3 -'!D43*100</f>
        <v>0</v>
      </c>
      <c r="D43" s="368">
        <f>B43/'- 7 -'!F43</f>
        <v>0</v>
      </c>
    </row>
    <row r="44" spans="1:4" ht="13.5" customHeight="1">
      <c r="A44" s="23" t="s">
        <v>280</v>
      </c>
      <c r="B44" s="24">
        <v>8500</v>
      </c>
      <c r="C44" s="360">
        <f>B44/'- 3 -'!D44*100</f>
        <v>0.11199776742332798</v>
      </c>
      <c r="D44" s="24">
        <f>B44/'- 7 -'!F44</f>
        <v>10.739102969046115</v>
      </c>
    </row>
    <row r="45" spans="1:4" ht="13.5" customHeight="1">
      <c r="A45" s="367" t="s">
        <v>281</v>
      </c>
      <c r="B45" s="368">
        <v>17986</v>
      </c>
      <c r="C45" s="369">
        <f>B45/'- 3 -'!D45*100</f>
        <v>0.15356217107846987</v>
      </c>
      <c r="D45" s="368">
        <f>B45/'- 7 -'!F45</f>
        <v>12.395589248793936</v>
      </c>
    </row>
    <row r="46" spans="1:4" ht="13.5" customHeight="1">
      <c r="A46" s="23" t="s">
        <v>282</v>
      </c>
      <c r="B46" s="24">
        <v>1037600</v>
      </c>
      <c r="C46" s="360">
        <f>B46/'- 3 -'!D46*100</f>
        <v>0.3631726928856163</v>
      </c>
      <c r="D46" s="24">
        <f>B46/'- 7 -'!F46</f>
        <v>33.6609894566099</v>
      </c>
    </row>
    <row r="47" spans="1:4" ht="4.5" customHeight="1">
      <c r="A47"/>
      <c r="B47"/>
      <c r="C47"/>
      <c r="D47"/>
    </row>
    <row r="48" spans="1:5" ht="13.5" customHeight="1">
      <c r="A48" s="370" t="s">
        <v>283</v>
      </c>
      <c r="B48" s="371">
        <f>SUM(B11:B46)</f>
        <v>3824282</v>
      </c>
      <c r="C48" s="372">
        <f>B48/'- 3 -'!D48*100</f>
        <v>0.24255343019514186</v>
      </c>
      <c r="D48" s="371">
        <f>B48/'- 7 -'!F48</f>
        <v>21.824591956165023</v>
      </c>
      <c r="E48" s="37"/>
    </row>
    <row r="49" spans="1:4" ht="4.5" customHeight="1">
      <c r="A49" s="25" t="s">
        <v>5</v>
      </c>
      <c r="B49" s="26"/>
      <c r="C49" s="359"/>
      <c r="D49" s="26"/>
    </row>
    <row r="50" spans="1:4" ht="13.5" customHeight="1">
      <c r="A50" s="23" t="s">
        <v>284</v>
      </c>
      <c r="B50" s="24">
        <v>6200</v>
      </c>
      <c r="C50" s="360">
        <f>B50/'- 3 -'!D50*100</f>
        <v>0.2421326418233369</v>
      </c>
      <c r="D50" s="24">
        <f>B50/'- 7 -'!F50</f>
        <v>27.15724923346474</v>
      </c>
    </row>
    <row r="51" spans="1:4" ht="13.5" customHeight="1">
      <c r="A51" s="367" t="s">
        <v>285</v>
      </c>
      <c r="B51" s="368">
        <v>228619</v>
      </c>
      <c r="C51" s="369">
        <f>B51/'- 3 -'!D51*100</f>
        <v>2.157260261822073</v>
      </c>
      <c r="D51" s="368">
        <f>B51/'- 7 -'!F51</f>
        <v>350.1056661562021</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4.xml><?xml version="1.0" encoding="utf-8"?>
<worksheet xmlns="http://schemas.openxmlformats.org/spreadsheetml/2006/main" xmlns:r="http://schemas.openxmlformats.org/officeDocument/2006/relationships">
  <sheetPr codeName="Sheet24">
    <pageSetUpPr fitToPage="1"/>
  </sheetPr>
  <dimension ref="A1:J53"/>
  <sheetViews>
    <sheetView showGridLines="0" showZeros="0" workbookViewId="0" topLeftCell="A1">
      <selection activeCell="A1" sqref="A1"/>
    </sheetView>
  </sheetViews>
  <sheetFormatPr defaultColWidth="15.83203125" defaultRowHeight="12"/>
  <cols>
    <col min="1" max="1" width="29.83203125" style="1" customWidth="1"/>
    <col min="2" max="2" width="18.83203125" style="1" customWidth="1"/>
    <col min="3" max="3" width="7.83203125" style="1" customWidth="1"/>
    <col min="4" max="4" width="11.83203125" style="1" customWidth="1"/>
    <col min="5" max="5" width="14.83203125" style="1" customWidth="1"/>
    <col min="6" max="6" width="7.83203125" style="1" customWidth="1"/>
    <col min="7" max="7" width="9.83203125" style="1" customWidth="1"/>
    <col min="8" max="8" width="14.83203125" style="1" customWidth="1"/>
    <col min="9" max="9" width="7.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2</v>
      </c>
      <c r="C2" s="6"/>
      <c r="D2" s="168"/>
      <c r="E2" s="6"/>
      <c r="F2" s="6"/>
      <c r="G2" s="6"/>
      <c r="H2" s="109"/>
      <c r="I2" s="109"/>
      <c r="J2" s="190" t="s">
        <v>490</v>
      </c>
    </row>
    <row r="3" spans="1:10" ht="15.75" customHeight="1">
      <c r="A3" s="170"/>
      <c r="B3" s="7" t="str">
        <f>OPYEAR</f>
        <v>OPERATING FUND 2006/2007 BUDGET</v>
      </c>
      <c r="C3" s="8"/>
      <c r="D3" s="183"/>
      <c r="E3" s="8"/>
      <c r="F3" s="8"/>
      <c r="G3" s="8"/>
      <c r="H3" s="111"/>
      <c r="I3" s="111"/>
      <c r="J3" s="8"/>
    </row>
    <row r="4" spans="2:10" ht="15.75" customHeight="1">
      <c r="B4" s="4"/>
      <c r="C4" s="4"/>
      <c r="D4" s="4"/>
      <c r="E4" s="4"/>
      <c r="F4" s="4"/>
      <c r="G4" s="4"/>
      <c r="H4" s="4"/>
      <c r="I4" s="4"/>
      <c r="J4" s="4"/>
    </row>
    <row r="5" spans="2:10" ht="15.75" customHeight="1">
      <c r="B5" s="191" t="s">
        <v>14</v>
      </c>
      <c r="C5" s="192"/>
      <c r="D5" s="193"/>
      <c r="E5" s="193"/>
      <c r="F5" s="193"/>
      <c r="G5" s="193"/>
      <c r="H5" s="193"/>
      <c r="I5" s="193"/>
      <c r="J5" s="194"/>
    </row>
    <row r="6" spans="2:10" ht="15.75" customHeight="1">
      <c r="B6" s="361" t="s">
        <v>356</v>
      </c>
      <c r="C6" s="362"/>
      <c r="D6" s="363"/>
      <c r="E6" s="361" t="s">
        <v>23</v>
      </c>
      <c r="F6" s="362"/>
      <c r="G6" s="363"/>
      <c r="H6" s="361" t="s">
        <v>348</v>
      </c>
      <c r="I6" s="362"/>
      <c r="J6" s="363"/>
    </row>
    <row r="7" spans="2:10" ht="15.75" customHeight="1">
      <c r="B7" s="364" t="s">
        <v>361</v>
      </c>
      <c r="C7" s="365"/>
      <c r="D7" s="366"/>
      <c r="E7" s="364" t="s">
        <v>50</v>
      </c>
      <c r="F7" s="365"/>
      <c r="G7" s="366"/>
      <c r="H7" s="364" t="s">
        <v>287</v>
      </c>
      <c r="I7" s="365"/>
      <c r="J7" s="366"/>
    </row>
    <row r="8" spans="1:10" ht="15.75" customHeight="1">
      <c r="A8" s="105"/>
      <c r="B8" s="176"/>
      <c r="C8" s="175"/>
      <c r="D8" s="175" t="s">
        <v>67</v>
      </c>
      <c r="E8" s="176"/>
      <c r="F8" s="175"/>
      <c r="G8" s="175" t="s">
        <v>67</v>
      </c>
      <c r="H8" s="176"/>
      <c r="I8" s="175"/>
      <c r="J8" s="175"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v>0</v>
      </c>
      <c r="C11" s="369">
        <f>B11/'- 3 -'!D11*100</f>
        <v>0</v>
      </c>
      <c r="D11" s="368">
        <f>B11/'- 7 -'!C11</f>
        <v>0</v>
      </c>
      <c r="E11" s="368">
        <v>0</v>
      </c>
      <c r="F11" s="369">
        <f>E11/'- 3 -'!D11*100</f>
        <v>0</v>
      </c>
      <c r="G11" s="368">
        <f>E11/'- 7 -'!F11</f>
        <v>0</v>
      </c>
      <c r="H11" s="368">
        <v>166599</v>
      </c>
      <c r="I11" s="369">
        <f>H11/'- 3 -'!D11*100</f>
        <v>1.3459924168303385</v>
      </c>
      <c r="J11" s="368">
        <f>H11/'- 7 -'!F11</f>
        <v>112.60493409935789</v>
      </c>
    </row>
    <row r="12" spans="1:10" ht="13.5" customHeight="1">
      <c r="A12" s="23" t="s">
        <v>249</v>
      </c>
      <c r="B12" s="24">
        <v>0</v>
      </c>
      <c r="C12" s="360">
        <f>B12/'- 3 -'!D12*100</f>
        <v>0</v>
      </c>
      <c r="D12" s="24">
        <f>B12/'- 7 -'!C12</f>
        <v>0</v>
      </c>
      <c r="E12" s="24">
        <v>0</v>
      </c>
      <c r="F12" s="360">
        <f>E12/'- 3 -'!D12*100</f>
        <v>0</v>
      </c>
      <c r="G12" s="24">
        <f>E12/'- 7 -'!F12</f>
        <v>0</v>
      </c>
      <c r="H12" s="24">
        <v>279215</v>
      </c>
      <c r="I12" s="360">
        <f>H12/'- 3 -'!D12*100</f>
        <v>1.2501750688365292</v>
      </c>
      <c r="J12" s="24">
        <f>H12/'- 7 -'!F12</f>
        <v>118.75425314732901</v>
      </c>
    </row>
    <row r="13" spans="1:10" ht="13.5" customHeight="1">
      <c r="A13" s="367" t="s">
        <v>250</v>
      </c>
      <c r="B13" s="368">
        <v>0</v>
      </c>
      <c r="C13" s="369">
        <f>B13/'- 3 -'!D13*100</f>
        <v>0</v>
      </c>
      <c r="D13" s="368">
        <f>B13/'- 7 -'!C13</f>
        <v>0</v>
      </c>
      <c r="E13" s="368">
        <v>139200</v>
      </c>
      <c r="F13" s="369">
        <f>E13/'- 3 -'!D13*100</f>
        <v>0.2600143829795183</v>
      </c>
      <c r="G13" s="368">
        <f>E13/'- 7 -'!F13</f>
        <v>20.228147932863475</v>
      </c>
      <c r="H13" s="368">
        <v>877300</v>
      </c>
      <c r="I13" s="369">
        <f>H13/'- 3 -'!D13*100</f>
        <v>1.6387257053730702</v>
      </c>
      <c r="J13" s="368">
        <f>H13/'- 7 -'!F13</f>
        <v>127.48673980963453</v>
      </c>
    </row>
    <row r="14" spans="1:10" ht="13.5" customHeight="1">
      <c r="A14" s="23" t="s">
        <v>286</v>
      </c>
      <c r="B14" s="24">
        <v>105950</v>
      </c>
      <c r="C14" s="360">
        <f>B14/'- 3 -'!D14*100</f>
        <v>0.2172186953314157</v>
      </c>
      <c r="D14" s="24">
        <f>B14/'- 7 -'!C14</f>
        <v>24.648133069675467</v>
      </c>
      <c r="E14" s="24">
        <v>525921</v>
      </c>
      <c r="F14" s="360">
        <f>E14/'- 3 -'!D14*100</f>
        <v>1.0782432606644026</v>
      </c>
      <c r="G14" s="24">
        <f>E14/'- 7 -'!F14</f>
        <v>119.37827715355806</v>
      </c>
      <c r="H14" s="24">
        <v>797593</v>
      </c>
      <c r="I14" s="360">
        <f>H14/'- 3 -'!D14*100</f>
        <v>1.6352252087349675</v>
      </c>
      <c r="J14" s="24">
        <f>H14/'- 7 -'!F14</f>
        <v>181.0448303257292</v>
      </c>
    </row>
    <row r="15" spans="1:10" ht="13.5" customHeight="1">
      <c r="A15" s="367" t="s">
        <v>251</v>
      </c>
      <c r="B15" s="368">
        <v>0</v>
      </c>
      <c r="C15" s="369">
        <f>B15/'- 3 -'!D15*100</f>
        <v>0</v>
      </c>
      <c r="D15" s="368">
        <f>B15/'- 7 -'!C15</f>
        <v>0</v>
      </c>
      <c r="E15" s="368">
        <v>142100</v>
      </c>
      <c r="F15" s="369">
        <f>E15/'- 3 -'!D15*100</f>
        <v>0.9892931469136526</v>
      </c>
      <c r="G15" s="368">
        <f>E15/'- 7 -'!F15</f>
        <v>90.25087329310892</v>
      </c>
      <c r="H15" s="368">
        <v>167350</v>
      </c>
      <c r="I15" s="369">
        <f>H15/'- 3 -'!D15*100</f>
        <v>1.165082393638281</v>
      </c>
      <c r="J15" s="368">
        <f>H15/'- 7 -'!F15</f>
        <v>106.28771038424897</v>
      </c>
    </row>
    <row r="16" spans="1:10" ht="13.5" customHeight="1">
      <c r="A16" s="23" t="s">
        <v>252</v>
      </c>
      <c r="B16" s="24">
        <v>0</v>
      </c>
      <c r="C16" s="360">
        <f>B16/'- 3 -'!D16*100</f>
        <v>0</v>
      </c>
      <c r="D16" s="24">
        <f>B16/'- 7 -'!C16</f>
        <v>0</v>
      </c>
      <c r="E16" s="24">
        <v>0</v>
      </c>
      <c r="F16" s="360">
        <f>E16/'- 3 -'!D16*100</f>
        <v>0</v>
      </c>
      <c r="G16" s="24">
        <f>E16/'- 7 -'!F16</f>
        <v>0</v>
      </c>
      <c r="H16" s="24">
        <v>142332</v>
      </c>
      <c r="I16" s="360">
        <f>H16/'- 3 -'!D16*100</f>
        <v>1.3022829569578336</v>
      </c>
      <c r="J16" s="24">
        <f>H16/'- 7 -'!F16</f>
        <v>118.85762004175365</v>
      </c>
    </row>
    <row r="17" spans="1:10" ht="13.5" customHeight="1">
      <c r="A17" s="367" t="s">
        <v>253</v>
      </c>
      <c r="B17" s="368">
        <v>0</v>
      </c>
      <c r="C17" s="369">
        <f>B17/'- 3 -'!D17*100</f>
        <v>0</v>
      </c>
      <c r="D17" s="368">
        <f>B17/'- 7 -'!C17</f>
        <v>0</v>
      </c>
      <c r="E17" s="368">
        <v>63190</v>
      </c>
      <c r="F17" s="369">
        <f>E17/'- 3 -'!D17*100</f>
        <v>0.4742132386617896</v>
      </c>
      <c r="G17" s="368">
        <f>E17/'- 7 -'!F17</f>
        <v>43.97355601948504</v>
      </c>
      <c r="H17" s="368">
        <v>195785</v>
      </c>
      <c r="I17" s="369">
        <f>H17/'- 3 -'!D17*100</f>
        <v>1.4692805654597005</v>
      </c>
      <c r="J17" s="368">
        <f>H17/'- 7 -'!F17</f>
        <v>136.24565066109952</v>
      </c>
    </row>
    <row r="18" spans="1:10" ht="13.5" customHeight="1">
      <c r="A18" s="23" t="s">
        <v>254</v>
      </c>
      <c r="B18" s="24">
        <v>0</v>
      </c>
      <c r="C18" s="360">
        <f>B18/'- 3 -'!D18*100</f>
        <v>0</v>
      </c>
      <c r="D18" s="24">
        <f>B18/'- 7 -'!C18</f>
        <v>0</v>
      </c>
      <c r="E18" s="24">
        <v>1554031</v>
      </c>
      <c r="F18" s="360">
        <f>E18/'- 3 -'!D18*100</f>
        <v>1.7592999819352706</v>
      </c>
      <c r="G18" s="24">
        <f>E18/'- 7 -'!F18</f>
        <v>254.8134848410317</v>
      </c>
      <c r="H18" s="24">
        <v>1558563</v>
      </c>
      <c r="I18" s="360">
        <f>H18/'- 3 -'!D18*100</f>
        <v>1.7644306051455734</v>
      </c>
      <c r="J18" s="24">
        <f>H18/'- 7 -'!F18</f>
        <v>255.55659402823554</v>
      </c>
    </row>
    <row r="19" spans="1:10" ht="13.5" customHeight="1">
      <c r="A19" s="367" t="s">
        <v>255</v>
      </c>
      <c r="B19" s="368">
        <v>0</v>
      </c>
      <c r="C19" s="369">
        <f>B19/'- 3 -'!D19*100</f>
        <v>0</v>
      </c>
      <c r="D19" s="368">
        <f>B19/'- 7 -'!C19</f>
        <v>0</v>
      </c>
      <c r="E19" s="368">
        <v>37000</v>
      </c>
      <c r="F19" s="369">
        <f>E19/'- 3 -'!D19*100</f>
        <v>0.15180707864099022</v>
      </c>
      <c r="G19" s="368">
        <f>E19/'- 7 -'!F19</f>
        <v>11.046424839528289</v>
      </c>
      <c r="H19" s="368">
        <v>477780</v>
      </c>
      <c r="I19" s="369">
        <f>H19/'- 3 -'!D19*100</f>
        <v>1.9602807035970893</v>
      </c>
      <c r="J19" s="368">
        <f>H19/'- 7 -'!F19</f>
        <v>142.64218540080608</v>
      </c>
    </row>
    <row r="20" spans="1:10" ht="13.5" customHeight="1">
      <c r="A20" s="23" t="s">
        <v>256</v>
      </c>
      <c r="B20" s="24">
        <v>8963</v>
      </c>
      <c r="C20" s="360">
        <f>B20/'- 3 -'!D20*100</f>
        <v>0.01914693412360917</v>
      </c>
      <c r="D20" s="24">
        <f>B20/'- 7 -'!C20</f>
        <v>1.339961130213784</v>
      </c>
      <c r="E20" s="24">
        <v>127217</v>
      </c>
      <c r="F20" s="360">
        <f>E20/'- 3 -'!D20*100</f>
        <v>0.2717634183201147</v>
      </c>
      <c r="G20" s="24">
        <f>E20/'- 7 -'!F20</f>
        <v>18.979113829628524</v>
      </c>
      <c r="H20" s="24">
        <v>694012</v>
      </c>
      <c r="I20" s="360">
        <f>H20/'- 3 -'!D20*100</f>
        <v>1.4825618704668357</v>
      </c>
      <c r="J20" s="24">
        <f>H20/'- 7 -'!F20</f>
        <v>103.53752051320305</v>
      </c>
    </row>
    <row r="21" spans="1:10" ht="13.5" customHeight="1">
      <c r="A21" s="367" t="s">
        <v>257</v>
      </c>
      <c r="B21" s="368">
        <v>0</v>
      </c>
      <c r="C21" s="369">
        <f>B21/'- 3 -'!D21*100</f>
        <v>0</v>
      </c>
      <c r="D21" s="368">
        <f>B21/'- 7 -'!C21</f>
        <v>0</v>
      </c>
      <c r="E21" s="368">
        <v>76150</v>
      </c>
      <c r="F21" s="369">
        <f>E21/'- 3 -'!D21*100</f>
        <v>0.28521987961960693</v>
      </c>
      <c r="G21" s="368">
        <f>E21/'- 7 -'!F21</f>
        <v>24.477659916425587</v>
      </c>
      <c r="H21" s="368">
        <v>441000</v>
      </c>
      <c r="I21" s="369">
        <f>H21/'- 3 -'!D21*100</f>
        <v>1.6517658163131537</v>
      </c>
      <c r="J21" s="368">
        <f>H21/'- 7 -'!F21</f>
        <v>141.75506268081003</v>
      </c>
    </row>
    <row r="22" spans="1:10" ht="13.5" customHeight="1">
      <c r="A22" s="23" t="s">
        <v>258</v>
      </c>
      <c r="B22" s="24">
        <v>52775</v>
      </c>
      <c r="C22" s="360">
        <f>B22/'- 3 -'!D22*100</f>
        <v>0.3771468786816932</v>
      </c>
      <c r="D22" s="24">
        <f>B22/'- 7 -'!C22</f>
        <v>33.317550505050505</v>
      </c>
      <c r="E22" s="24">
        <v>181325</v>
      </c>
      <c r="F22" s="360">
        <f>E22/'- 3 -'!D22*100</f>
        <v>1.295805926612184</v>
      </c>
      <c r="G22" s="24">
        <f>E22/'- 7 -'!F22</f>
        <v>108.96935096153847</v>
      </c>
      <c r="H22" s="24">
        <v>188215</v>
      </c>
      <c r="I22" s="360">
        <f>H22/'- 3 -'!D22*100</f>
        <v>1.3450440506125036</v>
      </c>
      <c r="J22" s="24">
        <f>H22/'- 7 -'!F22</f>
        <v>113.10997596153847</v>
      </c>
    </row>
    <row r="23" spans="1:10" ht="13.5" customHeight="1">
      <c r="A23" s="367" t="s">
        <v>259</v>
      </c>
      <c r="B23" s="368">
        <v>0</v>
      </c>
      <c r="C23" s="369">
        <f>B23/'- 3 -'!D23*100</f>
        <v>0</v>
      </c>
      <c r="D23" s="368">
        <f>B23/'- 7 -'!C23</f>
        <v>0</v>
      </c>
      <c r="E23" s="368">
        <v>0</v>
      </c>
      <c r="F23" s="369">
        <f>E23/'- 3 -'!D23*100</f>
        <v>0</v>
      </c>
      <c r="G23" s="368">
        <f>E23/'- 7 -'!F23</f>
        <v>0</v>
      </c>
      <c r="H23" s="368">
        <v>145000</v>
      </c>
      <c r="I23" s="369">
        <f>H23/'- 3 -'!D23*100</f>
        <v>1.1929644714612047</v>
      </c>
      <c r="J23" s="368">
        <f>H23/'- 7 -'!F23</f>
        <v>110.60259344012205</v>
      </c>
    </row>
    <row r="24" spans="1:10" ht="13.5" customHeight="1">
      <c r="A24" s="23" t="s">
        <v>260</v>
      </c>
      <c r="B24" s="24">
        <v>0</v>
      </c>
      <c r="C24" s="360">
        <f>B24/'- 3 -'!D24*100</f>
        <v>0</v>
      </c>
      <c r="D24" s="24">
        <f>B24/'- 7 -'!C24</f>
        <v>0</v>
      </c>
      <c r="E24" s="24">
        <v>313635</v>
      </c>
      <c r="F24" s="360">
        <f>E24/'- 3 -'!D24*100</f>
        <v>0.7821215397446594</v>
      </c>
      <c r="G24" s="24">
        <f>E24/'- 7 -'!F24</f>
        <v>68.24828636709825</v>
      </c>
      <c r="H24" s="24">
        <v>561535</v>
      </c>
      <c r="I24" s="360">
        <f>H24/'- 3 -'!D24*100</f>
        <v>1.400317626605823</v>
      </c>
      <c r="J24" s="24">
        <f>H24/'- 7 -'!F24</f>
        <v>122.19236209335219</v>
      </c>
    </row>
    <row r="25" spans="1:10" ht="13.5" customHeight="1">
      <c r="A25" s="367" t="s">
        <v>261</v>
      </c>
      <c r="B25" s="368">
        <v>102339</v>
      </c>
      <c r="C25" s="369">
        <f>B25/'- 3 -'!D25*100</f>
        <v>0.08372227471209101</v>
      </c>
      <c r="D25" s="368">
        <f>B25/'- 7 -'!C25</f>
        <v>7.233460559796438</v>
      </c>
      <c r="E25" s="368">
        <v>1123256</v>
      </c>
      <c r="F25" s="369">
        <f>E25/'- 3 -'!D25*100</f>
        <v>0.9189218910093367</v>
      </c>
      <c r="G25" s="368">
        <f>E25/'- 7 -'!F25</f>
        <v>78.36305288126134</v>
      </c>
      <c r="H25" s="368">
        <v>2794219</v>
      </c>
      <c r="I25" s="369">
        <f>H25/'- 3 -'!D25*100</f>
        <v>2.2859161289805865</v>
      </c>
      <c r="J25" s="368">
        <f>H25/'- 7 -'!F25</f>
        <v>194.93644481652015</v>
      </c>
    </row>
    <row r="26" spans="1:10" ht="13.5" customHeight="1">
      <c r="A26" s="23" t="s">
        <v>262</v>
      </c>
      <c r="B26" s="24">
        <v>11522</v>
      </c>
      <c r="C26" s="360">
        <f>B26/'- 3 -'!D26*100</f>
        <v>0.03886649487194684</v>
      </c>
      <c r="D26" s="24">
        <f>B26/'- 7 -'!C26</f>
        <v>3.534897990489339</v>
      </c>
      <c r="E26" s="24">
        <v>184965</v>
      </c>
      <c r="F26" s="360">
        <f>E26/'- 3 -'!D26*100</f>
        <v>0.6239317153263017</v>
      </c>
      <c r="G26" s="24">
        <f>E26/'- 7 -'!F26</f>
        <v>56.41756901021809</v>
      </c>
      <c r="H26" s="24">
        <v>410083</v>
      </c>
      <c r="I26" s="360">
        <f>H26/'- 3 -'!D26*100</f>
        <v>1.3833092185881424</v>
      </c>
      <c r="J26" s="24">
        <f>H26/'- 7 -'!F26</f>
        <v>125.08250724416654</v>
      </c>
    </row>
    <row r="27" spans="1:10" ht="13.5" customHeight="1">
      <c r="A27" s="367" t="s">
        <v>263</v>
      </c>
      <c r="B27" s="368">
        <v>35572</v>
      </c>
      <c r="C27" s="369">
        <f>B27/'- 3 -'!D27*100</f>
        <v>0.11231744980660036</v>
      </c>
      <c r="D27" s="368">
        <f>B27/'- 7 -'!C27</f>
        <v>10.821993240057072</v>
      </c>
      <c r="E27" s="368">
        <v>286718</v>
      </c>
      <c r="F27" s="369">
        <f>E27/'- 3 -'!D27*100</f>
        <v>0.905302894795031</v>
      </c>
      <c r="G27" s="368">
        <f>E27/'- 7 -'!F27</f>
        <v>84.7022608500418</v>
      </c>
      <c r="H27" s="368">
        <v>720800</v>
      </c>
      <c r="I27" s="369">
        <f>H27/'- 3 -'!D27*100</f>
        <v>2.2759028961148524</v>
      </c>
      <c r="J27" s="368">
        <f>H27/'- 7 -'!F27</f>
        <v>212.93880963424036</v>
      </c>
    </row>
    <row r="28" spans="1:10" ht="13.5" customHeight="1">
      <c r="A28" s="23" t="s">
        <v>264</v>
      </c>
      <c r="B28" s="24">
        <v>55163</v>
      </c>
      <c r="C28" s="360">
        <f>B28/'- 3 -'!D28*100</f>
        <v>0.31165439881401497</v>
      </c>
      <c r="D28" s="24">
        <f>B28/'- 7 -'!C28</f>
        <v>28.80574412532637</v>
      </c>
      <c r="E28" s="24">
        <v>0</v>
      </c>
      <c r="F28" s="360">
        <f>E28/'- 3 -'!D28*100</f>
        <v>0</v>
      </c>
      <c r="G28" s="24">
        <f>E28/'- 7 -'!F28</f>
        <v>0</v>
      </c>
      <c r="H28" s="24">
        <v>234923</v>
      </c>
      <c r="I28" s="360">
        <f>H28/'- 3 -'!D28*100</f>
        <v>1.3272444633646618</v>
      </c>
      <c r="J28" s="24">
        <f>H28/'- 7 -'!F28</f>
        <v>122.67519582245431</v>
      </c>
    </row>
    <row r="29" spans="1:10" ht="13.5" customHeight="1">
      <c r="A29" s="367" t="s">
        <v>265</v>
      </c>
      <c r="B29" s="368">
        <v>281146</v>
      </c>
      <c r="C29" s="369">
        <f>B29/'- 3 -'!D29*100</f>
        <v>0.24317370180544792</v>
      </c>
      <c r="D29" s="368">
        <f>B29/'- 7 -'!C29</f>
        <v>22.00148687248112</v>
      </c>
      <c r="E29" s="368">
        <v>448696</v>
      </c>
      <c r="F29" s="369">
        <f>E29/'- 3 -'!D29*100</f>
        <v>0.388093970055762</v>
      </c>
      <c r="G29" s="368">
        <f>E29/'- 7 -'!F29</f>
        <v>34.9410894365923</v>
      </c>
      <c r="H29" s="368">
        <v>2687382</v>
      </c>
      <c r="I29" s="369">
        <f>H29/'- 3 -'!D29*100</f>
        <v>2.3244173102421097</v>
      </c>
      <c r="J29" s="368">
        <f>H29/'- 7 -'!F29</f>
        <v>209.27321574582407</v>
      </c>
    </row>
    <row r="30" spans="1:10" ht="13.5" customHeight="1">
      <c r="A30" s="23" t="s">
        <v>266</v>
      </c>
      <c r="B30" s="24">
        <v>0</v>
      </c>
      <c r="C30" s="360">
        <f>B30/'- 3 -'!D30*100</f>
        <v>0</v>
      </c>
      <c r="D30" s="24">
        <f>B30/'- 7 -'!C30</f>
        <v>0</v>
      </c>
      <c r="E30" s="24">
        <v>0</v>
      </c>
      <c r="F30" s="360">
        <f>E30/'- 3 -'!D30*100</f>
        <v>0</v>
      </c>
      <c r="G30" s="24">
        <f>E30/'- 7 -'!F30</f>
        <v>0</v>
      </c>
      <c r="H30" s="24">
        <v>238890</v>
      </c>
      <c r="I30" s="360">
        <f>H30/'- 3 -'!D30*100</f>
        <v>2.2385238055748045</v>
      </c>
      <c r="J30" s="24">
        <f>H30/'- 7 -'!F30</f>
        <v>197.6748034753827</v>
      </c>
    </row>
    <row r="31" spans="1:10" ht="13.5" customHeight="1">
      <c r="A31" s="367" t="s">
        <v>267</v>
      </c>
      <c r="B31" s="368">
        <v>0</v>
      </c>
      <c r="C31" s="369">
        <f>B31/'- 3 -'!D31*100</f>
        <v>0</v>
      </c>
      <c r="D31" s="368">
        <f>B31/'- 7 -'!C31</f>
        <v>0</v>
      </c>
      <c r="E31" s="368">
        <v>130582</v>
      </c>
      <c r="F31" s="369">
        <f>E31/'- 3 -'!D31*100</f>
        <v>0.4794762839122933</v>
      </c>
      <c r="G31" s="368">
        <f>E31/'- 7 -'!F31</f>
        <v>39.04964114832536</v>
      </c>
      <c r="H31" s="368">
        <v>488339</v>
      </c>
      <c r="I31" s="369">
        <f>H31/'- 3 -'!D31*100</f>
        <v>1.793102946879703</v>
      </c>
      <c r="J31" s="368">
        <f>H31/'- 7 -'!F31</f>
        <v>146.0343899521531</v>
      </c>
    </row>
    <row r="32" spans="1:10" ht="13.5" customHeight="1">
      <c r="A32" s="23" t="s">
        <v>268</v>
      </c>
      <c r="B32" s="24">
        <v>0</v>
      </c>
      <c r="C32" s="360">
        <f>B32/'- 3 -'!D32*100</f>
        <v>0</v>
      </c>
      <c r="D32" s="24">
        <f>B32/'- 7 -'!C32</f>
        <v>0</v>
      </c>
      <c r="E32" s="24">
        <v>0</v>
      </c>
      <c r="F32" s="360">
        <f>E32/'- 3 -'!D32*100</f>
        <v>0</v>
      </c>
      <c r="G32" s="24">
        <f>E32/'- 7 -'!F32</f>
        <v>0</v>
      </c>
      <c r="H32" s="24">
        <v>246200</v>
      </c>
      <c r="I32" s="360">
        <f>H32/'- 3 -'!D32*100</f>
        <v>1.1866139344816562</v>
      </c>
      <c r="J32" s="24">
        <f>H32/'- 7 -'!F32</f>
        <v>112.93577981651376</v>
      </c>
    </row>
    <row r="33" spans="1:10" ht="13.5" customHeight="1">
      <c r="A33" s="367" t="s">
        <v>269</v>
      </c>
      <c r="B33" s="368">
        <v>25700</v>
      </c>
      <c r="C33" s="369">
        <f>B33/'- 3 -'!D33*100</f>
        <v>0.11451283033832525</v>
      </c>
      <c r="D33" s="368">
        <f>B33/'- 7 -'!C33</f>
        <v>11.279350449857363</v>
      </c>
      <c r="E33" s="368">
        <v>34500</v>
      </c>
      <c r="F33" s="369">
        <f>E33/'- 3 -'!D33*100</f>
        <v>0.15372344928685686</v>
      </c>
      <c r="G33" s="368">
        <f>E33/'- 7 -'!F33</f>
        <v>15.141540487162606</v>
      </c>
      <c r="H33" s="368">
        <v>296900</v>
      </c>
      <c r="I33" s="369">
        <f>H33/'- 3 -'!D33*100</f>
        <v>1.3229128142976176</v>
      </c>
      <c r="J33" s="368">
        <f>H33/'- 7 -'!F33</f>
        <v>130.3050252359008</v>
      </c>
    </row>
    <row r="34" spans="1:10" ht="13.5" customHeight="1">
      <c r="A34" s="23" t="s">
        <v>270</v>
      </c>
      <c r="B34" s="24">
        <v>5228</v>
      </c>
      <c r="C34" s="360">
        <f>B34/'- 3 -'!D34*100</f>
        <v>0.0264440671056139</v>
      </c>
      <c r="D34" s="24">
        <f>B34/'- 7 -'!C34</f>
        <v>2.4651075066012824</v>
      </c>
      <c r="E34" s="24">
        <v>66796</v>
      </c>
      <c r="F34" s="360">
        <f>E34/'- 3 -'!D34*100</f>
        <v>0.3378649400127364</v>
      </c>
      <c r="G34" s="24">
        <f>E34/'- 7 -'!F34</f>
        <v>31.40680835057363</v>
      </c>
      <c r="H34" s="24">
        <v>219219</v>
      </c>
      <c r="I34" s="360">
        <f>H34/'- 3 -'!D34*100</f>
        <v>1.1088450548633462</v>
      </c>
      <c r="J34" s="24">
        <f>H34/'- 7 -'!F34</f>
        <v>103.07457212713936</v>
      </c>
    </row>
    <row r="35" spans="1:10" ht="13.5" customHeight="1">
      <c r="A35" s="367" t="s">
        <v>271</v>
      </c>
      <c r="B35" s="368">
        <v>252500</v>
      </c>
      <c r="C35" s="369">
        <f>B35/'- 3 -'!D35*100</f>
        <v>0.1804929676830308</v>
      </c>
      <c r="D35" s="368">
        <f>B35/'- 7 -'!C35</f>
        <v>14.852941176470589</v>
      </c>
      <c r="E35" s="368">
        <v>640160</v>
      </c>
      <c r="F35" s="369">
        <f>E35/'- 3 -'!D35*100</f>
        <v>0.45760149778997616</v>
      </c>
      <c r="G35" s="368">
        <f>E35/'- 7 -'!F35</f>
        <v>37.32058532035212</v>
      </c>
      <c r="H35" s="368">
        <v>3363150</v>
      </c>
      <c r="I35" s="369">
        <f>H35/'- 3 -'!D35*100</f>
        <v>2.404059105992812</v>
      </c>
      <c r="J35" s="368">
        <f>H35/'- 7 -'!F35</f>
        <v>196.0677432519093</v>
      </c>
    </row>
    <row r="36" spans="1:10" ht="13.5" customHeight="1">
      <c r="A36" s="23" t="s">
        <v>272</v>
      </c>
      <c r="B36" s="24">
        <v>34435</v>
      </c>
      <c r="C36" s="360">
        <f>B36/'- 3 -'!D36*100</f>
        <v>0.1935931816520776</v>
      </c>
      <c r="D36" s="24">
        <f>B36/'- 7 -'!C36</f>
        <v>17.863256730819113</v>
      </c>
      <c r="E36" s="24">
        <v>128600</v>
      </c>
      <c r="F36" s="360">
        <f>E36/'- 3 -'!D36*100</f>
        <v>0.7229877496865741</v>
      </c>
      <c r="G36" s="24">
        <f>E36/'- 7 -'!F36</f>
        <v>66.52871184687015</v>
      </c>
      <c r="H36" s="24">
        <v>199550</v>
      </c>
      <c r="I36" s="360">
        <f>H36/'- 3 -'!D36*100</f>
        <v>1.1218678495330938</v>
      </c>
      <c r="J36" s="24">
        <f>H36/'- 7 -'!F36</f>
        <v>103.23331608898087</v>
      </c>
    </row>
    <row r="37" spans="1:10" ht="13.5" customHeight="1">
      <c r="A37" s="367" t="s">
        <v>273</v>
      </c>
      <c r="B37" s="368">
        <v>0</v>
      </c>
      <c r="C37" s="369">
        <f>B37/'- 3 -'!D37*100</f>
        <v>0</v>
      </c>
      <c r="D37" s="368">
        <f>B37/'- 7 -'!C37</f>
        <v>0</v>
      </c>
      <c r="E37" s="368">
        <v>66840</v>
      </c>
      <c r="F37" s="369">
        <f>E37/'- 3 -'!D37*100</f>
        <v>0.23051317046173056</v>
      </c>
      <c r="G37" s="368">
        <f>E37/'- 7 -'!F37</f>
        <v>19.708093763821317</v>
      </c>
      <c r="H37" s="368">
        <v>351320</v>
      </c>
      <c r="I37" s="369">
        <f>H37/'- 3 -'!D37*100</f>
        <v>1.2116081245753318</v>
      </c>
      <c r="J37" s="368">
        <f>H37/'- 7 -'!F37</f>
        <v>103.58838272150966</v>
      </c>
    </row>
    <row r="38" spans="1:10" ht="13.5" customHeight="1">
      <c r="A38" s="23" t="s">
        <v>274</v>
      </c>
      <c r="B38" s="24">
        <v>60784</v>
      </c>
      <c r="C38" s="360">
        <f>B38/'- 3 -'!D38*100</f>
        <v>0.08201805986835307</v>
      </c>
      <c r="D38" s="24">
        <f>B38/'- 7 -'!C38</f>
        <v>6.996719424460432</v>
      </c>
      <c r="E38" s="24">
        <v>178293</v>
      </c>
      <c r="F38" s="360">
        <f>E38/'- 3 -'!D38*100</f>
        <v>0.24057722341583762</v>
      </c>
      <c r="G38" s="24">
        <f>E38/'- 7 -'!F38</f>
        <v>20.426533768688778</v>
      </c>
      <c r="H38" s="24">
        <v>1375715</v>
      </c>
      <c r="I38" s="360">
        <f>H38/'- 3 -'!D38*100</f>
        <v>1.8563022379539245</v>
      </c>
      <c r="J38" s="24">
        <f>H38/'- 7 -'!F38</f>
        <v>157.61184625078764</v>
      </c>
    </row>
    <row r="39" spans="1:10" ht="13.5" customHeight="1">
      <c r="A39" s="367" t="s">
        <v>275</v>
      </c>
      <c r="B39" s="368">
        <v>0</v>
      </c>
      <c r="C39" s="369">
        <f>B39/'- 3 -'!D39*100</f>
        <v>0</v>
      </c>
      <c r="D39" s="368">
        <f>B39/'- 7 -'!C39</f>
        <v>0</v>
      </c>
      <c r="E39" s="368">
        <v>0</v>
      </c>
      <c r="F39" s="369">
        <f>E39/'- 3 -'!D39*100</f>
        <v>0</v>
      </c>
      <c r="G39" s="368">
        <f>E39/'- 7 -'!F39</f>
        <v>0</v>
      </c>
      <c r="H39" s="368">
        <v>201694</v>
      </c>
      <c r="I39" s="369">
        <f>H39/'- 3 -'!D39*100</f>
        <v>1.2546373822148462</v>
      </c>
      <c r="J39" s="368">
        <f>H39/'- 7 -'!F39</f>
        <v>120.9559220389805</v>
      </c>
    </row>
    <row r="40" spans="1:10" ht="13.5" customHeight="1">
      <c r="A40" s="23" t="s">
        <v>276</v>
      </c>
      <c r="B40" s="24">
        <v>0</v>
      </c>
      <c r="C40" s="360">
        <f>B40/'- 3 -'!D40*100</f>
        <v>0</v>
      </c>
      <c r="D40" s="24">
        <f>B40/'- 7 -'!C40</f>
        <v>0</v>
      </c>
      <c r="E40" s="24">
        <v>563678</v>
      </c>
      <c r="F40" s="360">
        <f>E40/'- 3 -'!D40*100</f>
        <v>0.7419045896098636</v>
      </c>
      <c r="G40" s="24">
        <f>E40/'- 7 -'!F40</f>
        <v>64.10239497805172</v>
      </c>
      <c r="H40" s="24">
        <v>1253033</v>
      </c>
      <c r="I40" s="360">
        <f>H40/'- 3 -'!D40*100</f>
        <v>1.6492233751053194</v>
      </c>
      <c r="J40" s="24">
        <f>H40/'- 7 -'!F40</f>
        <v>142.49698637614574</v>
      </c>
    </row>
    <row r="41" spans="1:10" ht="13.5" customHeight="1">
      <c r="A41" s="367" t="s">
        <v>277</v>
      </c>
      <c r="B41" s="368">
        <v>30368</v>
      </c>
      <c r="C41" s="369">
        <f>B41/'- 3 -'!D41*100</f>
        <v>0.06529964739093526</v>
      </c>
      <c r="D41" s="368">
        <f>B41/'- 7 -'!C41</f>
        <v>6.5370788935529</v>
      </c>
      <c r="E41" s="368">
        <v>432447</v>
      </c>
      <c r="F41" s="369">
        <f>E41/'- 3 -'!D41*100</f>
        <v>0.929881342705077</v>
      </c>
      <c r="G41" s="368">
        <f>E41/'- 7 -'!F41</f>
        <v>92.6903868824349</v>
      </c>
      <c r="H41" s="368">
        <v>574144</v>
      </c>
      <c r="I41" s="369">
        <f>H41/'- 3 -'!D41*100</f>
        <v>1.2345693082067022</v>
      </c>
      <c r="J41" s="368">
        <f>H41/'- 7 -'!F41</f>
        <v>123.06162254849427</v>
      </c>
    </row>
    <row r="42" spans="1:10" ht="13.5" customHeight="1">
      <c r="A42" s="23" t="s">
        <v>278</v>
      </c>
      <c r="B42" s="24">
        <v>11558</v>
      </c>
      <c r="C42" s="360">
        <f>B42/'- 3 -'!D42*100</f>
        <v>0.06939566093993355</v>
      </c>
      <c r="D42" s="24">
        <f>B42/'- 7 -'!C42</f>
        <v>6.863420427553444</v>
      </c>
      <c r="E42" s="24">
        <v>0</v>
      </c>
      <c r="F42" s="360">
        <f>E42/'- 3 -'!D42*100</f>
        <v>0</v>
      </c>
      <c r="G42" s="24">
        <f>E42/'- 7 -'!F42</f>
        <v>0</v>
      </c>
      <c r="H42" s="24">
        <v>256640</v>
      </c>
      <c r="I42" s="360">
        <f>H42/'- 3 -'!D42*100</f>
        <v>1.5408982889448473</v>
      </c>
      <c r="J42" s="24">
        <f>H42/'- 7 -'!F42</f>
        <v>152.39904988123516</v>
      </c>
    </row>
    <row r="43" spans="1:10" ht="13.5" customHeight="1">
      <c r="A43" s="367" t="s">
        <v>279</v>
      </c>
      <c r="B43" s="368">
        <v>0</v>
      </c>
      <c r="C43" s="369">
        <f>B43/'- 3 -'!D43*100</f>
        <v>0</v>
      </c>
      <c r="D43" s="368">
        <f>B43/'- 7 -'!C43</f>
        <v>0</v>
      </c>
      <c r="E43" s="368">
        <v>8000</v>
      </c>
      <c r="F43" s="369">
        <f>E43/'- 3 -'!D43*100</f>
        <v>0.08140567244901334</v>
      </c>
      <c r="G43" s="368">
        <f>E43/'- 7 -'!F43</f>
        <v>7.319304666056724</v>
      </c>
      <c r="H43" s="368">
        <v>130722</v>
      </c>
      <c r="I43" s="369">
        <f>H43/'- 3 -'!D43*100</f>
        <v>1.3301890392349902</v>
      </c>
      <c r="J43" s="368">
        <f>H43/'- 7 -'!F43</f>
        <v>119.5992680695334</v>
      </c>
    </row>
    <row r="44" spans="1:10" ht="13.5" customHeight="1">
      <c r="A44" s="23" t="s">
        <v>280</v>
      </c>
      <c r="B44" s="24">
        <v>0</v>
      </c>
      <c r="C44" s="360">
        <f>B44/'- 3 -'!D44*100</f>
        <v>0</v>
      </c>
      <c r="D44" s="24">
        <f>B44/'- 7 -'!C44</f>
        <v>0</v>
      </c>
      <c r="E44" s="24">
        <v>0</v>
      </c>
      <c r="F44" s="360">
        <f>E44/'- 3 -'!D44*100</f>
        <v>0</v>
      </c>
      <c r="G44" s="24">
        <f>E44/'- 7 -'!F44</f>
        <v>0</v>
      </c>
      <c r="H44" s="24">
        <v>113192</v>
      </c>
      <c r="I44" s="360">
        <f>H44/'- 3 -'!D44*100</f>
        <v>1.4914413282566283</v>
      </c>
      <c r="J44" s="24">
        <f>H44/'- 7 -'!F44</f>
        <v>143.00947567909034</v>
      </c>
    </row>
    <row r="45" spans="1:10" ht="13.5" customHeight="1">
      <c r="A45" s="367" t="s">
        <v>281</v>
      </c>
      <c r="B45" s="368">
        <v>0</v>
      </c>
      <c r="C45" s="369">
        <f>B45/'- 3 -'!D45*100</f>
        <v>0</v>
      </c>
      <c r="D45" s="368">
        <f>B45/'- 7 -'!C45</f>
        <v>0</v>
      </c>
      <c r="E45" s="368">
        <v>20037</v>
      </c>
      <c r="F45" s="369">
        <f>E45/'- 3 -'!D45*100</f>
        <v>0.17107334715330264</v>
      </c>
      <c r="G45" s="368">
        <f>E45/'- 7 -'!F45</f>
        <v>13.809097174362508</v>
      </c>
      <c r="H45" s="368">
        <v>178508</v>
      </c>
      <c r="I45" s="369">
        <f>H45/'- 3 -'!D45*100</f>
        <v>1.5240785074433172</v>
      </c>
      <c r="J45" s="368">
        <f>H45/'- 7 -'!F45</f>
        <v>123.02412129565816</v>
      </c>
    </row>
    <row r="46" spans="1:10" ht="13.5" customHeight="1">
      <c r="A46" s="23" t="s">
        <v>282</v>
      </c>
      <c r="B46" s="24">
        <v>156600</v>
      </c>
      <c r="C46" s="360">
        <f>B46/'- 3 -'!D46*100</f>
        <v>0.05481191567645289</v>
      </c>
      <c r="D46" s="24">
        <f>B46/'- 7 -'!C46</f>
        <v>5.283133444663732</v>
      </c>
      <c r="E46" s="24">
        <v>664300</v>
      </c>
      <c r="F46" s="360">
        <f>E46/'- 3 -'!D46*100</f>
        <v>0.23251312633376536</v>
      </c>
      <c r="G46" s="24">
        <f>E46/'- 7 -'!F46</f>
        <v>21.550689375506895</v>
      </c>
      <c r="H46" s="24">
        <v>3062700</v>
      </c>
      <c r="I46" s="360">
        <f>H46/'- 3 -'!D46*100</f>
        <v>1.0719824657871793</v>
      </c>
      <c r="J46" s="24">
        <f>H46/'- 7 -'!F46</f>
        <v>99.35766423357664</v>
      </c>
    </row>
    <row r="47" spans="1:10" ht="4.5" customHeight="1">
      <c r="A47"/>
      <c r="B47"/>
      <c r="C47"/>
      <c r="D47"/>
      <c r="E47"/>
      <c r="F47"/>
      <c r="G47"/>
      <c r="H47"/>
      <c r="I47"/>
      <c r="J47"/>
    </row>
    <row r="48" spans="1:10" ht="13.5" customHeight="1">
      <c r="A48" s="370" t="s">
        <v>283</v>
      </c>
      <c r="B48" s="371">
        <f>SUM(B11:B46)</f>
        <v>1230603</v>
      </c>
      <c r="C48" s="372">
        <f>B48/'- 3 -'!D48*100</f>
        <v>0.07805046250732352</v>
      </c>
      <c r="D48" s="371">
        <f>B48/'- 7 -'!C48</f>
        <v>7.131209826558344</v>
      </c>
      <c r="E48" s="371">
        <f>SUM(E11:E46)</f>
        <v>8137637</v>
      </c>
      <c r="F48" s="372">
        <f>E48/'- 3 -'!D48*100</f>
        <v>0.516126103679829</v>
      </c>
      <c r="G48" s="371">
        <f>E48/'- 7 -'!F48</f>
        <v>46.440248656451296</v>
      </c>
      <c r="H48" s="371">
        <f>SUM(H11:H46)</f>
        <v>26089602</v>
      </c>
      <c r="I48" s="372">
        <f>H48/'- 3 -'!D48*100</f>
        <v>1.654721711820947</v>
      </c>
      <c r="J48" s="371">
        <f>H48/'- 7 -'!F48</f>
        <v>148.88936483992208</v>
      </c>
    </row>
    <row r="49" spans="1:10" ht="4.5" customHeight="1">
      <c r="A49" s="25" t="s">
        <v>5</v>
      </c>
      <c r="B49" s="26"/>
      <c r="C49" s="359"/>
      <c r="D49" s="26"/>
      <c r="E49" s="26"/>
      <c r="F49" s="359"/>
      <c r="H49" s="26"/>
      <c r="I49" s="359"/>
      <c r="J49" s="26"/>
    </row>
    <row r="50" spans="1:10" ht="13.5" customHeight="1">
      <c r="A50" s="23" t="s">
        <v>284</v>
      </c>
      <c r="B50" s="24">
        <v>0</v>
      </c>
      <c r="C50" s="360">
        <f>B50/'- 3 -'!D50*100</f>
        <v>0</v>
      </c>
      <c r="D50" s="24">
        <f>B50/'- 7 -'!C50</f>
        <v>0</v>
      </c>
      <c r="E50" s="24">
        <v>0</v>
      </c>
      <c r="F50" s="360">
        <f>E50/'- 3 -'!D50*100</f>
        <v>0</v>
      </c>
      <c r="G50" s="24">
        <f>E50/'- 7 -'!F50</f>
        <v>0</v>
      </c>
      <c r="H50" s="24">
        <v>13218</v>
      </c>
      <c r="I50" s="360">
        <f>H50/'- 3 -'!D50*100</f>
        <v>0.5162111709065915</v>
      </c>
      <c r="J50" s="24">
        <f>H50/'- 7 -'!F50</f>
        <v>57.89750328515112</v>
      </c>
    </row>
    <row r="51" spans="1:10" ht="13.5" customHeight="1">
      <c r="A51" s="367" t="s">
        <v>285</v>
      </c>
      <c r="B51" s="368">
        <v>0</v>
      </c>
      <c r="C51" s="369">
        <f>B51/'- 3 -'!D51*100</f>
        <v>0</v>
      </c>
      <c r="D51" s="368">
        <f>B51/'- 7 -'!C51</f>
        <v>0</v>
      </c>
      <c r="E51" s="368">
        <v>201659</v>
      </c>
      <c r="F51" s="369">
        <f>E51/'- 3 -'!D51*100</f>
        <v>1.902864360087208</v>
      </c>
      <c r="G51" s="368">
        <f>E51/'- 7 -'!F51</f>
        <v>308.81929555895863</v>
      </c>
      <c r="H51" s="368">
        <v>61543</v>
      </c>
      <c r="I51" s="369">
        <f>H51/'- 3 -'!D51*100</f>
        <v>0.580722810848249</v>
      </c>
      <c r="J51" s="368">
        <f>H51/'- 7 -'!F51</f>
        <v>94.24655436447166</v>
      </c>
    </row>
    <row r="52" spans="1:10" ht="49.5" customHeight="1">
      <c r="A52" s="213"/>
      <c r="B52" s="213"/>
      <c r="C52" s="213"/>
      <c r="D52" s="213"/>
      <c r="E52" s="213"/>
      <c r="F52" s="213"/>
      <c r="G52" s="213"/>
      <c r="H52" s="213"/>
      <c r="I52" s="213"/>
      <c r="J52" s="213"/>
    </row>
    <row r="53" spans="1:10" ht="15" customHeight="1">
      <c r="A53" s="165"/>
      <c r="B53" s="213"/>
      <c r="C53" s="213"/>
      <c r="D53" s="213"/>
      <c r="E53" s="213"/>
      <c r="F53" s="213"/>
      <c r="G53" s="213"/>
      <c r="H53" s="213"/>
      <c r="I53" s="213"/>
      <c r="J53" s="213"/>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5.xml><?xml version="1.0" encoding="utf-8"?>
<worksheet xmlns="http://schemas.openxmlformats.org/spreadsheetml/2006/main" xmlns:r="http://schemas.openxmlformats.org/officeDocument/2006/relationships">
  <sheetPr codeName="Sheet25">
    <pageSetUpPr fitToPage="1"/>
  </sheetPr>
  <dimension ref="A1:G53"/>
  <sheetViews>
    <sheetView showGridLines="0" showZeros="0" workbookViewId="0" topLeftCell="A1">
      <selection activeCell="A1" sqref="A1"/>
    </sheetView>
  </sheetViews>
  <sheetFormatPr defaultColWidth="15.83203125" defaultRowHeight="12"/>
  <cols>
    <col min="1" max="1" width="35.83203125" style="1" customWidth="1"/>
    <col min="2" max="2" width="20.83203125" style="1" customWidth="1"/>
    <col min="3" max="3" width="12.83203125" style="1" customWidth="1"/>
    <col min="4" max="4" width="15.33203125" style="1" customWidth="1"/>
    <col min="5" max="5" width="20.83203125" style="1" customWidth="1"/>
    <col min="6" max="6" width="12.83203125" style="1" customWidth="1"/>
    <col min="7" max="7" width="15.33203125" style="1" customWidth="1"/>
    <col min="8" max="16384" width="15.83203125" style="1" customWidth="1"/>
  </cols>
  <sheetData>
    <row r="1" spans="1:7" ht="6.75" customHeight="1">
      <c r="A1" s="3"/>
      <c r="B1" s="42"/>
      <c r="C1" s="42"/>
      <c r="D1" s="42"/>
      <c r="E1" s="42"/>
      <c r="F1" s="42"/>
      <c r="G1" s="42"/>
    </row>
    <row r="2" spans="1:7" ht="15.75" customHeight="1">
      <c r="A2" s="167"/>
      <c r="B2" s="44" t="s">
        <v>2</v>
      </c>
      <c r="C2" s="203"/>
      <c r="D2" s="45"/>
      <c r="E2" s="45"/>
      <c r="F2" s="45"/>
      <c r="G2" s="190" t="s">
        <v>489</v>
      </c>
    </row>
    <row r="3" spans="1:7" ht="15.75" customHeight="1">
      <c r="A3" s="170"/>
      <c r="B3" s="240" t="str">
        <f>OPYEAR</f>
        <v>OPERATING FUND 2006/2007 BUDGET</v>
      </c>
      <c r="C3" s="48"/>
      <c r="D3" s="204"/>
      <c r="E3" s="48"/>
      <c r="F3" s="48"/>
      <c r="G3" s="50"/>
    </row>
    <row r="4" spans="2:7" ht="15.75" customHeight="1">
      <c r="B4" s="42"/>
      <c r="C4" s="42"/>
      <c r="D4" s="42"/>
      <c r="E4" s="42"/>
      <c r="F4" s="42"/>
      <c r="G4" s="42"/>
    </row>
    <row r="5" spans="2:7" ht="15.75" customHeight="1">
      <c r="B5" s="221" t="s">
        <v>461</v>
      </c>
      <c r="C5" s="205"/>
      <c r="D5" s="206"/>
      <c r="E5" s="206"/>
      <c r="F5" s="206"/>
      <c r="G5" s="207"/>
    </row>
    <row r="6" spans="2:7" ht="15.75" customHeight="1">
      <c r="B6" s="417" t="s">
        <v>22</v>
      </c>
      <c r="C6" s="495"/>
      <c r="D6" s="496"/>
      <c r="E6" s="497"/>
      <c r="F6" s="498"/>
      <c r="G6" s="499"/>
    </row>
    <row r="7" spans="2:7" ht="15.75" customHeight="1">
      <c r="B7" s="411" t="s">
        <v>49</v>
      </c>
      <c r="C7" s="412"/>
      <c r="D7" s="413"/>
      <c r="E7" s="411" t="s">
        <v>51</v>
      </c>
      <c r="F7" s="412"/>
      <c r="G7" s="413"/>
    </row>
    <row r="8" spans="1:7" ht="15.75" customHeight="1">
      <c r="A8" s="105"/>
      <c r="B8" s="208"/>
      <c r="C8" s="209"/>
      <c r="D8" s="210" t="s">
        <v>67</v>
      </c>
      <c r="E8" s="211"/>
      <c r="F8" s="209"/>
      <c r="G8" s="210" t="s">
        <v>67</v>
      </c>
    </row>
    <row r="9" spans="1:7" ht="15.75" customHeight="1">
      <c r="A9" s="35" t="s">
        <v>88</v>
      </c>
      <c r="B9" s="55" t="s">
        <v>89</v>
      </c>
      <c r="C9" s="55" t="s">
        <v>90</v>
      </c>
      <c r="D9" s="55" t="s">
        <v>91</v>
      </c>
      <c r="E9" s="212" t="s">
        <v>89</v>
      </c>
      <c r="F9" s="55" t="s">
        <v>90</v>
      </c>
      <c r="G9" s="55" t="s">
        <v>91</v>
      </c>
    </row>
    <row r="10" spans="1:7" ht="4.5" customHeight="1">
      <c r="A10" s="37"/>
      <c r="B10" s="67"/>
      <c r="C10" s="67"/>
      <c r="D10" s="67"/>
      <c r="E10" s="67"/>
      <c r="F10" s="67"/>
      <c r="G10" s="67"/>
    </row>
    <row r="11" spans="1:7" ht="13.5" customHeight="1">
      <c r="A11" s="367" t="s">
        <v>248</v>
      </c>
      <c r="B11" s="368">
        <v>99500</v>
      </c>
      <c r="C11" s="369">
        <f>B11/'- 3 -'!D11*100</f>
        <v>0.8038838496906864</v>
      </c>
      <c r="D11" s="368">
        <f>B11/'- 7 -'!F11</f>
        <v>67.25245015207841</v>
      </c>
      <c r="E11" s="368">
        <v>6980</v>
      </c>
      <c r="F11" s="369">
        <f>E11/'- 3 -'!D11*100</f>
        <v>0.05639305799840193</v>
      </c>
      <c r="G11" s="368">
        <f>E11/'- 7 -'!F11</f>
        <v>4.717810070969922</v>
      </c>
    </row>
    <row r="12" spans="1:7" ht="13.5" customHeight="1">
      <c r="A12" s="23" t="s">
        <v>249</v>
      </c>
      <c r="B12" s="24">
        <v>213177</v>
      </c>
      <c r="C12" s="360">
        <f>B12/'- 3 -'!D12*100</f>
        <v>0.9544923111199785</v>
      </c>
      <c r="D12" s="24">
        <f>B12/'- 7 -'!F12</f>
        <v>90.66731881592378</v>
      </c>
      <c r="E12" s="24">
        <v>83964</v>
      </c>
      <c r="F12" s="360">
        <f>E12/'- 3 -'!D12*100</f>
        <v>0.3759457746890043</v>
      </c>
      <c r="G12" s="24">
        <f>E12/'- 7 -'!F12</f>
        <v>35.71112623341272</v>
      </c>
    </row>
    <row r="13" spans="1:7" ht="13.5" customHeight="1">
      <c r="A13" s="367" t="s">
        <v>250</v>
      </c>
      <c r="B13" s="368">
        <v>577700</v>
      </c>
      <c r="C13" s="369">
        <f>B13/'- 3 -'!D13*100</f>
        <v>1.07909704775336</v>
      </c>
      <c r="D13" s="368">
        <f>B13/'- 7 -'!F13</f>
        <v>83.94972026447722</v>
      </c>
      <c r="E13" s="368">
        <v>75100</v>
      </c>
      <c r="F13" s="369">
        <f>E13/'- 3 -'!D13*100</f>
        <v>0.14028074828851883</v>
      </c>
      <c r="G13" s="368">
        <f>E13/'- 7 -'!F13</f>
        <v>10.913318317227349</v>
      </c>
    </row>
    <row r="14" spans="1:7" ht="13.5" customHeight="1">
      <c r="A14" s="23" t="s">
        <v>286</v>
      </c>
      <c r="B14" s="24">
        <v>322959</v>
      </c>
      <c r="C14" s="360">
        <f>B14/'- 3 -'!D14*100</f>
        <v>0.6621305580513324</v>
      </c>
      <c r="D14" s="24">
        <f>B14/'- 7 -'!F14</f>
        <v>73.30813755532857</v>
      </c>
      <c r="E14" s="24">
        <v>27744</v>
      </c>
      <c r="F14" s="360">
        <f>E14/'- 3 -'!D14*100</f>
        <v>0.05688075019608113</v>
      </c>
      <c r="G14" s="24">
        <f>E14/'- 7 -'!F14</f>
        <v>6.297582567245488</v>
      </c>
    </row>
    <row r="15" spans="1:7" ht="13.5" customHeight="1">
      <c r="A15" s="367" t="s">
        <v>251</v>
      </c>
      <c r="B15" s="368">
        <v>100065</v>
      </c>
      <c r="C15" s="369">
        <f>B15/'- 3 -'!D15*100</f>
        <v>0.6966475633069292</v>
      </c>
      <c r="D15" s="368">
        <f>B15/'- 7 -'!F15</f>
        <v>63.55350905049222</v>
      </c>
      <c r="E15" s="368">
        <v>7500</v>
      </c>
      <c r="F15" s="369">
        <f>E15/'- 3 -'!D15*100</f>
        <v>0.052214627739988695</v>
      </c>
      <c r="G15" s="368">
        <f>E15/'- 7 -'!F15</f>
        <v>4.7634169577643695</v>
      </c>
    </row>
    <row r="16" spans="1:7" ht="13.5" customHeight="1">
      <c r="A16" s="23" t="s">
        <v>252</v>
      </c>
      <c r="B16" s="24">
        <v>54837</v>
      </c>
      <c r="C16" s="360">
        <f>B16/'- 3 -'!D16*100</f>
        <v>0.5017374203320175</v>
      </c>
      <c r="D16" s="24">
        <f>B16/'- 7 -'!F16</f>
        <v>45.79290187891441</v>
      </c>
      <c r="E16" s="24">
        <v>84911</v>
      </c>
      <c r="F16" s="360">
        <f>E16/'- 3 -'!D16*100</f>
        <v>0.7769029322868126</v>
      </c>
      <c r="G16" s="24">
        <f>E16/'- 7 -'!F16</f>
        <v>70.90688935281837</v>
      </c>
    </row>
    <row r="17" spans="1:7" ht="13.5" customHeight="1">
      <c r="A17" s="367" t="s">
        <v>253</v>
      </c>
      <c r="B17" s="368">
        <v>86920</v>
      </c>
      <c r="C17" s="369">
        <f>B17/'- 3 -'!D17*100</f>
        <v>0.6522964821092381</v>
      </c>
      <c r="D17" s="368">
        <f>B17/'- 7 -'!F17</f>
        <v>60.487125956854555</v>
      </c>
      <c r="E17" s="368">
        <v>11500</v>
      </c>
      <c r="F17" s="369">
        <f>E17/'- 3 -'!D17*100</f>
        <v>0.08630245679079887</v>
      </c>
      <c r="G17" s="368">
        <f>E17/'- 7 -'!F17</f>
        <v>8.002783576896311</v>
      </c>
    </row>
    <row r="18" spans="1:7" ht="13.5" customHeight="1">
      <c r="A18" s="23" t="s">
        <v>254</v>
      </c>
      <c r="B18" s="24">
        <v>579407</v>
      </c>
      <c r="C18" s="360">
        <f>B18/'- 3 -'!D18*100</f>
        <v>0.6559397622268598</v>
      </c>
      <c r="D18" s="24">
        <f>B18/'- 7 -'!F18</f>
        <v>95.00500106580091</v>
      </c>
      <c r="E18" s="24">
        <v>1323430</v>
      </c>
      <c r="F18" s="360">
        <f>E18/'- 3 -'!D18*100</f>
        <v>1.4982393369840081</v>
      </c>
      <c r="G18" s="24">
        <f>E18/'- 7 -'!F18</f>
        <v>217.00198402938332</v>
      </c>
    </row>
    <row r="19" spans="1:7" ht="13.5" customHeight="1">
      <c r="A19" s="367" t="s">
        <v>255</v>
      </c>
      <c r="B19" s="368">
        <v>139600</v>
      </c>
      <c r="C19" s="369">
        <f>B19/'- 3 -'!D19*100</f>
        <v>0.5727640048184387</v>
      </c>
      <c r="D19" s="368">
        <f>B19/'- 7 -'!F19</f>
        <v>41.67786236751754</v>
      </c>
      <c r="E19" s="368">
        <v>30800</v>
      </c>
      <c r="F19" s="369">
        <f>E19/'- 3 -'!D19*100</f>
        <v>0.12636913573358105</v>
      </c>
      <c r="G19" s="368">
        <f>E19/'- 7 -'!F19</f>
        <v>9.195402298850574</v>
      </c>
    </row>
    <row r="20" spans="1:7" ht="13.5" customHeight="1">
      <c r="A20" s="23" t="s">
        <v>256</v>
      </c>
      <c r="B20" s="24">
        <v>372518</v>
      </c>
      <c r="C20" s="360">
        <f>B20/'- 3 -'!D20*100</f>
        <v>0.7957801635455363</v>
      </c>
      <c r="D20" s="24">
        <f>B20/'- 7 -'!F20</f>
        <v>55.574817246009246</v>
      </c>
      <c r="E20" s="24">
        <v>212163</v>
      </c>
      <c r="F20" s="360">
        <f>E20/'- 3 -'!D20*100</f>
        <v>0.4532267080740034</v>
      </c>
      <c r="G20" s="24">
        <f>E20/'- 7 -'!F20</f>
        <v>31.651946889452486</v>
      </c>
    </row>
    <row r="21" spans="1:7" ht="13.5" customHeight="1">
      <c r="A21" s="367" t="s">
        <v>257</v>
      </c>
      <c r="B21" s="368">
        <v>255702</v>
      </c>
      <c r="C21" s="369">
        <f>B21/'- 3 -'!D21*100</f>
        <v>0.9577320244056827</v>
      </c>
      <c r="D21" s="368">
        <f>B21/'- 7 -'!F21</f>
        <v>82.19286403085825</v>
      </c>
      <c r="E21" s="368">
        <v>60848</v>
      </c>
      <c r="F21" s="369">
        <f>E21/'- 3 -'!D21*100</f>
        <v>0.22790622764404259</v>
      </c>
      <c r="G21" s="368">
        <f>E21/'- 7 -'!F21</f>
        <v>19.55898424943748</v>
      </c>
    </row>
    <row r="22" spans="1:7" ht="13.5" customHeight="1">
      <c r="A22" s="23" t="s">
        <v>258</v>
      </c>
      <c r="B22" s="24">
        <v>85000</v>
      </c>
      <c r="C22" s="360">
        <f>B22/'- 3 -'!D22*100</f>
        <v>0.607436943400169</v>
      </c>
      <c r="D22" s="24">
        <f>B22/'- 7 -'!F22</f>
        <v>51.08173076923077</v>
      </c>
      <c r="E22" s="24">
        <v>23635</v>
      </c>
      <c r="F22" s="360">
        <f>E22/'- 3 -'!D22*100</f>
        <v>0.1689032018501529</v>
      </c>
      <c r="G22" s="24">
        <f>E22/'- 7 -'!F22</f>
        <v>14.203725961538462</v>
      </c>
    </row>
    <row r="23" spans="1:7" ht="13.5" customHeight="1">
      <c r="A23" s="367" t="s">
        <v>259</v>
      </c>
      <c r="B23" s="368">
        <v>100000</v>
      </c>
      <c r="C23" s="369">
        <f>B23/'- 3 -'!D23*100</f>
        <v>0.8227341182491067</v>
      </c>
      <c r="D23" s="368">
        <f>B23/'- 7 -'!F23</f>
        <v>76.27765064836004</v>
      </c>
      <c r="E23" s="368">
        <v>0</v>
      </c>
      <c r="F23" s="369">
        <f>E23/'- 3 -'!D23*100</f>
        <v>0</v>
      </c>
      <c r="G23" s="368">
        <f>E23/'- 7 -'!F23</f>
        <v>0</v>
      </c>
    </row>
    <row r="24" spans="1:7" ht="13.5" customHeight="1">
      <c r="A24" s="23" t="s">
        <v>260</v>
      </c>
      <c r="B24" s="24">
        <v>172500</v>
      </c>
      <c r="C24" s="360">
        <f>B24/'- 3 -'!D24*100</f>
        <v>0.4301687171583328</v>
      </c>
      <c r="D24" s="24">
        <f>B24/'- 7 -'!F24</f>
        <v>37.53672070503754</v>
      </c>
      <c r="E24" s="24">
        <v>28630</v>
      </c>
      <c r="F24" s="360">
        <f>E24/'- 3 -'!D24*100</f>
        <v>0.0713955383898149</v>
      </c>
      <c r="G24" s="24">
        <f>E24/'- 7 -'!F24</f>
        <v>6.23000761614623</v>
      </c>
    </row>
    <row r="25" spans="1:7" ht="13.5" customHeight="1">
      <c r="A25" s="367" t="s">
        <v>261</v>
      </c>
      <c r="B25" s="368">
        <v>1959975</v>
      </c>
      <c r="C25" s="369">
        <f>B25/'- 3 -'!D25*100</f>
        <v>1.6034313934944704</v>
      </c>
      <c r="D25" s="368">
        <f>B25/'- 7 -'!F25</f>
        <v>136.7360820426957</v>
      </c>
      <c r="E25" s="368">
        <v>104700</v>
      </c>
      <c r="F25" s="369">
        <f>E25/'- 3 -'!D25*100</f>
        <v>0.08565377971600201</v>
      </c>
      <c r="G25" s="368">
        <f>E25/'- 7 -'!F25</f>
        <v>7.304311427375471</v>
      </c>
    </row>
    <row r="26" spans="1:7" ht="13.5" customHeight="1">
      <c r="A26" s="23" t="s">
        <v>262</v>
      </c>
      <c r="B26" s="24">
        <v>199500</v>
      </c>
      <c r="C26" s="360">
        <f>B26/'- 3 -'!D26*100</f>
        <v>0.6729617884875364</v>
      </c>
      <c r="D26" s="24">
        <f>B26/'- 7 -'!F26</f>
        <v>60.850998932438614</v>
      </c>
      <c r="E26" s="24">
        <v>218066</v>
      </c>
      <c r="F26" s="360">
        <f>E26/'- 3 -'!D26*100</f>
        <v>0.7355894003424718</v>
      </c>
      <c r="G26" s="24">
        <f>E26/'- 7 -'!F26</f>
        <v>66.51395455238676</v>
      </c>
    </row>
    <row r="27" spans="1:7" ht="13.5" customHeight="1">
      <c r="A27" s="367" t="s">
        <v>263</v>
      </c>
      <c r="B27" s="368">
        <v>315889</v>
      </c>
      <c r="C27" s="369">
        <f>B27/'- 3 -'!D27*100</f>
        <v>0.9974093922736191</v>
      </c>
      <c r="D27" s="368">
        <f>B27/'- 7 -'!F27</f>
        <v>93.31996065004239</v>
      </c>
      <c r="E27" s="368">
        <v>17688</v>
      </c>
      <c r="F27" s="369">
        <f>E27/'- 3 -'!D27*100</f>
        <v>0.05584929304450543</v>
      </c>
      <c r="G27" s="368">
        <f>E27/'- 7 -'!F27</f>
        <v>5.2253907669401265</v>
      </c>
    </row>
    <row r="28" spans="1:7" ht="13.5" customHeight="1">
      <c r="A28" s="23" t="s">
        <v>264</v>
      </c>
      <c r="B28" s="24">
        <v>165485</v>
      </c>
      <c r="C28" s="360">
        <f>B28/'- 3 -'!D28*100</f>
        <v>0.9349405976422108</v>
      </c>
      <c r="D28" s="24">
        <f>B28/'- 7 -'!F28</f>
        <v>86.41514360313316</v>
      </c>
      <c r="E28" s="24">
        <v>10350</v>
      </c>
      <c r="F28" s="360">
        <f>E28/'- 3 -'!D28*100</f>
        <v>0.05847439457109031</v>
      </c>
      <c r="G28" s="24">
        <f>E28/'- 7 -'!F28</f>
        <v>5.404699738903394</v>
      </c>
    </row>
    <row r="29" spans="1:7" ht="13.5" customHeight="1">
      <c r="A29" s="367" t="s">
        <v>265</v>
      </c>
      <c r="B29" s="368">
        <v>1283208</v>
      </c>
      <c r="C29" s="369">
        <f>B29/'- 3 -'!D29*100</f>
        <v>1.1098946438731665</v>
      </c>
      <c r="D29" s="368">
        <f>B29/'- 7 -'!F29</f>
        <v>99.92664408363508</v>
      </c>
      <c r="E29" s="368">
        <v>242387</v>
      </c>
      <c r="F29" s="369">
        <f>E29/'- 3 -'!D29*100</f>
        <v>0.2096495915272389</v>
      </c>
      <c r="G29" s="368">
        <f>E29/'- 7 -'!F29</f>
        <v>18.875287154927385</v>
      </c>
    </row>
    <row r="30" spans="1:7" ht="13.5" customHeight="1">
      <c r="A30" s="23" t="s">
        <v>266</v>
      </c>
      <c r="B30" s="24">
        <v>104729</v>
      </c>
      <c r="C30" s="360">
        <f>B30/'- 3 -'!D30*100</f>
        <v>0.981365313048029</v>
      </c>
      <c r="D30" s="24">
        <f>B30/'- 7 -'!F30</f>
        <v>86.6603227141084</v>
      </c>
      <c r="E30" s="24">
        <v>7400</v>
      </c>
      <c r="F30" s="360">
        <f>E30/'- 3 -'!D30*100</f>
        <v>0.06934185675940203</v>
      </c>
      <c r="G30" s="24">
        <f>E30/'- 7 -'!F30</f>
        <v>6.123293338849813</v>
      </c>
    </row>
    <row r="31" spans="1:7" ht="13.5" customHeight="1">
      <c r="A31" s="367" t="s">
        <v>267</v>
      </c>
      <c r="B31" s="368">
        <v>123310</v>
      </c>
      <c r="C31" s="369">
        <f>B31/'- 3 -'!D31*100</f>
        <v>0.45277465936518724</v>
      </c>
      <c r="D31" s="368">
        <f>B31/'- 7 -'!F31</f>
        <v>36.875</v>
      </c>
      <c r="E31" s="368">
        <v>98103</v>
      </c>
      <c r="F31" s="369">
        <f>E31/'- 3 -'!D31*100</f>
        <v>0.36021857438734056</v>
      </c>
      <c r="G31" s="368">
        <f>E31/'- 7 -'!F31</f>
        <v>29.33702153110048</v>
      </c>
    </row>
    <row r="32" spans="1:7" ht="13.5" customHeight="1">
      <c r="A32" s="23" t="s">
        <v>268</v>
      </c>
      <c r="B32" s="24">
        <v>108350</v>
      </c>
      <c r="C32" s="360">
        <f>B32/'- 3 -'!D32*100</f>
        <v>0.5222161649109969</v>
      </c>
      <c r="D32" s="24">
        <f>B32/'- 7 -'!F32</f>
        <v>49.70183486238532</v>
      </c>
      <c r="E32" s="24">
        <v>20150</v>
      </c>
      <c r="F32" s="360">
        <f>E32/'- 3 -'!D32*100</f>
        <v>0.09711726555566765</v>
      </c>
      <c r="G32" s="24">
        <f>E32/'- 7 -'!F32</f>
        <v>9.243119266055047</v>
      </c>
    </row>
    <row r="33" spans="1:7" ht="13.5" customHeight="1">
      <c r="A33" s="367" t="s">
        <v>269</v>
      </c>
      <c r="B33" s="368">
        <v>120000</v>
      </c>
      <c r="C33" s="369">
        <f>B33/'- 3 -'!D33*100</f>
        <v>0.5346902583890674</v>
      </c>
      <c r="D33" s="368">
        <f>B33/'- 7 -'!F33</f>
        <v>52.666227781435154</v>
      </c>
      <c r="E33" s="368">
        <v>20000</v>
      </c>
      <c r="F33" s="369">
        <f>E33/'- 3 -'!D33*100</f>
        <v>0.08911504306484455</v>
      </c>
      <c r="G33" s="368">
        <f>E33/'- 7 -'!F33</f>
        <v>8.777704630239192</v>
      </c>
    </row>
    <row r="34" spans="1:7" ht="13.5" customHeight="1">
      <c r="A34" s="23" t="s">
        <v>270</v>
      </c>
      <c r="B34" s="24">
        <v>115403</v>
      </c>
      <c r="C34" s="360">
        <f>B34/'- 3 -'!D34*100</f>
        <v>0.5837269847339634</v>
      </c>
      <c r="D34" s="24">
        <f>B34/'- 7 -'!F34</f>
        <v>54.26133157795749</v>
      </c>
      <c r="E34" s="24">
        <v>3000</v>
      </c>
      <c r="F34" s="360">
        <f>E34/'- 3 -'!D34*100</f>
        <v>0.015174483801997266</v>
      </c>
      <c r="G34" s="24">
        <f>E34/'- 7 -'!F34</f>
        <v>1.4105698702275717</v>
      </c>
    </row>
    <row r="35" spans="1:7" ht="13.5" customHeight="1">
      <c r="A35" s="367" t="s">
        <v>271</v>
      </c>
      <c r="B35" s="368">
        <v>1784829</v>
      </c>
      <c r="C35" s="369">
        <f>B35/'- 3 -'!D35*100</f>
        <v>1.2758379525415293</v>
      </c>
      <c r="D35" s="368">
        <f>B35/'- 7 -'!F35</f>
        <v>104.05346003614528</v>
      </c>
      <c r="E35" s="368">
        <v>296000</v>
      </c>
      <c r="F35" s="369">
        <f>E35/'- 3 -'!D35*100</f>
        <v>0.21158779577891926</v>
      </c>
      <c r="G35" s="368">
        <f>E35/'- 7 -'!F35</f>
        <v>17.25645659651373</v>
      </c>
    </row>
    <row r="36" spans="1:7" ht="13.5" customHeight="1">
      <c r="A36" s="23" t="s">
        <v>272</v>
      </c>
      <c r="B36" s="24">
        <v>140700</v>
      </c>
      <c r="C36" s="360">
        <f>B36/'- 3 -'!D36*100</f>
        <v>0.7910138132262906</v>
      </c>
      <c r="D36" s="24">
        <f>B36/'- 7 -'!F36</f>
        <v>72.78841179513711</v>
      </c>
      <c r="E36" s="24">
        <v>18500</v>
      </c>
      <c r="F36" s="360">
        <f>E36/'- 3 -'!D36*100</f>
        <v>0.10400679136237652</v>
      </c>
      <c r="G36" s="24">
        <f>E36/'- 7 -'!F36</f>
        <v>9.570615623383343</v>
      </c>
    </row>
    <row r="37" spans="1:7" ht="13.5" customHeight="1">
      <c r="A37" s="367" t="s">
        <v>273</v>
      </c>
      <c r="B37" s="368">
        <v>246467</v>
      </c>
      <c r="C37" s="369">
        <f>B37/'- 3 -'!D37*100</f>
        <v>0.8499983480579197</v>
      </c>
      <c r="D37" s="368">
        <f>B37/'- 7 -'!F37</f>
        <v>72.671974052779</v>
      </c>
      <c r="E37" s="368">
        <v>7357</v>
      </c>
      <c r="F37" s="369">
        <f>E37/'- 3 -'!D37*100</f>
        <v>0.02537231291273118</v>
      </c>
      <c r="G37" s="368">
        <f>E37/'- 7 -'!F37</f>
        <v>2.169246646026832</v>
      </c>
    </row>
    <row r="38" spans="1:7" ht="13.5" customHeight="1">
      <c r="A38" s="23" t="s">
        <v>274</v>
      </c>
      <c r="B38" s="24">
        <v>506464</v>
      </c>
      <c r="C38" s="360">
        <f>B38/'- 3 -'!D38*100</f>
        <v>0.6833902782502892</v>
      </c>
      <c r="D38" s="24">
        <f>B38/'- 7 -'!F38</f>
        <v>58.024173683909034</v>
      </c>
      <c r="E38" s="24">
        <v>141579</v>
      </c>
      <c r="F38" s="360">
        <f>E38/'- 3 -'!D38*100</f>
        <v>0.1910376891632923</v>
      </c>
      <c r="G38" s="24">
        <f>E38/'- 7 -'!F38</f>
        <v>16.220312768516926</v>
      </c>
    </row>
    <row r="39" spans="1:7" ht="13.5" customHeight="1">
      <c r="A39" s="367" t="s">
        <v>275</v>
      </c>
      <c r="B39" s="368">
        <v>127901</v>
      </c>
      <c r="C39" s="369">
        <f>B39/'- 3 -'!D39*100</f>
        <v>0.7956080786868278</v>
      </c>
      <c r="D39" s="368">
        <f>B39/'- 7 -'!F39</f>
        <v>76.70224887556222</v>
      </c>
      <c r="E39" s="368">
        <v>23500</v>
      </c>
      <c r="F39" s="369">
        <f>E39/'- 3 -'!D39*100</f>
        <v>0.146181733130628</v>
      </c>
      <c r="G39" s="368">
        <f>E39/'- 7 -'!F39</f>
        <v>14.09295352323838</v>
      </c>
    </row>
    <row r="40" spans="1:7" ht="13.5" customHeight="1">
      <c r="A40" s="23" t="s">
        <v>276</v>
      </c>
      <c r="B40" s="24">
        <v>1027296</v>
      </c>
      <c r="C40" s="360">
        <f>B40/'- 3 -'!D40*100</f>
        <v>1.3521116972595248</v>
      </c>
      <c r="D40" s="24">
        <f>B40/'- 7 -'!F40</f>
        <v>116.82580116905862</v>
      </c>
      <c r="E40" s="24">
        <v>159318</v>
      </c>
      <c r="F40" s="360">
        <f>E40/'- 3 -'!D40*100</f>
        <v>0.2096919791218821</v>
      </c>
      <c r="G40" s="24">
        <f>E40/'- 7 -'!F40</f>
        <v>18.117906611777016</v>
      </c>
    </row>
    <row r="41" spans="1:7" ht="13.5" customHeight="1">
      <c r="A41" s="367" t="s">
        <v>277</v>
      </c>
      <c r="B41" s="368">
        <v>174435</v>
      </c>
      <c r="C41" s="369">
        <f>B41/'- 3 -'!D41*100</f>
        <v>0.37508377214955846</v>
      </c>
      <c r="D41" s="368">
        <f>B41/'- 7 -'!F41</f>
        <v>37.388275640338655</v>
      </c>
      <c r="E41" s="368">
        <v>81812</v>
      </c>
      <c r="F41" s="369">
        <f>E41/'- 3 -'!D41*100</f>
        <v>0.17591855744030543</v>
      </c>
      <c r="G41" s="368">
        <f>E41/'- 7 -'!F41</f>
        <v>17.535526738827564</v>
      </c>
    </row>
    <row r="42" spans="1:7" ht="13.5" customHeight="1">
      <c r="A42" s="23" t="s">
        <v>278</v>
      </c>
      <c r="B42" s="24">
        <v>84730</v>
      </c>
      <c r="C42" s="360">
        <f>B42/'- 3 -'!D42*100</f>
        <v>0.5087293953487255</v>
      </c>
      <c r="D42" s="24">
        <f>B42/'- 7 -'!F42</f>
        <v>50.31472684085511</v>
      </c>
      <c r="E42" s="24">
        <v>0</v>
      </c>
      <c r="F42" s="360">
        <f>E42/'- 3 -'!D42*100</f>
        <v>0</v>
      </c>
      <c r="G42" s="24">
        <f>E42/'- 7 -'!F42</f>
        <v>0</v>
      </c>
    </row>
    <row r="43" spans="1:7" ht="13.5" customHeight="1">
      <c r="A43" s="367" t="s">
        <v>279</v>
      </c>
      <c r="B43" s="368">
        <v>51104</v>
      </c>
      <c r="C43" s="369">
        <f>B43/'- 3 -'!D43*100</f>
        <v>0.5200194356042972</v>
      </c>
      <c r="D43" s="368">
        <f>B43/'- 7 -'!F43</f>
        <v>46.755718206770354</v>
      </c>
      <c r="E43" s="368">
        <v>123800</v>
      </c>
      <c r="F43" s="369">
        <f>E43/'- 3 -'!D43*100</f>
        <v>1.2597527811484814</v>
      </c>
      <c r="G43" s="368">
        <f>E43/'- 7 -'!F43</f>
        <v>113.26623970722781</v>
      </c>
    </row>
    <row r="44" spans="1:7" ht="13.5" customHeight="1">
      <c r="A44" s="23" t="s">
        <v>280</v>
      </c>
      <c r="B44" s="24">
        <v>33067</v>
      </c>
      <c r="C44" s="360">
        <f>B44/'- 3 -'!D44*100</f>
        <v>0.43569766769261015</v>
      </c>
      <c r="D44" s="24">
        <f>B44/'- 7 -'!F44</f>
        <v>41.77763739734681</v>
      </c>
      <c r="E44" s="24">
        <v>2500</v>
      </c>
      <c r="F44" s="360">
        <f>E44/'- 3 -'!D44*100</f>
        <v>0.03294051983039058</v>
      </c>
      <c r="G44" s="24">
        <f>E44/'- 7 -'!F44</f>
        <v>3.158559696778269</v>
      </c>
    </row>
    <row r="45" spans="1:7" ht="13.5" customHeight="1">
      <c r="A45" s="367" t="s">
        <v>281</v>
      </c>
      <c r="B45" s="368">
        <v>82403</v>
      </c>
      <c r="C45" s="369">
        <f>B45/'- 3 -'!D45*100</f>
        <v>0.7035462906360032</v>
      </c>
      <c r="D45" s="368">
        <f>B45/'- 7 -'!F45</f>
        <v>56.79048931771192</v>
      </c>
      <c r="E45" s="368">
        <v>129691</v>
      </c>
      <c r="F45" s="369">
        <f>E45/'- 3 -'!D45*100</f>
        <v>1.1072851956709573</v>
      </c>
      <c r="G45" s="368">
        <f>E45/'- 7 -'!F45</f>
        <v>89.38042729152309</v>
      </c>
    </row>
    <row r="46" spans="1:7" ht="13.5" customHeight="1">
      <c r="A46" s="23" t="s">
        <v>282</v>
      </c>
      <c r="B46" s="24">
        <v>2170900</v>
      </c>
      <c r="C46" s="360">
        <f>B46/'- 3 -'!D46*100</f>
        <v>0.7598415564623984</v>
      </c>
      <c r="D46" s="24">
        <f>B46/'- 7 -'!F46</f>
        <v>70.42660178426601</v>
      </c>
      <c r="E46" s="24">
        <v>2890800</v>
      </c>
      <c r="F46" s="360">
        <f>E46/'- 3 -'!D46*100</f>
        <v>1.0118153629469349</v>
      </c>
      <c r="G46" s="24">
        <f>E46/'- 7 -'!F46</f>
        <v>93.78102189781022</v>
      </c>
    </row>
    <row r="47" spans="1:7" ht="4.5" customHeight="1">
      <c r="A47"/>
      <c r="B47"/>
      <c r="C47"/>
      <c r="D47"/>
      <c r="E47"/>
      <c r="F47"/>
      <c r="G47"/>
    </row>
    <row r="48" spans="1:7" ht="13.5" customHeight="1">
      <c r="A48" s="370" t="s">
        <v>283</v>
      </c>
      <c r="B48" s="371">
        <f>SUM(B11:B46)</f>
        <v>14086030</v>
      </c>
      <c r="C48" s="372">
        <f>B48/'- 3 -'!D48*100</f>
        <v>0.8934003544539012</v>
      </c>
      <c r="D48" s="371">
        <f>B48/'- 7 -'!F48</f>
        <v>80.38681693251156</v>
      </c>
      <c r="E48" s="371">
        <f>SUM(E11:E46)</f>
        <v>6593906</v>
      </c>
      <c r="F48" s="372">
        <f>E48/'- 3 -'!D48*100</f>
        <v>0.41821563333570255</v>
      </c>
      <c r="G48" s="371">
        <f>E48/'- 7 -'!F48</f>
        <v>37.630412152479416</v>
      </c>
    </row>
    <row r="49" spans="1:6" ht="4.5" customHeight="1">
      <c r="A49" s="25" t="s">
        <v>5</v>
      </c>
      <c r="B49" s="26"/>
      <c r="C49" s="359"/>
      <c r="D49" s="26"/>
      <c r="E49" s="26"/>
      <c r="F49" s="359"/>
    </row>
    <row r="50" spans="1:7" ht="13.5" customHeight="1">
      <c r="A50" s="23" t="s">
        <v>284</v>
      </c>
      <c r="B50" s="24">
        <v>12200</v>
      </c>
      <c r="C50" s="360">
        <f>B50/'- 3 -'!D50*100</f>
        <v>0.4764545532652758</v>
      </c>
      <c r="D50" s="24">
        <f>B50/'- 7 -'!F50</f>
        <v>53.43845816907577</v>
      </c>
      <c r="E50" s="24">
        <v>12200</v>
      </c>
      <c r="F50" s="360">
        <f>E50/'- 3 -'!D50*100</f>
        <v>0.4764545532652758</v>
      </c>
      <c r="G50" s="24">
        <f>E50/'- 7 -'!F50</f>
        <v>53.43845816907577</v>
      </c>
    </row>
    <row r="51" spans="1:7" ht="13.5" customHeight="1">
      <c r="A51" s="367" t="s">
        <v>285</v>
      </c>
      <c r="B51" s="368">
        <v>33800</v>
      </c>
      <c r="C51" s="369">
        <f>B51/'- 3 -'!D51*100</f>
        <v>0.31893848214534254</v>
      </c>
      <c r="D51" s="368">
        <f>B51/'- 7 -'!F51</f>
        <v>51.76110260336907</v>
      </c>
      <c r="E51" s="368">
        <v>15200</v>
      </c>
      <c r="F51" s="369">
        <f>E51/'- 3 -'!D51*100</f>
        <v>0.14342795646772802</v>
      </c>
      <c r="G51" s="368">
        <f>E51/'- 7 -'!F51</f>
        <v>23.27718223583461</v>
      </c>
    </row>
    <row r="52" spans="2:7" ht="49.5" customHeight="1">
      <c r="B52" s="67"/>
      <c r="C52" s="67"/>
      <c r="D52" s="67"/>
      <c r="E52" s="67"/>
      <c r="F52" s="67"/>
      <c r="G52" s="67"/>
    </row>
    <row r="53" spans="3:7" ht="15" customHeight="1">
      <c r="C53" s="67"/>
      <c r="D53" s="67"/>
      <c r="E53" s="67"/>
      <c r="F53" s="67"/>
      <c r="G53" s="67"/>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6.xml><?xml version="1.0" encoding="utf-8"?>
<worksheet xmlns="http://schemas.openxmlformats.org/spreadsheetml/2006/main" xmlns:r="http://schemas.openxmlformats.org/officeDocument/2006/relationships">
  <sheetPr codeName="Sheet27">
    <pageSetUpPr fitToPage="1"/>
  </sheetPr>
  <dimension ref="A1:G56"/>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15.83203125" style="1" customWidth="1"/>
    <col min="4" max="4" width="16.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7"/>
      <c r="B2" s="5" t="s">
        <v>2</v>
      </c>
      <c r="C2" s="6"/>
      <c r="D2" s="6"/>
      <c r="E2" s="6"/>
      <c r="F2" s="109"/>
      <c r="G2" s="190" t="s">
        <v>488</v>
      </c>
    </row>
    <row r="3" spans="1:7" ht="15.75" customHeight="1">
      <c r="A3" s="170"/>
      <c r="B3" s="7" t="str">
        <f>OPYEAR</f>
        <v>OPERATING FUND 2006/2007 BUDGET</v>
      </c>
      <c r="C3" s="8"/>
      <c r="D3" s="8"/>
      <c r="E3" s="8"/>
      <c r="F3" s="111"/>
      <c r="G3" s="104"/>
    </row>
    <row r="4" spans="2:7" ht="15.75" customHeight="1">
      <c r="B4" s="4"/>
      <c r="C4" s="4"/>
      <c r="D4" s="4"/>
      <c r="E4" s="4"/>
      <c r="F4" s="4"/>
      <c r="G4" s="4"/>
    </row>
    <row r="5" spans="2:7" ht="15.75" customHeight="1">
      <c r="B5" s="4"/>
      <c r="C5" s="4"/>
      <c r="D5" s="4"/>
      <c r="E5" s="4"/>
      <c r="F5" s="4"/>
      <c r="G5" s="4"/>
    </row>
    <row r="6" spans="2:7" ht="15.75" customHeight="1">
      <c r="B6" s="191" t="s">
        <v>25</v>
      </c>
      <c r="C6" s="192"/>
      <c r="D6" s="193"/>
      <c r="E6" s="193"/>
      <c r="F6" s="193"/>
      <c r="G6" s="194"/>
    </row>
    <row r="7" spans="2:7" ht="15.75" customHeight="1">
      <c r="B7" s="373"/>
      <c r="C7" s="363"/>
      <c r="D7" s="361"/>
      <c r="E7" s="363"/>
      <c r="F7" s="361" t="s">
        <v>52</v>
      </c>
      <c r="G7" s="363"/>
    </row>
    <row r="8" spans="1:7" ht="15.75" customHeight="1">
      <c r="A8" s="105"/>
      <c r="B8" s="365" t="s">
        <v>37</v>
      </c>
      <c r="C8" s="366"/>
      <c r="D8" s="364" t="s">
        <v>69</v>
      </c>
      <c r="E8" s="366"/>
      <c r="F8" s="364" t="s">
        <v>70</v>
      </c>
      <c r="G8" s="366"/>
    </row>
    <row r="9" spans="1:7" ht="15.75" customHeight="1">
      <c r="A9" s="35" t="s">
        <v>88</v>
      </c>
      <c r="B9" s="195" t="s">
        <v>89</v>
      </c>
      <c r="C9" s="195" t="s">
        <v>90</v>
      </c>
      <c r="D9" s="195" t="s">
        <v>89</v>
      </c>
      <c r="E9" s="195" t="s">
        <v>90</v>
      </c>
      <c r="F9" s="195" t="s">
        <v>89</v>
      </c>
      <c r="G9" s="195" t="s">
        <v>90</v>
      </c>
    </row>
    <row r="10" ht="4.5" customHeight="1">
      <c r="A10" s="37"/>
    </row>
    <row r="11" spans="1:7" ht="13.5" customHeight="1">
      <c r="A11" s="367" t="s">
        <v>248</v>
      </c>
      <c r="B11" s="368">
        <v>46920</v>
      </c>
      <c r="C11" s="369">
        <f>B11/'- 3 -'!D11*100</f>
        <v>0.37907769072851266</v>
      </c>
      <c r="D11" s="368">
        <v>796780</v>
      </c>
      <c r="E11" s="369">
        <f>D11/'- 3 -'!D11*100</f>
        <v>6.437372600568294</v>
      </c>
      <c r="F11" s="368">
        <v>2500</v>
      </c>
      <c r="G11" s="369">
        <f>F11/'- 3 -'!D11*100</f>
        <v>0.02019808667564539</v>
      </c>
    </row>
    <row r="12" spans="1:7" ht="13.5" customHeight="1">
      <c r="A12" s="23" t="s">
        <v>249</v>
      </c>
      <c r="B12" s="24">
        <v>62840</v>
      </c>
      <c r="C12" s="360">
        <f>B12/'- 3 -'!D12*100</f>
        <v>0.2813638283247229</v>
      </c>
      <c r="D12" s="24">
        <v>1629508</v>
      </c>
      <c r="E12" s="360">
        <f>D12/'- 3 -'!D12*100</f>
        <v>7.296063163045234</v>
      </c>
      <c r="F12" s="24">
        <v>0</v>
      </c>
      <c r="G12" s="360">
        <f>F12/'- 3 -'!D12*100</f>
        <v>0</v>
      </c>
    </row>
    <row r="13" spans="1:7" ht="13.5" customHeight="1">
      <c r="A13" s="367" t="s">
        <v>250</v>
      </c>
      <c r="B13" s="368">
        <v>103600</v>
      </c>
      <c r="C13" s="369">
        <f>B13/'- 3 -'!D13*100</f>
        <v>0.19351645170027365</v>
      </c>
      <c r="D13" s="368">
        <v>1387000</v>
      </c>
      <c r="E13" s="369">
        <f>D13/'- 3 -'!D13*100</f>
        <v>2.590804232705401</v>
      </c>
      <c r="F13" s="368">
        <v>0</v>
      </c>
      <c r="G13" s="369">
        <f>F13/'- 3 -'!D13*100</f>
        <v>0</v>
      </c>
    </row>
    <row r="14" spans="1:7" ht="13.5" customHeight="1">
      <c r="A14" s="23" t="s">
        <v>286</v>
      </c>
      <c r="B14" s="24">
        <v>135977</v>
      </c>
      <c r="C14" s="360">
        <f>B14/'- 3 -'!D14*100</f>
        <v>0.2787800522423776</v>
      </c>
      <c r="D14" s="24">
        <v>4327453</v>
      </c>
      <c r="E14" s="360">
        <f>D14/'- 3 -'!D14*100</f>
        <v>8.872144358357911</v>
      </c>
      <c r="F14" s="24">
        <v>288065</v>
      </c>
      <c r="G14" s="360">
        <f>F14/'- 3 -'!D14*100</f>
        <v>0.5905908774954626</v>
      </c>
    </row>
    <row r="15" spans="1:7" ht="13.5" customHeight="1">
      <c r="A15" s="367" t="s">
        <v>251</v>
      </c>
      <c r="B15" s="368">
        <v>58750</v>
      </c>
      <c r="C15" s="369">
        <f>B15/'- 3 -'!D15*100</f>
        <v>0.40901458396324475</v>
      </c>
      <c r="D15" s="368">
        <v>895350</v>
      </c>
      <c r="E15" s="369">
        <f>D15/'- 3 -'!D15*100</f>
        <v>6.233382259599851</v>
      </c>
      <c r="F15" s="368">
        <v>5000</v>
      </c>
      <c r="G15" s="369">
        <f>F15/'- 3 -'!D15*100</f>
        <v>0.03480975182665913</v>
      </c>
    </row>
    <row r="16" spans="1:7" ht="13.5" customHeight="1">
      <c r="A16" s="23" t="s">
        <v>252</v>
      </c>
      <c r="B16" s="24">
        <v>0</v>
      </c>
      <c r="C16" s="360">
        <f>B16/'- 3 -'!D16*100</f>
        <v>0</v>
      </c>
      <c r="D16" s="24">
        <v>245033</v>
      </c>
      <c r="E16" s="360">
        <f>D16/'- 3 -'!D16*100</f>
        <v>2.2419575344423524</v>
      </c>
      <c r="F16" s="24">
        <v>255</v>
      </c>
      <c r="G16" s="360">
        <f>F16/'- 3 -'!D16*100</f>
        <v>0.0023331517439806057</v>
      </c>
    </row>
    <row r="17" spans="1:7" ht="13.5" customHeight="1">
      <c r="A17" s="367" t="s">
        <v>253</v>
      </c>
      <c r="B17" s="368">
        <v>44360</v>
      </c>
      <c r="C17" s="369">
        <f>B17/'- 3 -'!D17*100</f>
        <v>0.33290234636868155</v>
      </c>
      <c r="D17" s="368">
        <v>1081240</v>
      </c>
      <c r="E17" s="369">
        <f>D17/'- 3 -'!D17*100</f>
        <v>8.114232033085509</v>
      </c>
      <c r="F17" s="368">
        <v>1500</v>
      </c>
      <c r="G17" s="369">
        <f>F17/'- 3 -'!D17*100</f>
        <v>0.0112568421901042</v>
      </c>
    </row>
    <row r="18" spans="1:7" ht="13.5" customHeight="1">
      <c r="A18" s="23" t="s">
        <v>254</v>
      </c>
      <c r="B18" s="24">
        <v>156971</v>
      </c>
      <c r="C18" s="360">
        <f>B18/'- 3 -'!D18*100</f>
        <v>0.17770499910514098</v>
      </c>
      <c r="D18" s="24">
        <v>3389662</v>
      </c>
      <c r="E18" s="360">
        <f>D18/'- 3 -'!D18*100</f>
        <v>3.8373959691709323</v>
      </c>
      <c r="F18" s="24">
        <v>65053</v>
      </c>
      <c r="G18" s="360">
        <f>F18/'- 3 -'!D18*100</f>
        <v>0.07364572632388616</v>
      </c>
    </row>
    <row r="19" spans="1:7" ht="13.5" customHeight="1">
      <c r="A19" s="367" t="s">
        <v>255</v>
      </c>
      <c r="B19" s="368">
        <v>31000</v>
      </c>
      <c r="C19" s="369">
        <f>B19/'- 3 -'!D19*100</f>
        <v>0.12718971453704583</v>
      </c>
      <c r="D19" s="368">
        <v>871200</v>
      </c>
      <c r="E19" s="369">
        <f>D19/'- 3 -'!D19*100</f>
        <v>3.574441267892721</v>
      </c>
      <c r="F19" s="368">
        <v>22450</v>
      </c>
      <c r="G19" s="369">
        <f>F19/'- 3 -'!D19*100</f>
        <v>0.09210997068892514</v>
      </c>
    </row>
    <row r="20" spans="1:7" ht="13.5" customHeight="1">
      <c r="A20" s="23" t="s">
        <v>256</v>
      </c>
      <c r="B20" s="24">
        <v>149872</v>
      </c>
      <c r="C20" s="360">
        <f>B20/'- 3 -'!D20*100</f>
        <v>0.32015946792073563</v>
      </c>
      <c r="D20" s="24">
        <v>2404673</v>
      </c>
      <c r="E20" s="360">
        <f>D20/'- 3 -'!D20*100</f>
        <v>5.136909017050278</v>
      </c>
      <c r="F20" s="24">
        <v>20250</v>
      </c>
      <c r="G20" s="360">
        <f>F20/'- 3 -'!D20*100</f>
        <v>0.04325844203983997</v>
      </c>
    </row>
    <row r="21" spans="1:7" ht="13.5" customHeight="1">
      <c r="A21" s="367" t="s">
        <v>257</v>
      </c>
      <c r="B21" s="368">
        <v>117000</v>
      </c>
      <c r="C21" s="369">
        <f>B21/'- 3 -'!D21*100</f>
        <v>0.4382235839198163</v>
      </c>
      <c r="D21" s="368">
        <v>1679000</v>
      </c>
      <c r="E21" s="369">
        <f>D21/'- 3 -'!D21*100</f>
        <v>6.288695704285227</v>
      </c>
      <c r="F21" s="368">
        <v>9000</v>
      </c>
      <c r="G21" s="369">
        <f>F21/'- 3 -'!D21*100</f>
        <v>0.033709506455370485</v>
      </c>
    </row>
    <row r="22" spans="1:7" ht="13.5" customHeight="1">
      <c r="A22" s="23" t="s">
        <v>258</v>
      </c>
      <c r="B22" s="24">
        <v>58800</v>
      </c>
      <c r="C22" s="360">
        <f>B22/'- 3 -'!D22*100</f>
        <v>0.4202034384932934</v>
      </c>
      <c r="D22" s="24">
        <v>347050</v>
      </c>
      <c r="E22" s="360">
        <f>D22/'- 3 -'!D22*100</f>
        <v>2.4801293083179843</v>
      </c>
      <c r="F22" s="24">
        <v>3700</v>
      </c>
      <c r="G22" s="360">
        <f>F22/'- 3 -'!D22*100</f>
        <v>0.0264413728303603</v>
      </c>
    </row>
    <row r="23" spans="1:7" ht="13.5" customHeight="1">
      <c r="A23" s="367" t="s">
        <v>259</v>
      </c>
      <c r="B23" s="368">
        <v>47188</v>
      </c>
      <c r="C23" s="369">
        <f>B23/'- 3 -'!D23*100</f>
        <v>0.38823177571938844</v>
      </c>
      <c r="D23" s="368">
        <v>1270500</v>
      </c>
      <c r="E23" s="369">
        <f>D23/'- 3 -'!D23*100</f>
        <v>10.4528369723549</v>
      </c>
      <c r="F23" s="368">
        <v>0</v>
      </c>
      <c r="G23" s="369">
        <f>F23/'- 3 -'!D23*100</f>
        <v>0</v>
      </c>
    </row>
    <row r="24" spans="1:7" ht="13.5" customHeight="1">
      <c r="A24" s="23" t="s">
        <v>260</v>
      </c>
      <c r="B24" s="24">
        <v>134690</v>
      </c>
      <c r="C24" s="360">
        <f>B24/'- 3 -'!D24*100</f>
        <v>0.3358807218206136</v>
      </c>
      <c r="D24" s="24">
        <v>1831435</v>
      </c>
      <c r="E24" s="360">
        <f>D24/'- 3 -'!D24*100</f>
        <v>4.567107504399255</v>
      </c>
      <c r="F24" s="24">
        <v>10750</v>
      </c>
      <c r="G24" s="360">
        <f>F24/'- 3 -'!D24*100</f>
        <v>0.026807615706968574</v>
      </c>
    </row>
    <row r="25" spans="1:7" ht="13.5" customHeight="1">
      <c r="A25" s="367" t="s">
        <v>261</v>
      </c>
      <c r="B25" s="368">
        <v>232043</v>
      </c>
      <c r="C25" s="369">
        <f>B25/'- 3 -'!D25*100</f>
        <v>0.18983151868806356</v>
      </c>
      <c r="D25" s="368">
        <v>2022079</v>
      </c>
      <c r="E25" s="369">
        <f>D25/'- 3 -'!D25*100</f>
        <v>1.65423791054779</v>
      </c>
      <c r="F25" s="368">
        <v>10000</v>
      </c>
      <c r="G25" s="369">
        <f>F25/'- 3 -'!D25*100</f>
        <v>0.008180876763706019</v>
      </c>
    </row>
    <row r="26" spans="1:7" ht="13.5" customHeight="1">
      <c r="A26" s="23" t="s">
        <v>262</v>
      </c>
      <c r="B26" s="24">
        <v>107332</v>
      </c>
      <c r="C26" s="360">
        <f>B26/'- 3 -'!D26*100</f>
        <v>0.3620568154483422</v>
      </c>
      <c r="D26" s="24">
        <v>2002635</v>
      </c>
      <c r="E26" s="360">
        <f>D26/'- 3 -'!D26*100</f>
        <v>6.755372587908459</v>
      </c>
      <c r="F26" s="24">
        <v>3000</v>
      </c>
      <c r="G26" s="360">
        <f>F26/'- 3 -'!D26*100</f>
        <v>0.01011972614266972</v>
      </c>
    </row>
    <row r="27" spans="1:7" ht="13.5" customHeight="1">
      <c r="A27" s="367" t="s">
        <v>263</v>
      </c>
      <c r="B27" s="368">
        <v>0</v>
      </c>
      <c r="C27" s="369">
        <f>B27/'- 3 -'!D27*100</f>
        <v>0</v>
      </c>
      <c r="D27" s="368">
        <v>3000</v>
      </c>
      <c r="E27" s="369">
        <f>D27/'- 3 -'!D27*100</f>
        <v>0.009472403840655601</v>
      </c>
      <c r="F27" s="368">
        <v>91500</v>
      </c>
      <c r="G27" s="369">
        <f>F27/'- 3 -'!D27*100</f>
        <v>0.2889083171399959</v>
      </c>
    </row>
    <row r="28" spans="1:7" ht="13.5" customHeight="1">
      <c r="A28" s="23" t="s">
        <v>264</v>
      </c>
      <c r="B28" s="24">
        <v>48080</v>
      </c>
      <c r="C28" s="360">
        <f>B28/'- 3 -'!D28*100</f>
        <v>0.2716375740075384</v>
      </c>
      <c r="D28" s="24">
        <v>1742970</v>
      </c>
      <c r="E28" s="360">
        <f>D28/'- 3 -'!D28*100</f>
        <v>9.847257536770366</v>
      </c>
      <c r="F28" s="24">
        <v>3000</v>
      </c>
      <c r="G28" s="360">
        <f>F28/'- 3 -'!D28*100</f>
        <v>0.01694909987567835</v>
      </c>
    </row>
    <row r="29" spans="1:7" ht="13.5" customHeight="1">
      <c r="A29" s="367" t="s">
        <v>265</v>
      </c>
      <c r="B29" s="368">
        <v>156167</v>
      </c>
      <c r="C29" s="369">
        <f>B29/'- 3 -'!D29*100</f>
        <v>0.13507468535867978</v>
      </c>
      <c r="D29" s="368">
        <v>1247551</v>
      </c>
      <c r="E29" s="369">
        <f>D29/'- 3 -'!D29*100</f>
        <v>1.0790535695371386</v>
      </c>
      <c r="F29" s="368">
        <v>55000</v>
      </c>
      <c r="G29" s="369">
        <f>F29/'- 3 -'!D29*100</f>
        <v>0.047571559258533416</v>
      </c>
    </row>
    <row r="30" spans="1:7" ht="13.5" customHeight="1">
      <c r="A30" s="23" t="s">
        <v>266</v>
      </c>
      <c r="B30" s="24">
        <v>41194</v>
      </c>
      <c r="C30" s="360">
        <f>B30/'- 3 -'!D30*100</f>
        <v>0.38600924964146044</v>
      </c>
      <c r="D30" s="24">
        <v>962350</v>
      </c>
      <c r="E30" s="360">
        <f>D30/'- 3 -'!D30*100</f>
        <v>9.01772106113656</v>
      </c>
      <c r="F30" s="24">
        <v>0</v>
      </c>
      <c r="G30" s="360">
        <f>F30/'- 3 -'!D30*100</f>
        <v>0</v>
      </c>
    </row>
    <row r="31" spans="1:7" ht="13.5" customHeight="1">
      <c r="A31" s="367" t="s">
        <v>267</v>
      </c>
      <c r="B31" s="368">
        <v>62059</v>
      </c>
      <c r="C31" s="369">
        <f>B31/'- 3 -'!D31*100</f>
        <v>0.22787075326854397</v>
      </c>
      <c r="D31" s="368">
        <v>818297</v>
      </c>
      <c r="E31" s="369">
        <f>D31/'- 3 -'!D31*100</f>
        <v>3.004656114139604</v>
      </c>
      <c r="F31" s="368">
        <v>0</v>
      </c>
      <c r="G31" s="369">
        <f>F31/'- 3 -'!D31*100</f>
        <v>0</v>
      </c>
    </row>
    <row r="32" spans="1:7" ht="13.5" customHeight="1">
      <c r="A32" s="23" t="s">
        <v>268</v>
      </c>
      <c r="B32" s="24">
        <v>49825</v>
      </c>
      <c r="C32" s="360">
        <f>B32/'- 3 -'!D32*100</f>
        <v>0.24014232041246353</v>
      </c>
      <c r="D32" s="24">
        <v>1577600</v>
      </c>
      <c r="E32" s="360">
        <f>D32/'- 3 -'!D32*100</f>
        <v>7.603583034274008</v>
      </c>
      <c r="F32" s="24">
        <v>2500</v>
      </c>
      <c r="G32" s="360">
        <f>F32/'- 3 -'!D32*100</f>
        <v>0.012049288530479856</v>
      </c>
    </row>
    <row r="33" spans="1:7" ht="13.5" customHeight="1">
      <c r="A33" s="367" t="s">
        <v>269</v>
      </c>
      <c r="B33" s="368">
        <v>60000</v>
      </c>
      <c r="C33" s="369">
        <f>B33/'- 3 -'!D33*100</f>
        <v>0.2673451291945337</v>
      </c>
      <c r="D33" s="368">
        <v>1944500</v>
      </c>
      <c r="E33" s="369">
        <f>D33/'- 3 -'!D33*100</f>
        <v>8.664210061979512</v>
      </c>
      <c r="F33" s="368">
        <v>0</v>
      </c>
      <c r="G33" s="369">
        <f>F33/'- 3 -'!D33*100</f>
        <v>0</v>
      </c>
    </row>
    <row r="34" spans="1:7" ht="13.5" customHeight="1">
      <c r="A34" s="23" t="s">
        <v>270</v>
      </c>
      <c r="B34" s="24">
        <v>47194</v>
      </c>
      <c r="C34" s="360">
        <f>B34/'- 3 -'!D34*100</f>
        <v>0.23871486285048632</v>
      </c>
      <c r="D34" s="24">
        <v>1791138</v>
      </c>
      <c r="E34" s="360">
        <f>D34/'- 3 -'!D34*100</f>
        <v>9.059864856047259</v>
      </c>
      <c r="F34" s="24">
        <v>0</v>
      </c>
      <c r="G34" s="360">
        <f>F34/'- 3 -'!D34*100</f>
        <v>0</v>
      </c>
    </row>
    <row r="35" spans="1:7" ht="13.5" customHeight="1">
      <c r="A35" s="367" t="s">
        <v>271</v>
      </c>
      <c r="B35" s="368">
        <v>286600</v>
      </c>
      <c r="C35" s="369">
        <f>B35/'- 3 -'!D35*100</f>
        <v>0.2048684536156698</v>
      </c>
      <c r="D35" s="368">
        <v>2276000</v>
      </c>
      <c r="E35" s="369">
        <f>D35/'- 3 -'!D35*100</f>
        <v>1.6269385918676358</v>
      </c>
      <c r="F35" s="368">
        <v>41700</v>
      </c>
      <c r="G35" s="369">
        <f>F35/'- 3 -'!D35*100</f>
        <v>0.02980814555398964</v>
      </c>
    </row>
    <row r="36" spans="1:7" ht="13.5" customHeight="1">
      <c r="A36" s="23" t="s">
        <v>272</v>
      </c>
      <c r="B36" s="24">
        <v>46230</v>
      </c>
      <c r="C36" s="360">
        <f>B36/'- 3 -'!D36*100</f>
        <v>0.25990453863149554</v>
      </c>
      <c r="D36" s="24">
        <v>1252820</v>
      </c>
      <c r="E36" s="360">
        <f>D36/'- 3 -'!D36*100</f>
        <v>7.043339911060138</v>
      </c>
      <c r="F36" s="24">
        <v>7100</v>
      </c>
      <c r="G36" s="360">
        <f>F36/'- 3 -'!D36*100</f>
        <v>0.039916119928263424</v>
      </c>
    </row>
    <row r="37" spans="1:7" ht="13.5" customHeight="1">
      <c r="A37" s="367" t="s">
        <v>273</v>
      </c>
      <c r="B37" s="368">
        <v>120555</v>
      </c>
      <c r="C37" s="369">
        <f>B37/'- 3 -'!D37*100</f>
        <v>0.41576174842929275</v>
      </c>
      <c r="D37" s="368">
        <v>1600912</v>
      </c>
      <c r="E37" s="369">
        <f>D37/'- 3 -'!D37*100</f>
        <v>5.521114613258977</v>
      </c>
      <c r="F37" s="368">
        <v>8000</v>
      </c>
      <c r="G37" s="369">
        <f>F37/'- 3 -'!D37*100</f>
        <v>0.02758984685358834</v>
      </c>
    </row>
    <row r="38" spans="1:7" ht="13.5" customHeight="1">
      <c r="A38" s="23" t="s">
        <v>274</v>
      </c>
      <c r="B38" s="24">
        <v>208470</v>
      </c>
      <c r="C38" s="360">
        <f>B38/'- 3 -'!D38*100</f>
        <v>0.2812961460377002</v>
      </c>
      <c r="D38" s="24">
        <v>1724318</v>
      </c>
      <c r="E38" s="360">
        <f>D38/'- 3 -'!D38*100</f>
        <v>2.3266849328125634</v>
      </c>
      <c r="F38" s="24">
        <v>18179</v>
      </c>
      <c r="G38" s="360">
        <f>F38/'- 3 -'!D38*100</f>
        <v>0.024529585258403375</v>
      </c>
    </row>
    <row r="39" spans="1:7" ht="13.5" customHeight="1">
      <c r="A39" s="367" t="s">
        <v>275</v>
      </c>
      <c r="B39" s="368">
        <v>59600</v>
      </c>
      <c r="C39" s="369">
        <f>B39/'- 3 -'!D39*100</f>
        <v>0.37074175721640124</v>
      </c>
      <c r="D39" s="368">
        <v>1438500</v>
      </c>
      <c r="E39" s="369">
        <f>D39/'- 3 -'!D39*100</f>
        <v>8.94818821737908</v>
      </c>
      <c r="F39" s="368">
        <v>5000</v>
      </c>
      <c r="G39" s="369">
        <f>F39/'- 3 -'!D39*100</f>
        <v>0.031102496410771913</v>
      </c>
    </row>
    <row r="40" spans="1:7" ht="13.5" customHeight="1">
      <c r="A40" s="23" t="s">
        <v>276</v>
      </c>
      <c r="B40" s="24">
        <v>88597</v>
      </c>
      <c r="C40" s="360">
        <f>B40/'- 3 -'!D40*100</f>
        <v>0.11661005206104387</v>
      </c>
      <c r="D40" s="24">
        <v>1130681</v>
      </c>
      <c r="E40" s="360">
        <f>D40/'- 3 -'!D40*100</f>
        <v>1.4881854947056123</v>
      </c>
      <c r="F40" s="24">
        <v>21600</v>
      </c>
      <c r="G40" s="360">
        <f>F40/'- 3 -'!D40*100</f>
        <v>0.028429598344397074</v>
      </c>
    </row>
    <row r="41" spans="1:7" ht="13.5" customHeight="1">
      <c r="A41" s="367" t="s">
        <v>277</v>
      </c>
      <c r="B41" s="368">
        <v>278019</v>
      </c>
      <c r="C41" s="369">
        <f>B41/'- 3 -'!D41*100</f>
        <v>0.5978181858528856</v>
      </c>
      <c r="D41" s="368">
        <v>3266327</v>
      </c>
      <c r="E41" s="369">
        <f>D41/'- 3 -'!D41*100</f>
        <v>7.02351163604753</v>
      </c>
      <c r="F41" s="368">
        <v>9000</v>
      </c>
      <c r="G41" s="369">
        <f>F41/'- 3 -'!D41*100</f>
        <v>0.019352503507587503</v>
      </c>
    </row>
    <row r="42" spans="1:7" ht="13.5" customHeight="1">
      <c r="A42" s="23" t="s">
        <v>278</v>
      </c>
      <c r="B42" s="24">
        <v>68831</v>
      </c>
      <c r="C42" s="360">
        <f>B42/'- 3 -'!D42*100</f>
        <v>0.41326983372180015</v>
      </c>
      <c r="D42" s="24">
        <v>1232314</v>
      </c>
      <c r="E42" s="360">
        <f>D42/'- 3 -'!D42*100</f>
        <v>7.39896560958066</v>
      </c>
      <c r="F42" s="24">
        <v>0</v>
      </c>
      <c r="G42" s="360">
        <f>F42/'- 3 -'!D42*100</f>
        <v>0</v>
      </c>
    </row>
    <row r="43" spans="1:7" ht="13.5" customHeight="1">
      <c r="A43" s="367" t="s">
        <v>279</v>
      </c>
      <c r="B43" s="368">
        <v>12822</v>
      </c>
      <c r="C43" s="369">
        <f>B43/'- 3 -'!D43*100</f>
        <v>0.13047294151765612</v>
      </c>
      <c r="D43" s="368">
        <v>727975</v>
      </c>
      <c r="E43" s="369">
        <f>D43/'- 3 -'!D43*100</f>
        <v>7.407661800133811</v>
      </c>
      <c r="F43" s="368">
        <v>0</v>
      </c>
      <c r="G43" s="369">
        <f>F43/'- 3 -'!D43*100</f>
        <v>0</v>
      </c>
    </row>
    <row r="44" spans="1:7" ht="13.5" customHeight="1">
      <c r="A44" s="23" t="s">
        <v>280</v>
      </c>
      <c r="B44" s="24">
        <v>22821</v>
      </c>
      <c r="C44" s="360">
        <f>B44/'- 3 -'!D44*100</f>
        <v>0.30069424121973737</v>
      </c>
      <c r="D44" s="24">
        <v>745934</v>
      </c>
      <c r="E44" s="360">
        <f>D44/'- 3 -'!D44*100</f>
        <v>9.828581487665026</v>
      </c>
      <c r="F44" s="24">
        <v>4000</v>
      </c>
      <c r="G44" s="360">
        <f>F44/'- 3 -'!D44*100</f>
        <v>0.052704831728624925</v>
      </c>
    </row>
    <row r="45" spans="1:7" ht="13.5" customHeight="1">
      <c r="A45" s="367" t="s">
        <v>281</v>
      </c>
      <c r="B45" s="368">
        <v>15849</v>
      </c>
      <c r="C45" s="369">
        <f>B45/'- 3 -'!D45*100</f>
        <v>0.13531673798635988</v>
      </c>
      <c r="D45" s="368">
        <v>387686</v>
      </c>
      <c r="E45" s="369">
        <f>D45/'- 3 -'!D45*100</f>
        <v>3.3100135581412027</v>
      </c>
      <c r="F45" s="368">
        <v>8900</v>
      </c>
      <c r="G45" s="369">
        <f>F45/'- 3 -'!D45*100</f>
        <v>0.07598706341590025</v>
      </c>
    </row>
    <row r="46" spans="1:7" ht="13.5" customHeight="1">
      <c r="A46" s="23" t="s">
        <v>282</v>
      </c>
      <c r="B46" s="24">
        <v>210900</v>
      </c>
      <c r="C46" s="360">
        <f>B46/'- 3 -'!D46*100</f>
        <v>0.07381757992441837</v>
      </c>
      <c r="D46" s="24">
        <v>3468600</v>
      </c>
      <c r="E46" s="360">
        <f>D46/'- 3 -'!D46*100</f>
        <v>1.214052431132468</v>
      </c>
      <c r="F46" s="24">
        <v>0</v>
      </c>
      <c r="G46" s="360">
        <f>F46/'- 3 -'!D46*100</f>
        <v>0</v>
      </c>
    </row>
    <row r="47" spans="1:7" ht="4.5" customHeight="1">
      <c r="A47"/>
      <c r="B47"/>
      <c r="C47"/>
      <c r="D47"/>
      <c r="E47"/>
      <c r="F47"/>
      <c r="G47"/>
    </row>
    <row r="48" spans="1:7" ht="13.5" customHeight="1">
      <c r="A48" s="370" t="s">
        <v>283</v>
      </c>
      <c r="B48" s="371">
        <f>SUM(B11:B46)</f>
        <v>3371156</v>
      </c>
      <c r="C48" s="372">
        <f>B48/'- 3 -'!D48*100</f>
        <v>0.2138141098179825</v>
      </c>
      <c r="D48" s="371">
        <f>SUM(D11:D46)</f>
        <v>55520071</v>
      </c>
      <c r="E48" s="372">
        <f>D48/'- 3 -'!D48*100</f>
        <v>3.5213364667479596</v>
      </c>
      <c r="F48" s="371">
        <f>SUM(F11:F46)</f>
        <v>717002</v>
      </c>
      <c r="G48" s="372">
        <f>F48/'- 3 -'!D48*100</f>
        <v>0.045475541436739535</v>
      </c>
    </row>
    <row r="49" spans="1:7" ht="4.5" customHeight="1">
      <c r="A49" s="25" t="s">
        <v>5</v>
      </c>
      <c r="B49" s="26"/>
      <c r="C49" s="359"/>
      <c r="D49" s="26"/>
      <c r="E49" s="359"/>
      <c r="F49" s="26"/>
      <c r="G49" s="359"/>
    </row>
    <row r="50" spans="1:7" ht="13.5" customHeight="1">
      <c r="A50" s="23" t="s">
        <v>284</v>
      </c>
      <c r="B50" s="24">
        <v>0</v>
      </c>
      <c r="C50" s="360">
        <f>B50/'- 3 -'!D50*100</f>
        <v>0</v>
      </c>
      <c r="D50" s="24">
        <v>12500</v>
      </c>
      <c r="E50" s="360">
        <f>D50/'- 3 -'!D50*100</f>
        <v>0.4881706488373728</v>
      </c>
      <c r="F50" s="24">
        <v>0</v>
      </c>
      <c r="G50" s="360">
        <f>F50/'- 3 -'!D50*100</f>
        <v>0</v>
      </c>
    </row>
    <row r="51" spans="1:7" ht="13.5" customHeight="1">
      <c r="A51" s="367" t="s">
        <v>285</v>
      </c>
      <c r="B51" s="368">
        <v>0</v>
      </c>
      <c r="C51" s="369">
        <f>B51/'- 3 -'!D51*100</f>
        <v>0</v>
      </c>
      <c r="D51" s="368">
        <v>0</v>
      </c>
      <c r="E51" s="369">
        <f>D51/'- 3 -'!D51*100</f>
        <v>0</v>
      </c>
      <c r="F51" s="368">
        <v>0</v>
      </c>
      <c r="G51" s="369">
        <f>F51/'- 3 -'!D51*100</f>
        <v>0</v>
      </c>
    </row>
    <row r="52" ht="49.5" customHeight="1"/>
    <row r="53" spans="4:5" ht="15" customHeight="1">
      <c r="D53" s="95"/>
      <c r="E53" s="95"/>
    </row>
    <row r="54" spans="4:5" ht="14.25" customHeight="1">
      <c r="D54" s="95"/>
      <c r="E54" s="95"/>
    </row>
    <row r="55" spans="4:5" ht="14.25" customHeight="1">
      <c r="D55" s="95"/>
      <c r="E55" s="95"/>
    </row>
    <row r="56" spans="4:5" ht="14.25" customHeight="1">
      <c r="D56" s="95"/>
      <c r="E56" s="95"/>
    </row>
    <row r="57" ht="14.25" customHeight="1"/>
    <row r="58" ht="14.25" customHeight="1"/>
    <row r="59" ht="14.25" customHeight="1"/>
    <row r="60" ht="12" customHeight="1"/>
    <row r="61" ht="12" customHeight="1"/>
    <row r="62" ht="12" customHeight="1"/>
    <row r="63" ht="12" customHeight="1"/>
    <row r="64" ht="12" customHeight="1"/>
    <row r="65" ht="12" customHeight="1"/>
    <row r="66" ht="12"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7.xml><?xml version="1.0" encoding="utf-8"?>
<worksheet xmlns="http://schemas.openxmlformats.org/spreadsheetml/2006/main" xmlns:r="http://schemas.openxmlformats.org/officeDocument/2006/relationships">
  <sheetPr codeName="Sheet28">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4"/>
      <c r="C1" s="4"/>
      <c r="D1" s="4"/>
      <c r="E1" s="4"/>
      <c r="F1" s="4"/>
    </row>
    <row r="2" spans="1:6" ht="15.75" customHeight="1">
      <c r="A2" s="167"/>
      <c r="B2" s="5" t="s">
        <v>2</v>
      </c>
      <c r="C2" s="6"/>
      <c r="D2" s="6"/>
      <c r="E2" s="6"/>
      <c r="F2" s="190" t="s">
        <v>487</v>
      </c>
    </row>
    <row r="3" spans="1:6" ht="15.75" customHeight="1">
      <c r="A3" s="170"/>
      <c r="B3" s="7" t="str">
        <f>OPYEAR</f>
        <v>OPERATING FUND 2006/2007 BUDGET</v>
      </c>
      <c r="C3" s="8"/>
      <c r="D3" s="8"/>
      <c r="E3" s="8"/>
      <c r="F3" s="104"/>
    </row>
    <row r="4" spans="2:6" ht="15.75" customHeight="1">
      <c r="B4" s="4"/>
      <c r="C4" s="4"/>
      <c r="D4" s="4"/>
      <c r="E4" s="4"/>
      <c r="F4" s="4"/>
    </row>
    <row r="5" spans="2:6" ht="15.75" customHeight="1">
      <c r="B5" s="4"/>
      <c r="C5" s="4"/>
      <c r="D5" s="4"/>
      <c r="E5" s="4"/>
      <c r="F5" s="4"/>
    </row>
    <row r="6" spans="2:6" ht="15.75" customHeight="1">
      <c r="B6" s="191" t="s">
        <v>395</v>
      </c>
      <c r="C6" s="200"/>
      <c r="D6" s="201"/>
      <c r="E6" s="202"/>
      <c r="F6" s="76"/>
    </row>
    <row r="7" spans="2:6" ht="15.75" customHeight="1">
      <c r="B7" s="361" t="s">
        <v>53</v>
      </c>
      <c r="C7" s="363"/>
      <c r="D7" s="361" t="s">
        <v>292</v>
      </c>
      <c r="E7" s="363"/>
      <c r="F7" s="4"/>
    </row>
    <row r="8" spans="1:6" ht="15.75" customHeight="1">
      <c r="A8" s="105"/>
      <c r="B8" s="364" t="s">
        <v>71</v>
      </c>
      <c r="C8" s="366"/>
      <c r="D8" s="364" t="s">
        <v>232</v>
      </c>
      <c r="E8" s="366"/>
      <c r="F8" s="4"/>
    </row>
    <row r="9" spans="1:5" ht="15.75" customHeight="1">
      <c r="A9" s="35" t="s">
        <v>88</v>
      </c>
      <c r="B9" s="195" t="s">
        <v>89</v>
      </c>
      <c r="C9" s="195" t="s">
        <v>90</v>
      </c>
      <c r="D9" s="195" t="s">
        <v>89</v>
      </c>
      <c r="E9" s="195" t="s">
        <v>90</v>
      </c>
    </row>
    <row r="10" ht="4.5" customHeight="1">
      <c r="A10" s="37"/>
    </row>
    <row r="11" spans="1:5" ht="13.5" customHeight="1">
      <c r="A11" s="367" t="s">
        <v>248</v>
      </c>
      <c r="B11" s="368">
        <v>0</v>
      </c>
      <c r="C11" s="369">
        <f>B11/'- 3 -'!D11*100</f>
        <v>0</v>
      </c>
      <c r="D11" s="368">
        <v>97200</v>
      </c>
      <c r="E11" s="369">
        <f>D11/'- 3 -'!D11*100</f>
        <v>0.7853016099490927</v>
      </c>
    </row>
    <row r="12" spans="1:5" ht="13.5" customHeight="1">
      <c r="A12" s="23" t="s">
        <v>249</v>
      </c>
      <c r="B12" s="24">
        <v>0</v>
      </c>
      <c r="C12" s="360">
        <f>B12/'- 3 -'!D12*100</f>
        <v>0</v>
      </c>
      <c r="D12" s="24">
        <v>100800</v>
      </c>
      <c r="E12" s="360">
        <f>D12/'- 3 -'!D12*100</f>
        <v>0.4513283560651188</v>
      </c>
    </row>
    <row r="13" spans="1:5" ht="13.5" customHeight="1">
      <c r="A13" s="367" t="s">
        <v>250</v>
      </c>
      <c r="B13" s="368">
        <v>0</v>
      </c>
      <c r="C13" s="369">
        <f>B13/'- 3 -'!D13*100</f>
        <v>0</v>
      </c>
      <c r="D13" s="368">
        <v>32700</v>
      </c>
      <c r="E13" s="369">
        <f>D13/'- 3 -'!D13*100</f>
        <v>0.06108096496717132</v>
      </c>
    </row>
    <row r="14" spans="1:5" ht="13.5" customHeight="1">
      <c r="A14" s="23" t="s">
        <v>286</v>
      </c>
      <c r="B14" s="24">
        <v>14400</v>
      </c>
      <c r="C14" s="360">
        <f>B14/'- 3 -'!D14*100</f>
        <v>0.029522880724609585</v>
      </c>
      <c r="D14" s="24">
        <v>147302</v>
      </c>
      <c r="E14" s="360">
        <f>D14/'- 3 -'!D14*100</f>
        <v>0.3019985678122528</v>
      </c>
    </row>
    <row r="15" spans="1:5" ht="13.5" customHeight="1">
      <c r="A15" s="367" t="s">
        <v>251</v>
      </c>
      <c r="B15" s="368">
        <v>0</v>
      </c>
      <c r="C15" s="369">
        <f>B15/'- 3 -'!D15*100</f>
        <v>0</v>
      </c>
      <c r="D15" s="368">
        <v>27500</v>
      </c>
      <c r="E15" s="369">
        <f>D15/'- 3 -'!D15*100</f>
        <v>0.19145363504662521</v>
      </c>
    </row>
    <row r="16" spans="1:5" ht="13.5" customHeight="1">
      <c r="A16" s="23" t="s">
        <v>252</v>
      </c>
      <c r="B16" s="24">
        <v>0</v>
      </c>
      <c r="C16" s="360">
        <f>B16/'- 3 -'!D16*100</f>
        <v>0</v>
      </c>
      <c r="D16" s="24">
        <v>44082</v>
      </c>
      <c r="E16" s="360">
        <f>D16/'- 3 -'!D16*100</f>
        <v>0.4033333144241297</v>
      </c>
    </row>
    <row r="17" spans="1:5" ht="13.5" customHeight="1">
      <c r="A17" s="367" t="s">
        <v>253</v>
      </c>
      <c r="B17" s="368">
        <v>0</v>
      </c>
      <c r="C17" s="369">
        <f>B17/'- 3 -'!D17*100</f>
        <v>0</v>
      </c>
      <c r="D17" s="368">
        <v>25000</v>
      </c>
      <c r="E17" s="369">
        <f>D17/'- 3 -'!D17*100</f>
        <v>0.18761403650173666</v>
      </c>
    </row>
    <row r="18" spans="1:5" ht="13.5" customHeight="1">
      <c r="A18" s="23" t="s">
        <v>254</v>
      </c>
      <c r="B18" s="24">
        <v>1876980</v>
      </c>
      <c r="C18" s="360">
        <f>B18/'- 3 -'!D18*100</f>
        <v>2.1249066975451996</v>
      </c>
      <c r="D18" s="24">
        <v>485512</v>
      </c>
      <c r="E18" s="360">
        <f>D18/'- 3 -'!D18*100</f>
        <v>0.5496423512975978</v>
      </c>
    </row>
    <row r="19" spans="1:5" ht="13.5" customHeight="1">
      <c r="A19" s="367" t="s">
        <v>255</v>
      </c>
      <c r="B19" s="368">
        <v>0</v>
      </c>
      <c r="C19" s="369">
        <f>B19/'- 3 -'!D19*100</f>
        <v>0</v>
      </c>
      <c r="D19" s="368">
        <v>50000</v>
      </c>
      <c r="E19" s="369">
        <f>D19/'- 3 -'!D19*100</f>
        <v>0.20514470086620298</v>
      </c>
    </row>
    <row r="20" spans="1:5" ht="13.5" customHeight="1">
      <c r="A20" s="23" t="s">
        <v>256</v>
      </c>
      <c r="B20" s="24">
        <v>0</v>
      </c>
      <c r="C20" s="360">
        <f>B20/'- 3 -'!D20*100</f>
        <v>0</v>
      </c>
      <c r="D20" s="24">
        <v>16625</v>
      </c>
      <c r="E20" s="360">
        <f>D20/'- 3 -'!D20*100</f>
        <v>0.035514646859868625</v>
      </c>
    </row>
    <row r="21" spans="1:5" ht="13.5" customHeight="1">
      <c r="A21" s="367" t="s">
        <v>257</v>
      </c>
      <c r="B21" s="368">
        <v>0</v>
      </c>
      <c r="C21" s="369">
        <f>B21/'- 3 -'!D21*100</f>
        <v>0</v>
      </c>
      <c r="D21" s="368">
        <v>90000</v>
      </c>
      <c r="E21" s="369">
        <f>D21/'- 3 -'!D21*100</f>
        <v>0.33709506455370486</v>
      </c>
    </row>
    <row r="22" spans="1:5" ht="13.5" customHeight="1">
      <c r="A22" s="23" t="s">
        <v>258</v>
      </c>
      <c r="B22" s="24">
        <v>0</v>
      </c>
      <c r="C22" s="360">
        <f>B22/'- 3 -'!D22*100</f>
        <v>0</v>
      </c>
      <c r="D22" s="24">
        <v>49260</v>
      </c>
      <c r="E22" s="360">
        <f>D22/'- 3 -'!D22*100</f>
        <v>0.3520275744928509</v>
      </c>
    </row>
    <row r="23" spans="1:5" ht="13.5" customHeight="1">
      <c r="A23" s="367" t="s">
        <v>259</v>
      </c>
      <c r="B23" s="368">
        <v>0</v>
      </c>
      <c r="C23" s="369">
        <f>B23/'- 3 -'!D23*100</f>
        <v>0</v>
      </c>
      <c r="D23" s="368">
        <v>0</v>
      </c>
      <c r="E23" s="369">
        <f>D23/'- 3 -'!D23*100</f>
        <v>0</v>
      </c>
    </row>
    <row r="24" spans="1:5" ht="13.5" customHeight="1">
      <c r="A24" s="23" t="s">
        <v>260</v>
      </c>
      <c r="B24" s="24">
        <v>0</v>
      </c>
      <c r="C24" s="360">
        <f>B24/'- 3 -'!D24*100</f>
        <v>0</v>
      </c>
      <c r="D24" s="24">
        <v>65800</v>
      </c>
      <c r="E24" s="360">
        <f>D24/'- 3 -'!D24*100</f>
        <v>0.16408754544358437</v>
      </c>
    </row>
    <row r="25" spans="1:5" ht="13.5" customHeight="1">
      <c r="A25" s="367" t="s">
        <v>261</v>
      </c>
      <c r="B25" s="368">
        <v>0</v>
      </c>
      <c r="C25" s="369">
        <f>B25/'- 3 -'!D25*100</f>
        <v>0</v>
      </c>
      <c r="D25" s="368">
        <v>35500</v>
      </c>
      <c r="E25" s="369">
        <f>D25/'- 3 -'!D25*100</f>
        <v>0.029042112511156366</v>
      </c>
    </row>
    <row r="26" spans="1:5" ht="13.5" customHeight="1">
      <c r="A26" s="23" t="s">
        <v>262</v>
      </c>
      <c r="B26" s="24">
        <v>0</v>
      </c>
      <c r="C26" s="360">
        <f>B26/'- 3 -'!D26*100</f>
        <v>0</v>
      </c>
      <c r="D26" s="24">
        <v>110585</v>
      </c>
      <c r="E26" s="360">
        <f>D26/'- 3 -'!D26*100</f>
        <v>0.3730299718290437</v>
      </c>
    </row>
    <row r="27" spans="1:5" ht="13.5" customHeight="1">
      <c r="A27" s="367" t="s">
        <v>263</v>
      </c>
      <c r="B27" s="368">
        <v>0</v>
      </c>
      <c r="C27" s="369">
        <f>B27/'- 3 -'!D27*100</f>
        <v>0</v>
      </c>
      <c r="D27" s="368">
        <v>60340</v>
      </c>
      <c r="E27" s="369">
        <f>D27/'- 3 -'!D27*100</f>
        <v>0.19052161591505298</v>
      </c>
    </row>
    <row r="28" spans="1:5" ht="13.5" customHeight="1">
      <c r="A28" s="23" t="s">
        <v>264</v>
      </c>
      <c r="B28" s="24">
        <v>0</v>
      </c>
      <c r="C28" s="360">
        <f>B28/'- 3 -'!D28*100</f>
        <v>0</v>
      </c>
      <c r="D28" s="24">
        <v>64102</v>
      </c>
      <c r="E28" s="360">
        <f>D28/'- 3 -'!D28*100</f>
        <v>0.3621570667435779</v>
      </c>
    </row>
    <row r="29" spans="1:5" ht="13.5" customHeight="1">
      <c r="A29" s="367" t="s">
        <v>265</v>
      </c>
      <c r="B29" s="368">
        <v>0</v>
      </c>
      <c r="C29" s="369">
        <f>B29/'- 3 -'!D29*100</f>
        <v>0</v>
      </c>
      <c r="D29" s="368">
        <v>45000</v>
      </c>
      <c r="E29" s="369">
        <f>D29/'- 3 -'!D29*100</f>
        <v>0.03892218484789098</v>
      </c>
    </row>
    <row r="30" spans="1:5" ht="13.5" customHeight="1">
      <c r="A30" s="23" t="s">
        <v>266</v>
      </c>
      <c r="B30" s="24">
        <v>0</v>
      </c>
      <c r="C30" s="360">
        <f>B30/'- 3 -'!D30*100</f>
        <v>0</v>
      </c>
      <c r="D30" s="24">
        <v>23000</v>
      </c>
      <c r="E30" s="360">
        <f>D30/'- 3 -'!D30*100</f>
        <v>0.2155219872251685</v>
      </c>
    </row>
    <row r="31" spans="1:5" ht="13.5" customHeight="1">
      <c r="A31" s="367" t="s">
        <v>267</v>
      </c>
      <c r="B31" s="368">
        <v>0</v>
      </c>
      <c r="C31" s="369">
        <f>B31/'- 3 -'!D31*100</f>
        <v>0</v>
      </c>
      <c r="D31" s="368">
        <v>41000</v>
      </c>
      <c r="E31" s="369">
        <f>D31/'- 3 -'!D31*100</f>
        <v>0.15054546293060317</v>
      </c>
    </row>
    <row r="32" spans="1:5" ht="13.5" customHeight="1">
      <c r="A32" s="23" t="s">
        <v>268</v>
      </c>
      <c r="B32" s="24">
        <v>0</v>
      </c>
      <c r="C32" s="360">
        <f>B32/'- 3 -'!D32*100</f>
        <v>0</v>
      </c>
      <c r="D32" s="24">
        <v>8250</v>
      </c>
      <c r="E32" s="360">
        <f>D32/'- 3 -'!D32*100</f>
        <v>0.03976265215058353</v>
      </c>
    </row>
    <row r="33" spans="1:5" ht="13.5" customHeight="1">
      <c r="A33" s="367" t="s">
        <v>269</v>
      </c>
      <c r="B33" s="368">
        <v>0</v>
      </c>
      <c r="C33" s="369">
        <f>B33/'- 3 -'!D33*100</f>
        <v>0</v>
      </c>
      <c r="D33" s="368">
        <v>45000</v>
      </c>
      <c r="E33" s="369">
        <f>D33/'- 3 -'!D33*100</f>
        <v>0.20050884689590026</v>
      </c>
    </row>
    <row r="34" spans="1:5" ht="13.5" customHeight="1">
      <c r="A34" s="23" t="s">
        <v>270</v>
      </c>
      <c r="B34" s="24">
        <v>0</v>
      </c>
      <c r="C34" s="360">
        <f>B34/'- 3 -'!D34*100</f>
        <v>0</v>
      </c>
      <c r="D34" s="24">
        <v>77521</v>
      </c>
      <c r="E34" s="360">
        <f>D34/'- 3 -'!D34*100</f>
        <v>0.3921137196048767</v>
      </c>
    </row>
    <row r="35" spans="1:5" ht="13.5" customHeight="1">
      <c r="A35" s="367" t="s">
        <v>271</v>
      </c>
      <c r="B35" s="368">
        <v>0</v>
      </c>
      <c r="C35" s="369">
        <f>B35/'- 3 -'!D35*100</f>
        <v>0</v>
      </c>
      <c r="D35" s="368">
        <v>0</v>
      </c>
      <c r="E35" s="369">
        <f>D35/'- 3 -'!D35*100</f>
        <v>0</v>
      </c>
    </row>
    <row r="36" spans="1:5" ht="13.5" customHeight="1">
      <c r="A36" s="23" t="s">
        <v>272</v>
      </c>
      <c r="B36" s="24">
        <v>0</v>
      </c>
      <c r="C36" s="360">
        <f>B36/'- 3 -'!D36*100</f>
        <v>0</v>
      </c>
      <c r="D36" s="24">
        <v>40000</v>
      </c>
      <c r="E36" s="360">
        <f>D36/'- 3 -'!D36*100</f>
        <v>0.22487954889162493</v>
      </c>
    </row>
    <row r="37" spans="1:5" ht="13.5" customHeight="1">
      <c r="A37" s="367" t="s">
        <v>273</v>
      </c>
      <c r="B37" s="368">
        <v>0</v>
      </c>
      <c r="C37" s="369">
        <f>B37/'- 3 -'!D37*100</f>
        <v>0</v>
      </c>
      <c r="D37" s="368">
        <v>36282</v>
      </c>
      <c r="E37" s="369">
        <f>D37/'- 3 -'!D37*100</f>
        <v>0.1251268529427365</v>
      </c>
    </row>
    <row r="38" spans="1:5" ht="13.5" customHeight="1">
      <c r="A38" s="23" t="s">
        <v>274</v>
      </c>
      <c r="B38" s="24">
        <v>0</v>
      </c>
      <c r="C38" s="360">
        <f>B38/'- 3 -'!D38*100</f>
        <v>0</v>
      </c>
      <c r="D38" s="24">
        <v>177000</v>
      </c>
      <c r="E38" s="360">
        <f>D38/'- 3 -'!D38*100</f>
        <v>0.23883253153294445</v>
      </c>
    </row>
    <row r="39" spans="1:5" ht="13.5" customHeight="1">
      <c r="A39" s="367" t="s">
        <v>275</v>
      </c>
      <c r="B39" s="368">
        <v>0</v>
      </c>
      <c r="C39" s="369">
        <f>B39/'- 3 -'!D39*100</f>
        <v>0</v>
      </c>
      <c r="D39" s="368">
        <v>9500</v>
      </c>
      <c r="E39" s="369">
        <f>D39/'- 3 -'!D39*100</f>
        <v>0.05909474318046663</v>
      </c>
    </row>
    <row r="40" spans="1:5" ht="13.5" customHeight="1">
      <c r="A40" s="23" t="s">
        <v>276</v>
      </c>
      <c r="B40" s="24">
        <v>0</v>
      </c>
      <c r="C40" s="360">
        <f>B40/'- 3 -'!D40*100</f>
        <v>0</v>
      </c>
      <c r="D40" s="24">
        <v>54859</v>
      </c>
      <c r="E40" s="360">
        <f>D40/'- 3 -'!D40*100</f>
        <v>0.07220459886922588</v>
      </c>
    </row>
    <row r="41" spans="1:5" ht="13.5" customHeight="1">
      <c r="A41" s="367" t="s">
        <v>277</v>
      </c>
      <c r="B41" s="368">
        <v>0</v>
      </c>
      <c r="C41" s="369">
        <f>B41/'- 3 -'!D41*100</f>
        <v>0</v>
      </c>
      <c r="D41" s="368">
        <v>88726</v>
      </c>
      <c r="E41" s="369">
        <f>D41/'- 3 -'!D41*100</f>
        <v>0.19078558069046764</v>
      </c>
    </row>
    <row r="42" spans="1:5" ht="13.5" customHeight="1">
      <c r="A42" s="23" t="s">
        <v>278</v>
      </c>
      <c r="B42" s="24">
        <v>0</v>
      </c>
      <c r="C42" s="360">
        <f>B42/'- 3 -'!D42*100</f>
        <v>0</v>
      </c>
      <c r="D42" s="24">
        <v>39931</v>
      </c>
      <c r="E42" s="360">
        <f>D42/'- 3 -'!D42*100</f>
        <v>0.2397506607538057</v>
      </c>
    </row>
    <row r="43" spans="1:5" ht="13.5" customHeight="1">
      <c r="A43" s="367" t="s">
        <v>279</v>
      </c>
      <c r="B43" s="368">
        <v>0</v>
      </c>
      <c r="C43" s="369">
        <f>B43/'- 3 -'!D43*100</f>
        <v>0</v>
      </c>
      <c r="D43" s="368">
        <v>9000</v>
      </c>
      <c r="E43" s="369">
        <f>D43/'- 3 -'!D43*100</f>
        <v>0.09158138150514</v>
      </c>
    </row>
    <row r="44" spans="1:5" ht="13.5" customHeight="1">
      <c r="A44" s="23" t="s">
        <v>280</v>
      </c>
      <c r="B44" s="24">
        <v>0</v>
      </c>
      <c r="C44" s="360">
        <f>B44/'- 3 -'!D44*100</f>
        <v>0</v>
      </c>
      <c r="D44" s="24">
        <v>29184</v>
      </c>
      <c r="E44" s="360">
        <f>D44/'- 3 -'!D44*100</f>
        <v>0.38453445229204747</v>
      </c>
    </row>
    <row r="45" spans="1:5" ht="13.5" customHeight="1">
      <c r="A45" s="367" t="s">
        <v>281</v>
      </c>
      <c r="B45" s="368">
        <v>0</v>
      </c>
      <c r="C45" s="369">
        <f>B45/'- 3 -'!D45*100</f>
        <v>0</v>
      </c>
      <c r="D45" s="368">
        <v>21423</v>
      </c>
      <c r="E45" s="369">
        <f>D45/'- 3 -'!D45*100</f>
        <v>0.18290683815267764</v>
      </c>
    </row>
    <row r="46" spans="1:5" ht="13.5" customHeight="1">
      <c r="A46" s="23" t="s">
        <v>282</v>
      </c>
      <c r="B46" s="24">
        <v>0</v>
      </c>
      <c r="C46" s="360">
        <f>B46/'- 3 -'!D46*100</f>
        <v>0</v>
      </c>
      <c r="D46" s="24">
        <v>294800</v>
      </c>
      <c r="E46" s="360">
        <f>D46/'- 3 -'!D46*100</f>
        <v>0.10318360626703903</v>
      </c>
    </row>
    <row r="47" spans="1:5" ht="4.5" customHeight="1">
      <c r="A47"/>
      <c r="B47"/>
      <c r="C47"/>
      <c r="D47"/>
      <c r="E47"/>
    </row>
    <row r="48" spans="1:5" ht="13.5" customHeight="1">
      <c r="A48" s="370" t="s">
        <v>283</v>
      </c>
      <c r="B48" s="371">
        <f>SUM(B11:B46)</f>
        <v>1891380</v>
      </c>
      <c r="C48" s="372">
        <f>B48/'- 3 -'!D48*100</f>
        <v>0.11995995766067656</v>
      </c>
      <c r="D48" s="371">
        <f>SUM(D11:D46)</f>
        <v>2542784</v>
      </c>
      <c r="E48" s="372">
        <f>D48/'- 3 -'!D48*100</f>
        <v>0.1612749743469032</v>
      </c>
    </row>
    <row r="49" spans="1:5" ht="4.5" customHeight="1">
      <c r="A49" s="25" t="s">
        <v>5</v>
      </c>
      <c r="B49" s="26"/>
      <c r="C49" s="359"/>
      <c r="D49" s="26"/>
      <c r="E49" s="359"/>
    </row>
    <row r="50" spans="1:5" ht="13.5" customHeight="1">
      <c r="A50" s="23" t="s">
        <v>284</v>
      </c>
      <c r="B50" s="24">
        <v>0</v>
      </c>
      <c r="C50" s="360">
        <f>B50/'- 3 -'!D50*100</f>
        <v>0</v>
      </c>
      <c r="D50" s="24">
        <v>21000</v>
      </c>
      <c r="E50" s="360">
        <f>D50/'- 3 -'!D50*100</f>
        <v>0.8201266900467862</v>
      </c>
    </row>
    <row r="51" spans="1:5" ht="13.5" customHeight="1">
      <c r="A51" s="367" t="s">
        <v>285</v>
      </c>
      <c r="B51" s="368">
        <v>0</v>
      </c>
      <c r="C51" s="369">
        <f>B51/'- 3 -'!D51*100</f>
        <v>0</v>
      </c>
      <c r="D51" s="368">
        <v>0</v>
      </c>
      <c r="E51" s="369">
        <f>D51/'- 3 -'!D51*100</f>
        <v>0</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8.xml><?xml version="1.0" encoding="utf-8"?>
<worksheet xmlns="http://schemas.openxmlformats.org/spreadsheetml/2006/main" xmlns:r="http://schemas.openxmlformats.org/officeDocument/2006/relationships">
  <sheetPr codeName="Sheet29">
    <pageSetUpPr fitToPage="1"/>
  </sheetPr>
  <dimension ref="A1:G51"/>
  <sheetViews>
    <sheetView showGridLines="0" showZeros="0" workbookViewId="0" topLeftCell="A1">
      <selection activeCell="A1" sqref="A1"/>
    </sheetView>
  </sheetViews>
  <sheetFormatPr defaultColWidth="15.83203125" defaultRowHeight="12"/>
  <cols>
    <col min="1" max="1" width="31.83203125" style="1" customWidth="1"/>
    <col min="2" max="2" width="17.83203125" style="1" customWidth="1"/>
    <col min="3" max="3" width="15.83203125" style="1" customWidth="1"/>
    <col min="4" max="4" width="17.83203125" style="1" customWidth="1"/>
    <col min="5" max="5" width="15.83203125" style="1" customWidth="1"/>
    <col min="6" max="6" width="17.83203125" style="1" customWidth="1"/>
    <col min="7" max="16384" width="15.83203125" style="1" customWidth="1"/>
  </cols>
  <sheetData>
    <row r="1" spans="1:7" ht="6.75" customHeight="1">
      <c r="A1" s="3"/>
      <c r="B1" s="4"/>
      <c r="C1" s="4"/>
      <c r="D1" s="4"/>
      <c r="E1" s="4"/>
      <c r="F1" s="4"/>
      <c r="G1" s="4"/>
    </row>
    <row r="2" spans="1:7" ht="15.75" customHeight="1">
      <c r="A2" s="167"/>
      <c r="B2" s="5" t="s">
        <v>2</v>
      </c>
      <c r="C2" s="6"/>
      <c r="D2" s="168"/>
      <c r="E2" s="6"/>
      <c r="F2" s="109"/>
      <c r="G2" s="190" t="s">
        <v>486</v>
      </c>
    </row>
    <row r="3" spans="1:7" ht="15.75" customHeight="1">
      <c r="A3" s="170"/>
      <c r="B3" s="7" t="str">
        <f>OPYEAR</f>
        <v>OPERATING FUND 2006/2007 BUDGET</v>
      </c>
      <c r="C3" s="8"/>
      <c r="D3" s="183"/>
      <c r="E3" s="8"/>
      <c r="F3" s="111"/>
      <c r="G3" s="111"/>
    </row>
    <row r="4" spans="2:7" ht="15.75" customHeight="1">
      <c r="B4" s="4"/>
      <c r="C4" s="4"/>
      <c r="D4" s="4"/>
      <c r="E4" s="4"/>
      <c r="F4" s="4"/>
      <c r="G4" s="4"/>
    </row>
    <row r="5" spans="2:7" ht="15.75" customHeight="1">
      <c r="B5" s="4"/>
      <c r="C5" s="4"/>
      <c r="D5" s="4"/>
      <c r="E5" s="4"/>
      <c r="F5" s="4"/>
      <c r="G5" s="4"/>
    </row>
    <row r="6" spans="2:7" ht="15.75" customHeight="1">
      <c r="B6" s="172" t="s">
        <v>26</v>
      </c>
      <c r="C6" s="192"/>
      <c r="D6" s="193"/>
      <c r="E6" s="193"/>
      <c r="F6" s="193"/>
      <c r="G6" s="194"/>
    </row>
    <row r="7" spans="2:7" ht="15.75" customHeight="1">
      <c r="B7" s="373"/>
      <c r="C7" s="363"/>
      <c r="D7" s="362" t="s">
        <v>54</v>
      </c>
      <c r="E7" s="362"/>
      <c r="F7" s="362"/>
      <c r="G7" s="363"/>
    </row>
    <row r="8" spans="1:7" ht="15.75" customHeight="1">
      <c r="A8" s="105"/>
      <c r="B8" s="365" t="s">
        <v>37</v>
      </c>
      <c r="C8" s="366"/>
      <c r="D8" s="364" t="s">
        <v>59</v>
      </c>
      <c r="E8" s="366"/>
      <c r="F8" s="364" t="s">
        <v>245</v>
      </c>
      <c r="G8" s="366"/>
    </row>
    <row r="9" spans="1:7" ht="15.75" customHeight="1">
      <c r="A9" s="35" t="s">
        <v>88</v>
      </c>
      <c r="B9" s="195" t="s">
        <v>89</v>
      </c>
      <c r="C9" s="195" t="s">
        <v>90</v>
      </c>
      <c r="D9" s="195" t="s">
        <v>89</v>
      </c>
      <c r="E9" s="195" t="s">
        <v>90</v>
      </c>
      <c r="F9" s="195" t="s">
        <v>89</v>
      </c>
      <c r="G9" s="195" t="s">
        <v>90</v>
      </c>
    </row>
    <row r="10" ht="4.5" customHeight="1">
      <c r="A10" s="37"/>
    </row>
    <row r="11" spans="1:7" ht="13.5" customHeight="1">
      <c r="A11" s="367" t="s">
        <v>248</v>
      </c>
      <c r="B11" s="368">
        <v>49540</v>
      </c>
      <c r="C11" s="369">
        <f>B11/'- 3 -'!D11*100</f>
        <v>0.400245285564589</v>
      </c>
      <c r="D11" s="368">
        <v>1089295</v>
      </c>
      <c r="E11" s="369">
        <f>D11/'- 3 -'!D11*100</f>
        <v>8.800669930138858</v>
      </c>
      <c r="F11" s="368">
        <v>152800</v>
      </c>
      <c r="G11" s="369">
        <f>F11/'- 3 -'!D11*100</f>
        <v>1.2345070576154462</v>
      </c>
    </row>
    <row r="12" spans="1:7" ht="13.5" customHeight="1">
      <c r="A12" s="23" t="s">
        <v>249</v>
      </c>
      <c r="B12" s="24">
        <v>59277</v>
      </c>
      <c r="C12" s="360">
        <f>B12/'- 3 -'!D12*100</f>
        <v>0.2654106246276989</v>
      </c>
      <c r="D12" s="24">
        <v>1943838</v>
      </c>
      <c r="E12" s="360">
        <f>D12/'- 3 -'!D12*100</f>
        <v>8.703464374969329</v>
      </c>
      <c r="F12" s="24">
        <v>350000</v>
      </c>
      <c r="G12" s="360">
        <f>F12/'- 3 -'!D12*100</f>
        <v>1.567112347448329</v>
      </c>
    </row>
    <row r="13" spans="1:7" ht="13.5" customHeight="1">
      <c r="A13" s="367" t="s">
        <v>250</v>
      </c>
      <c r="B13" s="368">
        <v>176400</v>
      </c>
      <c r="C13" s="369">
        <f>B13/'- 3 -'!D13*100</f>
        <v>0.32950098532749295</v>
      </c>
      <c r="D13" s="368">
        <v>4881200</v>
      </c>
      <c r="E13" s="369">
        <f>D13/'- 3 -'!D13*100</f>
        <v>9.117688262928338</v>
      </c>
      <c r="F13" s="368">
        <v>310600</v>
      </c>
      <c r="G13" s="369">
        <f>F13/'- 3 -'!D13*100</f>
        <v>0.5801757712172297</v>
      </c>
    </row>
    <row r="14" spans="1:7" ht="13.5" customHeight="1">
      <c r="A14" s="23" t="s">
        <v>286</v>
      </c>
      <c r="B14" s="24">
        <v>250597</v>
      </c>
      <c r="C14" s="360">
        <f>B14/'- 3 -'!D14*100</f>
        <v>0.5137739820100686</v>
      </c>
      <c r="D14" s="24">
        <v>4549306</v>
      </c>
      <c r="E14" s="360">
        <f>D14/'- 3 -'!D14*100</f>
        <v>9.326987390121579</v>
      </c>
      <c r="F14" s="24">
        <v>220000</v>
      </c>
      <c r="G14" s="360">
        <f>F14/'- 3 -'!D14*100</f>
        <v>0.4510440110704242</v>
      </c>
    </row>
    <row r="15" spans="1:7" ht="13.5" customHeight="1">
      <c r="A15" s="367" t="s">
        <v>251</v>
      </c>
      <c r="B15" s="368">
        <v>59250</v>
      </c>
      <c r="C15" s="369">
        <f>B15/'- 3 -'!D15*100</f>
        <v>0.4124955591459107</v>
      </c>
      <c r="D15" s="368">
        <v>1436375</v>
      </c>
      <c r="E15" s="369">
        <f>D15/'- 3 -'!D15*100</f>
        <v>9.999971456003502</v>
      </c>
      <c r="F15" s="368">
        <v>159000</v>
      </c>
      <c r="G15" s="369">
        <f>F15/'- 3 -'!D15*100</f>
        <v>1.1069501080877604</v>
      </c>
    </row>
    <row r="16" spans="1:7" ht="13.5" customHeight="1">
      <c r="A16" s="23" t="s">
        <v>252</v>
      </c>
      <c r="B16" s="24">
        <v>50439</v>
      </c>
      <c r="C16" s="360">
        <f>B16/'- 3 -'!D16*100</f>
        <v>0.4614974149593638</v>
      </c>
      <c r="D16" s="24">
        <v>1473352</v>
      </c>
      <c r="E16" s="360">
        <f>D16/'- 3 -'!D16*100</f>
        <v>13.480603091362015</v>
      </c>
      <c r="F16" s="24">
        <v>90000</v>
      </c>
      <c r="G16" s="360">
        <f>F16/'- 3 -'!D16*100</f>
        <v>0.8234653214049197</v>
      </c>
    </row>
    <row r="17" spans="1:7" ht="13.5" customHeight="1">
      <c r="A17" s="367" t="s">
        <v>253</v>
      </c>
      <c r="B17" s="368">
        <v>59860</v>
      </c>
      <c r="C17" s="369">
        <f>B17/'- 3 -'!D17*100</f>
        <v>0.4492230489997583</v>
      </c>
      <c r="D17" s="368">
        <v>1327800</v>
      </c>
      <c r="E17" s="369">
        <f>D17/'- 3 -'!D17*100</f>
        <v>9.964556706680238</v>
      </c>
      <c r="F17" s="368">
        <v>165000</v>
      </c>
      <c r="G17" s="369">
        <f>F17/'- 3 -'!D17*100</f>
        <v>1.238252640911462</v>
      </c>
    </row>
    <row r="18" spans="1:7" ht="13.5" customHeight="1">
      <c r="A18" s="23" t="s">
        <v>254</v>
      </c>
      <c r="B18" s="24">
        <v>208543</v>
      </c>
      <c r="C18" s="360">
        <f>B18/'- 3 -'!D18*100</f>
        <v>0.2360890459281231</v>
      </c>
      <c r="D18" s="24">
        <v>11589103</v>
      </c>
      <c r="E18" s="360">
        <f>D18/'- 3 -'!D18*100</f>
        <v>13.119885445364982</v>
      </c>
      <c r="F18" s="24">
        <v>722100</v>
      </c>
      <c r="G18" s="360">
        <f>F18/'- 3 -'!D18*100</f>
        <v>0.8174808076257544</v>
      </c>
    </row>
    <row r="19" spans="1:7" ht="13.5" customHeight="1">
      <c r="A19" s="367" t="s">
        <v>255</v>
      </c>
      <c r="B19" s="368">
        <v>72425</v>
      </c>
      <c r="C19" s="369">
        <f>B19/'- 3 -'!D19*100</f>
        <v>0.29715209920469504</v>
      </c>
      <c r="D19" s="368">
        <v>2077300</v>
      </c>
      <c r="E19" s="369">
        <f>D19/'- 3 -'!D19*100</f>
        <v>8.52294174218727</v>
      </c>
      <c r="F19" s="368">
        <v>68000</v>
      </c>
      <c r="G19" s="369">
        <f>F19/'- 3 -'!D19*100</f>
        <v>0.27899679317803605</v>
      </c>
    </row>
    <row r="20" spans="1:7" ht="13.5" customHeight="1">
      <c r="A20" s="23" t="s">
        <v>256</v>
      </c>
      <c r="B20" s="24">
        <v>85985</v>
      </c>
      <c r="C20" s="360">
        <f>B20/'- 3 -'!D20*100</f>
        <v>0.18368282166892053</v>
      </c>
      <c r="D20" s="24">
        <v>4351420</v>
      </c>
      <c r="E20" s="360">
        <f>D20/'- 3 -'!D20*100</f>
        <v>9.295587647456815</v>
      </c>
      <c r="F20" s="24">
        <v>894300</v>
      </c>
      <c r="G20" s="360">
        <f>F20/'- 3 -'!D20*100</f>
        <v>1.910420973640933</v>
      </c>
    </row>
    <row r="21" spans="1:7" ht="13.5" customHeight="1">
      <c r="A21" s="367" t="s">
        <v>257</v>
      </c>
      <c r="B21" s="368">
        <v>138000</v>
      </c>
      <c r="C21" s="369">
        <f>B21/'- 3 -'!D21*100</f>
        <v>0.5168790989823474</v>
      </c>
      <c r="D21" s="368">
        <v>2209000</v>
      </c>
      <c r="E21" s="369">
        <f>D21/'- 3 -'!D21*100</f>
        <v>8.273811084434822</v>
      </c>
      <c r="F21" s="368">
        <v>350000</v>
      </c>
      <c r="G21" s="369">
        <f>F21/'- 3 -'!D21*100</f>
        <v>1.3109252510421856</v>
      </c>
    </row>
    <row r="22" spans="1:7" ht="13.5" customHeight="1">
      <c r="A22" s="23" t="s">
        <v>258</v>
      </c>
      <c r="B22" s="24">
        <v>58500</v>
      </c>
      <c r="C22" s="360">
        <f>B22/'- 3 -'!D22*100</f>
        <v>0.41805954339893986</v>
      </c>
      <c r="D22" s="24">
        <v>1672650</v>
      </c>
      <c r="E22" s="360">
        <f>D22/'- 3 -'!D22*100</f>
        <v>11.953287098568149</v>
      </c>
      <c r="F22" s="24">
        <v>175700</v>
      </c>
      <c r="G22" s="360">
        <f>F22/'- 3 -'!D22*100</f>
        <v>1.2556078935930552</v>
      </c>
    </row>
    <row r="23" spans="1:7" ht="13.5" customHeight="1">
      <c r="A23" s="367" t="s">
        <v>259</v>
      </c>
      <c r="B23" s="368">
        <v>43337</v>
      </c>
      <c r="C23" s="369">
        <f>B23/'- 3 -'!D23*100</f>
        <v>0.35654828482561535</v>
      </c>
      <c r="D23" s="368">
        <v>908050</v>
      </c>
      <c r="E23" s="369">
        <f>D23/'- 3 -'!D23*100</f>
        <v>7.470837160761013</v>
      </c>
      <c r="F23" s="368">
        <v>95000</v>
      </c>
      <c r="G23" s="369">
        <f>F23/'- 3 -'!D23*100</f>
        <v>0.7815974123366513</v>
      </c>
    </row>
    <row r="24" spans="1:7" ht="13.5" customHeight="1">
      <c r="A24" s="23" t="s">
        <v>260</v>
      </c>
      <c r="B24" s="24">
        <v>171830</v>
      </c>
      <c r="C24" s="360">
        <f>B24/'- 3 -'!D24*100</f>
        <v>0.428497916923573</v>
      </c>
      <c r="D24" s="24">
        <v>3597960</v>
      </c>
      <c r="E24" s="360">
        <f>D24/'- 3 -'!D24*100</f>
        <v>8.972346884562292</v>
      </c>
      <c r="F24" s="24">
        <v>198380</v>
      </c>
      <c r="G24" s="360">
        <f>F24/'- 3 -'!D24*100</f>
        <v>0.4947064933905512</v>
      </c>
    </row>
    <row r="25" spans="1:7" ht="13.5" customHeight="1">
      <c r="A25" s="367" t="s">
        <v>261</v>
      </c>
      <c r="B25" s="368">
        <v>619713</v>
      </c>
      <c r="C25" s="369">
        <f>B25/'- 3 -'!D25*100</f>
        <v>0.5069795681866548</v>
      </c>
      <c r="D25" s="368">
        <v>12668838</v>
      </c>
      <c r="E25" s="369">
        <f>D25/'- 3 -'!D25*100</f>
        <v>10.364220241735582</v>
      </c>
      <c r="F25" s="368">
        <v>474113</v>
      </c>
      <c r="G25" s="369">
        <f>F25/'- 3 -'!D25*100</f>
        <v>0.38786600250709513</v>
      </c>
    </row>
    <row r="26" spans="1:7" ht="13.5" customHeight="1">
      <c r="A26" s="23" t="s">
        <v>262</v>
      </c>
      <c r="B26" s="24">
        <v>115975</v>
      </c>
      <c r="C26" s="360">
        <f>B26/'- 3 -'!D26*100</f>
        <v>0.3912117464653736</v>
      </c>
      <c r="D26" s="24">
        <v>3019906</v>
      </c>
      <c r="E26" s="360">
        <f>D26/'- 3 -'!D26*100</f>
        <v>10.186873898868381</v>
      </c>
      <c r="F26" s="24">
        <v>162220</v>
      </c>
      <c r="G26" s="360">
        <f>F26/'- 3 -'!D26*100</f>
        <v>0.5472073249546273</v>
      </c>
    </row>
    <row r="27" spans="1:7" ht="13.5" customHeight="1">
      <c r="A27" s="367" t="s">
        <v>263</v>
      </c>
      <c r="B27" s="368">
        <v>166057</v>
      </c>
      <c r="C27" s="369">
        <f>B27/'- 3 -'!D27*100</f>
        <v>0.5243196548559158</v>
      </c>
      <c r="D27" s="368">
        <v>3547600</v>
      </c>
      <c r="E27" s="369">
        <f>D27/'- 3 -'!D27*100</f>
        <v>11.201433288369937</v>
      </c>
      <c r="F27" s="368">
        <v>226800</v>
      </c>
      <c r="G27" s="369">
        <f>F27/'- 3 -'!D27*100</f>
        <v>0.7161137303535635</v>
      </c>
    </row>
    <row r="28" spans="1:7" ht="13.5" customHeight="1">
      <c r="A28" s="23" t="s">
        <v>264</v>
      </c>
      <c r="B28" s="24">
        <v>48855</v>
      </c>
      <c r="C28" s="360">
        <f>B28/'- 3 -'!D28*100</f>
        <v>0.27601609147542194</v>
      </c>
      <c r="D28" s="24">
        <v>1676586</v>
      </c>
      <c r="E28" s="360">
        <f>D28/'- 3 -'!D28*100</f>
        <v>9.472207854721356</v>
      </c>
      <c r="F28" s="24">
        <v>115507</v>
      </c>
      <c r="G28" s="360">
        <f>F28/'- 3 -'!D28*100</f>
        <v>0.6525798931133264</v>
      </c>
    </row>
    <row r="29" spans="1:7" ht="13.5" customHeight="1">
      <c r="A29" s="367" t="s">
        <v>265</v>
      </c>
      <c r="B29" s="368">
        <v>661050</v>
      </c>
      <c r="C29" s="369">
        <f>B29/'- 3 -'!D29*100</f>
        <v>0.5717668954155185</v>
      </c>
      <c r="D29" s="368">
        <v>9632862</v>
      </c>
      <c r="E29" s="369">
        <f>D29/'- 3 -'!D29*100</f>
        <v>8.331823008404996</v>
      </c>
      <c r="F29" s="368">
        <v>902000</v>
      </c>
      <c r="G29" s="369">
        <f>F29/'- 3 -'!D29*100</f>
        <v>0.7801735718399481</v>
      </c>
    </row>
    <row r="30" spans="1:7" ht="13.5" customHeight="1">
      <c r="A30" s="23" t="s">
        <v>266</v>
      </c>
      <c r="B30" s="24">
        <v>41224</v>
      </c>
      <c r="C30" s="360">
        <f>B30/'- 3 -'!D30*100</f>
        <v>0.3862903652769715</v>
      </c>
      <c r="D30" s="24">
        <v>948850</v>
      </c>
      <c r="E30" s="360">
        <f>D30/'- 3 -'!D30*100</f>
        <v>8.89121902515657</v>
      </c>
      <c r="F30" s="24">
        <v>214500</v>
      </c>
      <c r="G30" s="360">
        <f>F30/'- 3 -'!D30*100</f>
        <v>2.0099767939042885</v>
      </c>
    </row>
    <row r="31" spans="1:7" ht="13.5" customHeight="1">
      <c r="A31" s="367" t="s">
        <v>267</v>
      </c>
      <c r="B31" s="368">
        <v>187261</v>
      </c>
      <c r="C31" s="369">
        <f>B31/'- 3 -'!D31*100</f>
        <v>0.6875925349718947</v>
      </c>
      <c r="D31" s="368">
        <v>3019074</v>
      </c>
      <c r="E31" s="369">
        <f>D31/'- 3 -'!D31*100</f>
        <v>11.085558364676777</v>
      </c>
      <c r="F31" s="368">
        <v>217935</v>
      </c>
      <c r="G31" s="369">
        <f>F31/'- 3 -'!D31*100</f>
        <v>0.8002225722873415</v>
      </c>
    </row>
    <row r="32" spans="1:7" ht="13.5" customHeight="1">
      <c r="A32" s="23" t="s">
        <v>268</v>
      </c>
      <c r="B32" s="24">
        <v>50580</v>
      </c>
      <c r="C32" s="360">
        <f>B32/'- 3 -'!D32*100</f>
        <v>0.24378120554866844</v>
      </c>
      <c r="D32" s="24">
        <v>1776140</v>
      </c>
      <c r="E32" s="360">
        <f>D32/'- 3 -'!D32*100</f>
        <v>8.560489332210597</v>
      </c>
      <c r="F32" s="24">
        <v>226700</v>
      </c>
      <c r="G32" s="360">
        <f>F32/'- 3 -'!D32*100</f>
        <v>1.0926294839439135</v>
      </c>
    </row>
    <row r="33" spans="1:7" ht="13.5" customHeight="1">
      <c r="A33" s="367" t="s">
        <v>269</v>
      </c>
      <c r="B33" s="368">
        <v>74500</v>
      </c>
      <c r="C33" s="369">
        <f>B33/'- 3 -'!D33*100</f>
        <v>0.331953535416546</v>
      </c>
      <c r="D33" s="368">
        <v>2264800</v>
      </c>
      <c r="E33" s="369">
        <f>D33/'- 3 -'!D33*100</f>
        <v>10.091387476662998</v>
      </c>
      <c r="F33" s="368">
        <v>212600</v>
      </c>
      <c r="G33" s="369">
        <f>F33/'- 3 -'!D33*100</f>
        <v>0.9472929077792976</v>
      </c>
    </row>
    <row r="34" spans="1:7" ht="13.5" customHeight="1">
      <c r="A34" s="23" t="s">
        <v>270</v>
      </c>
      <c r="B34" s="24">
        <v>55939</v>
      </c>
      <c r="C34" s="360">
        <f>B34/'- 3 -'!D34*100</f>
        <v>0.28294848313330834</v>
      </c>
      <c r="D34" s="24">
        <v>1721735</v>
      </c>
      <c r="E34" s="360">
        <f>D34/'- 3 -'!D34*100</f>
        <v>8.708813289610587</v>
      </c>
      <c r="F34" s="24">
        <v>229520</v>
      </c>
      <c r="G34" s="360">
        <f>F34/'- 3 -'!D34*100</f>
        <v>1.1609491740781375</v>
      </c>
    </row>
    <row r="35" spans="1:7" ht="13.5" customHeight="1">
      <c r="A35" s="367" t="s">
        <v>271</v>
      </c>
      <c r="B35" s="368">
        <v>602700</v>
      </c>
      <c r="C35" s="369">
        <f>B35/'- 3 -'!D35*100</f>
        <v>0.4308242044457927</v>
      </c>
      <c r="D35" s="368">
        <v>15500350</v>
      </c>
      <c r="E35" s="369">
        <f>D35/'- 3 -'!D35*100</f>
        <v>11.080016521289767</v>
      </c>
      <c r="F35" s="368">
        <v>682050</v>
      </c>
      <c r="G35" s="369">
        <f>F35/'- 3 -'!D35*100</f>
        <v>0.48754545983449965</v>
      </c>
    </row>
    <row r="36" spans="1:7" ht="13.5" customHeight="1">
      <c r="A36" s="23" t="s">
        <v>272</v>
      </c>
      <c r="B36" s="24">
        <v>46510</v>
      </c>
      <c r="C36" s="360">
        <f>B36/'- 3 -'!D36*100</f>
        <v>0.26147869547373687</v>
      </c>
      <c r="D36" s="24">
        <v>1894900</v>
      </c>
      <c r="E36" s="360">
        <f>D36/'- 3 -'!D36*100</f>
        <v>10.653106429868501</v>
      </c>
      <c r="F36" s="24">
        <v>100000</v>
      </c>
      <c r="G36" s="360">
        <f>F36/'- 3 -'!D36*100</f>
        <v>0.5621988722290623</v>
      </c>
    </row>
    <row r="37" spans="1:7" ht="13.5" customHeight="1">
      <c r="A37" s="367" t="s">
        <v>273</v>
      </c>
      <c r="B37" s="368">
        <v>90509</v>
      </c>
      <c r="C37" s="369">
        <f>B37/'- 3 -'!D37*100</f>
        <v>0.31214118110892836</v>
      </c>
      <c r="D37" s="368">
        <v>2820959</v>
      </c>
      <c r="E37" s="369">
        <f>D37/'- 3 -'!D37*100</f>
        <v>9.728728348781464</v>
      </c>
      <c r="F37" s="368">
        <v>201486</v>
      </c>
      <c r="G37" s="369">
        <f>F37/'- 3 -'!D37*100</f>
        <v>0.6948709853927625</v>
      </c>
    </row>
    <row r="38" spans="1:7" ht="13.5" customHeight="1">
      <c r="A38" s="23" t="s">
        <v>274</v>
      </c>
      <c r="B38" s="24">
        <v>351310</v>
      </c>
      <c r="C38" s="360">
        <f>B38/'- 3 -'!D38*100</f>
        <v>0.47403534832112265</v>
      </c>
      <c r="D38" s="24">
        <v>7347348</v>
      </c>
      <c r="E38" s="360">
        <f>D38/'- 3 -'!D38*100</f>
        <v>9.91404363216676</v>
      </c>
      <c r="F38" s="24">
        <v>664968</v>
      </c>
      <c r="G38" s="360">
        <f>F38/'- 3 -'!D38*100</f>
        <v>0.8972654849062089</v>
      </c>
    </row>
    <row r="39" spans="1:7" ht="13.5" customHeight="1">
      <c r="A39" s="367" t="s">
        <v>275</v>
      </c>
      <c r="B39" s="368">
        <v>55100</v>
      </c>
      <c r="C39" s="369">
        <f>B39/'- 3 -'!D39*100</f>
        <v>0.3427495104467065</v>
      </c>
      <c r="D39" s="368">
        <v>1429600</v>
      </c>
      <c r="E39" s="369">
        <f>D39/'- 3 -'!D39*100</f>
        <v>8.892825773767905</v>
      </c>
      <c r="F39" s="368">
        <v>180200</v>
      </c>
      <c r="G39" s="369">
        <f>F39/'- 3 -'!D39*100</f>
        <v>1.1209339706442198</v>
      </c>
    </row>
    <row r="40" spans="1:7" ht="13.5" customHeight="1">
      <c r="A40" s="23" t="s">
        <v>276</v>
      </c>
      <c r="B40" s="24">
        <v>241757</v>
      </c>
      <c r="C40" s="360">
        <f>B40/'- 3 -'!D40*100</f>
        <v>0.31819696328455577</v>
      </c>
      <c r="D40" s="24">
        <v>7126715</v>
      </c>
      <c r="E40" s="360">
        <f>D40/'- 3 -'!D40*100</f>
        <v>9.380076155786565</v>
      </c>
      <c r="F40" s="24">
        <v>1403533</v>
      </c>
      <c r="G40" s="360">
        <f>F40/'- 3 -'!D40*100</f>
        <v>1.8473092339401234</v>
      </c>
    </row>
    <row r="41" spans="1:7" ht="13.5" customHeight="1">
      <c r="A41" s="367" t="s">
        <v>277</v>
      </c>
      <c r="B41" s="368">
        <v>200477</v>
      </c>
      <c r="C41" s="369">
        <f>B41/'- 3 -'!D41*100</f>
        <v>0.4310813161878467</v>
      </c>
      <c r="D41" s="368">
        <v>3643866</v>
      </c>
      <c r="E41" s="369">
        <f>D41/'- 3 -'!D41*100</f>
        <v>7.8353255051309825</v>
      </c>
      <c r="F41" s="368">
        <v>145080</v>
      </c>
      <c r="G41" s="369">
        <f>F41/'- 3 -'!D41*100</f>
        <v>0.3119623565423106</v>
      </c>
    </row>
    <row r="42" spans="1:7" ht="13.5" customHeight="1">
      <c r="A42" s="23" t="s">
        <v>278</v>
      </c>
      <c r="B42" s="24">
        <v>57920</v>
      </c>
      <c r="C42" s="360">
        <f>B42/'- 3 -'!D42*100</f>
        <v>0.3477588407718421</v>
      </c>
      <c r="D42" s="24">
        <v>1546287</v>
      </c>
      <c r="E42" s="360">
        <f>D42/'- 3 -'!D42*100</f>
        <v>9.2840983187253</v>
      </c>
      <c r="F42" s="24">
        <v>90500</v>
      </c>
      <c r="G42" s="360">
        <f>F42/'- 3 -'!D42*100</f>
        <v>0.5433731887060033</v>
      </c>
    </row>
    <row r="43" spans="1:7" ht="13.5" customHeight="1">
      <c r="A43" s="367" t="s">
        <v>279</v>
      </c>
      <c r="B43" s="368">
        <v>38815</v>
      </c>
      <c r="C43" s="369">
        <f>B43/'- 3 -'!D43*100</f>
        <v>0.3949701470135566</v>
      </c>
      <c r="D43" s="368">
        <v>726424</v>
      </c>
      <c r="E43" s="369">
        <f>D43/'- 3 -'!D43*100</f>
        <v>7.391879275387758</v>
      </c>
      <c r="F43" s="368">
        <v>183200</v>
      </c>
      <c r="G43" s="369">
        <f>F43/'- 3 -'!D43*100</f>
        <v>1.8641898990824055</v>
      </c>
    </row>
    <row r="44" spans="1:7" ht="13.5" customHeight="1">
      <c r="A44" s="23" t="s">
        <v>280</v>
      </c>
      <c r="B44" s="24">
        <v>21321</v>
      </c>
      <c r="C44" s="360">
        <f>B44/'- 3 -'!D44*100</f>
        <v>0.280929929321503</v>
      </c>
      <c r="D44" s="24">
        <v>712253</v>
      </c>
      <c r="E44" s="360">
        <f>D44/'- 3 -'!D44*100</f>
        <v>9.384793628302072</v>
      </c>
      <c r="F44" s="24">
        <v>48861</v>
      </c>
      <c r="G44" s="360">
        <f>F44/'- 3 -'!D44*100</f>
        <v>0.6438026957730857</v>
      </c>
    </row>
    <row r="45" spans="1:7" ht="13.5" customHeight="1">
      <c r="A45" s="367" t="s">
        <v>281</v>
      </c>
      <c r="B45" s="368">
        <v>49896</v>
      </c>
      <c r="C45" s="369">
        <f>B45/'- 3 -'!D45*100</f>
        <v>0.426005675977501</v>
      </c>
      <c r="D45" s="368">
        <v>999137</v>
      </c>
      <c r="E45" s="369">
        <f>D45/'- 3 -'!D45*100</f>
        <v>8.530504110131721</v>
      </c>
      <c r="F45" s="368">
        <v>134670</v>
      </c>
      <c r="G45" s="369">
        <f>F45/'- 3 -'!D45*100</f>
        <v>1.1497952618223917</v>
      </c>
    </row>
    <row r="46" spans="1:7" ht="13.5" customHeight="1">
      <c r="A46" s="23" t="s">
        <v>282</v>
      </c>
      <c r="B46" s="24">
        <v>1143200</v>
      </c>
      <c r="C46" s="360">
        <f>B46/'- 3 -'!D46*100</f>
        <v>0.4001339846827647</v>
      </c>
      <c r="D46" s="24">
        <v>25831000</v>
      </c>
      <c r="E46" s="360">
        <f>D46/'- 3 -'!D46*100</f>
        <v>9.041165988751306</v>
      </c>
      <c r="F46" s="24">
        <v>8665300</v>
      </c>
      <c r="G46" s="360">
        <f>F46/'- 3 -'!D46*100</f>
        <v>3.0329610019870197</v>
      </c>
    </row>
    <row r="47" spans="1:7" ht="4.5" customHeight="1">
      <c r="A47"/>
      <c r="B47"/>
      <c r="C47"/>
      <c r="D47"/>
      <c r="E47"/>
      <c r="F47"/>
      <c r="G47"/>
    </row>
    <row r="48" spans="1:7" ht="13.5" customHeight="1">
      <c r="A48" s="370" t="s">
        <v>283</v>
      </c>
      <c r="B48" s="371">
        <f>SUM(B11:B46)</f>
        <v>6404652</v>
      </c>
      <c r="C48" s="372">
        <f>B48/'- 3 -'!D48*100</f>
        <v>0.40621228031985507</v>
      </c>
      <c r="D48" s="371">
        <f>SUM(D11:D46)</f>
        <v>152961879</v>
      </c>
      <c r="E48" s="372">
        <f>D48/'- 3 -'!D48*100</f>
        <v>9.701540953450671</v>
      </c>
      <c r="F48" s="371">
        <f>SUM(F11:F46)</f>
        <v>19432623</v>
      </c>
      <c r="G48" s="372">
        <f>F48/'- 3 -'!D48*100</f>
        <v>1.2325057007665774</v>
      </c>
    </row>
    <row r="49" spans="1:7" ht="4.5" customHeight="1">
      <c r="A49" s="25" t="s">
        <v>5</v>
      </c>
      <c r="B49" s="26"/>
      <c r="C49" s="359"/>
      <c r="D49" s="26"/>
      <c r="E49" s="359"/>
      <c r="F49" s="26"/>
      <c r="G49" s="359"/>
    </row>
    <row r="50" spans="1:7" ht="13.5" customHeight="1">
      <c r="A50" s="23" t="s">
        <v>284</v>
      </c>
      <c r="B50" s="24">
        <v>4097</v>
      </c>
      <c r="C50" s="360">
        <f>B50/'- 3 -'!D50*100</f>
        <v>0.1600028118629373</v>
      </c>
      <c r="D50" s="24">
        <v>309641</v>
      </c>
      <c r="E50" s="360">
        <f>D50/'- 3 -'!D50*100</f>
        <v>12.092611830132235</v>
      </c>
      <c r="F50" s="24">
        <v>0</v>
      </c>
      <c r="G50" s="360">
        <f>F50/'- 3 -'!D50*100</f>
        <v>0</v>
      </c>
    </row>
    <row r="51" spans="1:7" ht="13.5" customHeight="1">
      <c r="A51" s="367" t="s">
        <v>285</v>
      </c>
      <c r="B51" s="368">
        <v>12090</v>
      </c>
      <c r="C51" s="369">
        <f>B51/'- 3 -'!D51*100</f>
        <v>0.11408184169044945</v>
      </c>
      <c r="D51" s="368">
        <v>820351</v>
      </c>
      <c r="E51" s="369">
        <f>D51/'- 3 -'!D51*100</f>
        <v>7.740872862911654</v>
      </c>
      <c r="F51" s="368">
        <v>34402</v>
      </c>
      <c r="G51" s="369">
        <f>F51/'- 3 -'!D51*100</f>
        <v>0.324618984105446</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29.xml><?xml version="1.0" encoding="utf-8"?>
<worksheet xmlns="http://schemas.openxmlformats.org/spreadsheetml/2006/main" xmlns:r="http://schemas.openxmlformats.org/officeDocument/2006/relationships">
  <sheetPr codeName="Sheet30">
    <pageSetUpPr fitToPage="1"/>
  </sheetPr>
  <dimension ref="A1:F51"/>
  <sheetViews>
    <sheetView showGridLines="0" showZeros="0" workbookViewId="0" topLeftCell="A1">
      <selection activeCell="A1" sqref="A1"/>
    </sheetView>
  </sheetViews>
  <sheetFormatPr defaultColWidth="15.83203125" defaultRowHeight="12"/>
  <cols>
    <col min="1" max="1" width="35.83203125" style="1" customWidth="1"/>
    <col min="2" max="2" width="19.83203125" style="1" customWidth="1"/>
    <col min="3" max="3" width="15.83203125" style="1" customWidth="1"/>
    <col min="4" max="4" width="19.83203125" style="1" customWidth="1"/>
    <col min="5" max="5" width="15.83203125" style="1" customWidth="1"/>
    <col min="6" max="6" width="25.83203125" style="1" customWidth="1"/>
    <col min="7" max="16384" width="15.83203125" style="1" customWidth="1"/>
  </cols>
  <sheetData>
    <row r="1" spans="1:6" ht="6.75" customHeight="1">
      <c r="A1" s="3"/>
      <c r="B1" s="3"/>
      <c r="C1" s="3"/>
      <c r="D1" s="4"/>
      <c r="E1" s="4"/>
      <c r="F1" s="4"/>
    </row>
    <row r="2" spans="1:6" ht="15.75" customHeight="1">
      <c r="A2" s="167"/>
      <c r="B2" s="5" t="s">
        <v>2</v>
      </c>
      <c r="C2" s="196"/>
      <c r="D2" s="168"/>
      <c r="E2" s="6"/>
      <c r="F2" s="190" t="s">
        <v>500</v>
      </c>
    </row>
    <row r="3" spans="1:6" ht="15.75" customHeight="1">
      <c r="A3" s="170"/>
      <c r="B3" s="7" t="str">
        <f>OPYEAR</f>
        <v>OPERATING FUND 2006/2007 BUDGET</v>
      </c>
      <c r="C3" s="197"/>
      <c r="D3" s="183"/>
      <c r="E3" s="8"/>
      <c r="F3" s="104"/>
    </row>
    <row r="4" spans="4:6" ht="15.75" customHeight="1">
      <c r="D4" s="4"/>
      <c r="E4" s="4"/>
      <c r="F4" s="4"/>
    </row>
    <row r="5" spans="4:6" ht="15.75" customHeight="1">
      <c r="D5" s="4"/>
      <c r="E5" s="4"/>
      <c r="F5" s="4"/>
    </row>
    <row r="6" spans="2:6" ht="15.75" customHeight="1">
      <c r="B6" s="191" t="s">
        <v>394</v>
      </c>
      <c r="C6" s="193"/>
      <c r="D6" s="73"/>
      <c r="E6" s="198"/>
      <c r="F6" s="76"/>
    </row>
    <row r="7" spans="2:6" ht="15.75" customHeight="1">
      <c r="B7" s="449"/>
      <c r="C7" s="363"/>
      <c r="D7" s="449"/>
      <c r="E7" s="363"/>
      <c r="F7" s="4"/>
    </row>
    <row r="8" spans="1:6" ht="15.75" customHeight="1">
      <c r="A8" s="105"/>
      <c r="B8" s="365" t="s">
        <v>72</v>
      </c>
      <c r="C8" s="366"/>
      <c r="D8" s="364" t="s">
        <v>73</v>
      </c>
      <c r="E8" s="366"/>
      <c r="F8" s="4"/>
    </row>
    <row r="9" spans="1:5" ht="15.75" customHeight="1">
      <c r="A9" s="35" t="s">
        <v>88</v>
      </c>
      <c r="B9" s="195" t="s">
        <v>89</v>
      </c>
      <c r="C9" s="195" t="s">
        <v>90</v>
      </c>
      <c r="D9" s="199" t="s">
        <v>89</v>
      </c>
      <c r="E9" s="195" t="s">
        <v>90</v>
      </c>
    </row>
    <row r="10" ht="4.5" customHeight="1">
      <c r="A10" s="37"/>
    </row>
    <row r="11" spans="1:5" ht="13.5" customHeight="1">
      <c r="A11" s="367" t="s">
        <v>248</v>
      </c>
      <c r="B11" s="368">
        <v>45888</v>
      </c>
      <c r="C11" s="369">
        <f>B11/'- 3 -'!D11*100</f>
        <v>0.3707399205488062</v>
      </c>
      <c r="D11" s="368">
        <v>17200</v>
      </c>
      <c r="E11" s="369">
        <f>D11/'- 3 -'!D11*100</f>
        <v>0.13896283632844028</v>
      </c>
    </row>
    <row r="12" spans="1:5" ht="13.5" customHeight="1">
      <c r="A12" s="23" t="s">
        <v>249</v>
      </c>
      <c r="B12" s="24">
        <v>181304</v>
      </c>
      <c r="C12" s="360">
        <f>B12/'- 3 -'!D12*100</f>
        <v>0.811782105833634</v>
      </c>
      <c r="D12" s="24">
        <v>65006</v>
      </c>
      <c r="E12" s="360">
        <f>D12/'- 3 -'!D12*100</f>
        <v>0.2910620150235031</v>
      </c>
    </row>
    <row r="13" spans="1:5" ht="13.5" customHeight="1">
      <c r="A13" s="367" t="s">
        <v>250</v>
      </c>
      <c r="B13" s="368">
        <v>250000</v>
      </c>
      <c r="C13" s="369">
        <f>B13/'- 3 -'!D13*100</f>
        <v>0.4669798544890773</v>
      </c>
      <c r="D13" s="368">
        <v>96000</v>
      </c>
      <c r="E13" s="369">
        <f>D13/'- 3 -'!D13*100</f>
        <v>0.1793202641238057</v>
      </c>
    </row>
    <row r="14" spans="1:5" ht="13.5" customHeight="1">
      <c r="A14" s="23" t="s">
        <v>286</v>
      </c>
      <c r="B14" s="24">
        <v>148745</v>
      </c>
      <c r="C14" s="360">
        <f>B14/'- 3 -'!D14*100</f>
        <v>0.3049570064848648</v>
      </c>
      <c r="D14" s="24">
        <v>120000</v>
      </c>
      <c r="E14" s="360">
        <f>D14/'- 3 -'!D14*100</f>
        <v>0.2460240060384132</v>
      </c>
    </row>
    <row r="15" spans="1:5" ht="13.5" customHeight="1">
      <c r="A15" s="367" t="s">
        <v>251</v>
      </c>
      <c r="B15" s="368">
        <v>105275</v>
      </c>
      <c r="C15" s="369">
        <f>B15/'- 3 -'!D15*100</f>
        <v>0.7329193247103081</v>
      </c>
      <c r="D15" s="368">
        <v>35000</v>
      </c>
      <c r="E15" s="369">
        <f>D15/'- 3 -'!D15*100</f>
        <v>0.2436682627866139</v>
      </c>
    </row>
    <row r="16" spans="1:5" ht="13.5" customHeight="1">
      <c r="A16" s="23" t="s">
        <v>252</v>
      </c>
      <c r="B16" s="24">
        <v>12425</v>
      </c>
      <c r="C16" s="360">
        <f>B16/'- 3 -'!D16*100</f>
        <v>0.11368396242729031</v>
      </c>
      <c r="D16" s="24">
        <v>11000</v>
      </c>
      <c r="E16" s="360">
        <f>D16/'- 3 -'!D16*100</f>
        <v>0.10064576150504573</v>
      </c>
    </row>
    <row r="17" spans="1:5" ht="13.5" customHeight="1">
      <c r="A17" s="367" t="s">
        <v>253</v>
      </c>
      <c r="B17" s="368">
        <v>84390</v>
      </c>
      <c r="C17" s="369">
        <f>B17/'- 3 -'!D17*100</f>
        <v>0.6333099416152623</v>
      </c>
      <c r="D17" s="368">
        <v>38000</v>
      </c>
      <c r="E17" s="369">
        <f>D17/'- 3 -'!D17*100</f>
        <v>0.28517333548263973</v>
      </c>
    </row>
    <row r="18" spans="1:5" ht="13.5" customHeight="1">
      <c r="A18" s="23" t="s">
        <v>254</v>
      </c>
      <c r="B18" s="24">
        <v>2258869</v>
      </c>
      <c r="C18" s="360">
        <f>B18/'- 3 -'!D18*100</f>
        <v>2.557238685003158</v>
      </c>
      <c r="D18" s="24">
        <v>69000</v>
      </c>
      <c r="E18" s="360">
        <f>D18/'- 3 -'!D18*100</f>
        <v>0.07811407800329186</v>
      </c>
    </row>
    <row r="19" spans="1:5" ht="13.5" customHeight="1">
      <c r="A19" s="367" t="s">
        <v>255</v>
      </c>
      <c r="B19" s="368">
        <v>42200</v>
      </c>
      <c r="C19" s="369">
        <f>B19/'- 3 -'!D19*100</f>
        <v>0.17314212753107533</v>
      </c>
      <c r="D19" s="368">
        <v>22000</v>
      </c>
      <c r="E19" s="369">
        <f>D19/'- 3 -'!D19*100</f>
        <v>0.09026366838112931</v>
      </c>
    </row>
    <row r="20" spans="1:5" ht="13.5" customHeight="1">
      <c r="A20" s="23" t="s">
        <v>256</v>
      </c>
      <c r="B20" s="24">
        <v>143155</v>
      </c>
      <c r="C20" s="360">
        <f>B20/'- 3 -'!D20*100</f>
        <v>0.30581048247966874</v>
      </c>
      <c r="D20" s="24">
        <v>174744</v>
      </c>
      <c r="E20" s="360">
        <f>D20/'- 3 -'!D20*100</f>
        <v>0.3732915158424591</v>
      </c>
    </row>
    <row r="21" spans="1:5" ht="13.5" customHeight="1">
      <c r="A21" s="367" t="s">
        <v>257</v>
      </c>
      <c r="B21" s="368">
        <v>118000</v>
      </c>
      <c r="C21" s="369">
        <f>B21/'- 3 -'!D21*100</f>
        <v>0.4419690846370797</v>
      </c>
      <c r="D21" s="368">
        <v>112000</v>
      </c>
      <c r="E21" s="369">
        <f>D21/'- 3 -'!D21*100</f>
        <v>0.41949608033349944</v>
      </c>
    </row>
    <row r="22" spans="1:5" ht="13.5" customHeight="1">
      <c r="A22" s="23" t="s">
        <v>258</v>
      </c>
      <c r="B22" s="24">
        <v>42655</v>
      </c>
      <c r="C22" s="360">
        <f>B22/'- 3 -'!D22*100</f>
        <v>0.3048261508321672</v>
      </c>
      <c r="D22" s="24">
        <v>2500</v>
      </c>
      <c r="E22" s="360">
        <f>D22/'- 3 -'!D22*100</f>
        <v>0.017865792452946148</v>
      </c>
    </row>
    <row r="23" spans="1:5" ht="13.5" customHeight="1">
      <c r="A23" s="367" t="s">
        <v>259</v>
      </c>
      <c r="B23" s="368">
        <v>37400</v>
      </c>
      <c r="C23" s="369">
        <f>B23/'- 3 -'!D23*100</f>
        <v>0.3077025602251659</v>
      </c>
      <c r="D23" s="368">
        <v>9000</v>
      </c>
      <c r="E23" s="369">
        <f>D23/'- 3 -'!D23*100</f>
        <v>0.0740460706424196</v>
      </c>
    </row>
    <row r="24" spans="1:5" ht="13.5" customHeight="1">
      <c r="A24" s="23" t="s">
        <v>260</v>
      </c>
      <c r="B24" s="24">
        <v>172900</v>
      </c>
      <c r="C24" s="360">
        <f>B24/'- 3 -'!D24*100</f>
        <v>0.4311662098358015</v>
      </c>
      <c r="D24" s="24">
        <v>183800</v>
      </c>
      <c r="E24" s="360">
        <f>D24/'- 3 -'!D24*100</f>
        <v>0.45834788529682075</v>
      </c>
    </row>
    <row r="25" spans="1:5" ht="13.5" customHeight="1">
      <c r="A25" s="367" t="s">
        <v>261</v>
      </c>
      <c r="B25" s="368">
        <v>265000</v>
      </c>
      <c r="C25" s="369">
        <f>B25/'- 3 -'!D25*100</f>
        <v>0.21679323423820948</v>
      </c>
      <c r="D25" s="368">
        <v>325000</v>
      </c>
      <c r="E25" s="369">
        <f>D25/'- 3 -'!D25*100</f>
        <v>0.26587849482044557</v>
      </c>
    </row>
    <row r="26" spans="1:5" ht="13.5" customHeight="1">
      <c r="A26" s="23" t="s">
        <v>262</v>
      </c>
      <c r="B26" s="24">
        <v>152265</v>
      </c>
      <c r="C26" s="360">
        <f>B26/'- 3 -'!D26*100</f>
        <v>0.5136267003712016</v>
      </c>
      <c r="D26" s="24">
        <v>41700</v>
      </c>
      <c r="E26" s="360">
        <f>D26/'- 3 -'!D26*100</f>
        <v>0.14066419338310912</v>
      </c>
    </row>
    <row r="27" spans="1:5" ht="13.5" customHeight="1">
      <c r="A27" s="367" t="s">
        <v>263</v>
      </c>
      <c r="B27" s="368">
        <v>119650</v>
      </c>
      <c r="C27" s="369">
        <f>B27/'- 3 -'!D27*100</f>
        <v>0.3777910398448142</v>
      </c>
      <c r="D27" s="368">
        <v>150166</v>
      </c>
      <c r="E27" s="369">
        <f>D27/'- 3 -'!D27*100</f>
        <v>0.4741443317119631</v>
      </c>
    </row>
    <row r="28" spans="1:5" ht="13.5" customHeight="1">
      <c r="A28" s="23" t="s">
        <v>264</v>
      </c>
      <c r="B28" s="24">
        <v>46900</v>
      </c>
      <c r="C28" s="360">
        <f>B28/'- 3 -'!D28*100</f>
        <v>0.26497092805643824</v>
      </c>
      <c r="D28" s="24">
        <v>36000</v>
      </c>
      <c r="E28" s="360">
        <f>D28/'- 3 -'!D28*100</f>
        <v>0.20338919850814022</v>
      </c>
    </row>
    <row r="29" spans="1:5" ht="13.5" customHeight="1">
      <c r="A29" s="367" t="s">
        <v>265</v>
      </c>
      <c r="B29" s="368">
        <v>432595</v>
      </c>
      <c r="C29" s="369">
        <f>B29/'- 3 -'!D29*100</f>
        <v>0.3741676123171866</v>
      </c>
      <c r="D29" s="368">
        <v>257764</v>
      </c>
      <c r="E29" s="369">
        <f>D29/'- 3 -'!D29*100</f>
        <v>0.22294973455848377</v>
      </c>
    </row>
    <row r="30" spans="1:5" ht="13.5" customHeight="1">
      <c r="A30" s="23" t="s">
        <v>266</v>
      </c>
      <c r="B30" s="24">
        <v>43065</v>
      </c>
      <c r="C30" s="360">
        <f>B30/'- 3 -'!D30*100</f>
        <v>0.4035414947761687</v>
      </c>
      <c r="D30" s="24">
        <v>21435</v>
      </c>
      <c r="E30" s="360">
        <f>D30/'- 3 -'!D30*100</f>
        <v>0.20085712157267333</v>
      </c>
    </row>
    <row r="31" spans="1:5" ht="13.5" customHeight="1">
      <c r="A31" s="367" t="s">
        <v>267</v>
      </c>
      <c r="B31" s="368">
        <v>36838</v>
      </c>
      <c r="C31" s="369">
        <f>B31/'- 3 -'!D31*100</f>
        <v>0.1352632625228673</v>
      </c>
      <c r="D31" s="368">
        <v>39500</v>
      </c>
      <c r="E31" s="369">
        <f>D31/'- 3 -'!D31*100</f>
        <v>0.14503770209167866</v>
      </c>
    </row>
    <row r="32" spans="1:5" ht="13.5" customHeight="1">
      <c r="A32" s="23" t="s">
        <v>268</v>
      </c>
      <c r="B32" s="24">
        <v>113775</v>
      </c>
      <c r="C32" s="360">
        <f>B32/'- 3 -'!D32*100</f>
        <v>0.5483631210221382</v>
      </c>
      <c r="D32" s="24">
        <v>48400</v>
      </c>
      <c r="E32" s="360">
        <f>D32/'- 3 -'!D32*100</f>
        <v>0.23327422595009</v>
      </c>
    </row>
    <row r="33" spans="1:5" ht="13.5" customHeight="1">
      <c r="A33" s="367" t="s">
        <v>269</v>
      </c>
      <c r="B33" s="368">
        <v>92500</v>
      </c>
      <c r="C33" s="369">
        <f>B33/'- 3 -'!D33*100</f>
        <v>0.4121570741749061</v>
      </c>
      <c r="D33" s="368">
        <v>75000</v>
      </c>
      <c r="E33" s="369">
        <f>D33/'- 3 -'!D33*100</f>
        <v>0.3341814114931671</v>
      </c>
    </row>
    <row r="34" spans="1:5" ht="13.5" customHeight="1">
      <c r="A34" s="23" t="s">
        <v>270</v>
      </c>
      <c r="B34" s="24">
        <v>83604</v>
      </c>
      <c r="C34" s="360">
        <f>B34/'- 3 -'!D34*100</f>
        <v>0.42288251459405973</v>
      </c>
      <c r="D34" s="24">
        <v>81000</v>
      </c>
      <c r="E34" s="360">
        <f>D34/'- 3 -'!D34*100</f>
        <v>0.40971106265392615</v>
      </c>
    </row>
    <row r="35" spans="1:5" ht="13.5" customHeight="1">
      <c r="A35" s="367" t="s">
        <v>271</v>
      </c>
      <c r="B35" s="368">
        <v>216500</v>
      </c>
      <c r="C35" s="369">
        <f>B35/'- 3 -'!D35*100</f>
        <v>0.15475931684505412</v>
      </c>
      <c r="D35" s="368">
        <v>133500</v>
      </c>
      <c r="E35" s="369">
        <f>D35/'- 3 -'!D35*100</f>
        <v>0.09542895519083014</v>
      </c>
    </row>
    <row r="36" spans="1:5" ht="13.5" customHeight="1">
      <c r="A36" s="23" t="s">
        <v>272</v>
      </c>
      <c r="B36" s="24">
        <v>52250</v>
      </c>
      <c r="C36" s="360">
        <f>B36/'- 3 -'!D36*100</f>
        <v>0.29374891073968507</v>
      </c>
      <c r="D36" s="24">
        <v>62900</v>
      </c>
      <c r="E36" s="360">
        <f>D36/'- 3 -'!D36*100</f>
        <v>0.3536230906320802</v>
      </c>
    </row>
    <row r="37" spans="1:5" ht="13.5" customHeight="1">
      <c r="A37" s="367" t="s">
        <v>273</v>
      </c>
      <c r="B37" s="368">
        <v>122500</v>
      </c>
      <c r="C37" s="369">
        <f>B37/'- 3 -'!D37*100</f>
        <v>0.4224695299455714</v>
      </c>
      <c r="D37" s="368">
        <v>151893</v>
      </c>
      <c r="E37" s="369">
        <f>D37/'- 3 -'!D37*100</f>
        <v>0.5238380760165117</v>
      </c>
    </row>
    <row r="38" spans="1:5" ht="13.5" customHeight="1">
      <c r="A38" s="23" t="s">
        <v>274</v>
      </c>
      <c r="B38" s="24">
        <v>391499</v>
      </c>
      <c r="C38" s="360">
        <f>B38/'- 3 -'!D38*100</f>
        <v>0.5282638263424645</v>
      </c>
      <c r="D38" s="24">
        <v>169199</v>
      </c>
      <c r="E38" s="360">
        <f>D38/'- 3 -'!D38*100</f>
        <v>0.22830635877312241</v>
      </c>
    </row>
    <row r="39" spans="1:5" ht="13.5" customHeight="1">
      <c r="A39" s="367" t="s">
        <v>275</v>
      </c>
      <c r="B39" s="368">
        <v>20000</v>
      </c>
      <c r="C39" s="369">
        <f>B39/'- 3 -'!D39*100</f>
        <v>0.12440998564308765</v>
      </c>
      <c r="D39" s="368">
        <v>30000</v>
      </c>
      <c r="E39" s="369">
        <f>D39/'- 3 -'!D39*100</f>
        <v>0.1866149784646315</v>
      </c>
    </row>
    <row r="40" spans="1:5" ht="13.5" customHeight="1">
      <c r="A40" s="23" t="s">
        <v>276</v>
      </c>
      <c r="B40" s="24">
        <v>382068</v>
      </c>
      <c r="C40" s="360">
        <f>B40/'- 3 -'!D40*100</f>
        <v>0.5028722120484769</v>
      </c>
      <c r="D40" s="24">
        <v>306693</v>
      </c>
      <c r="E40" s="360">
        <f>D40/'- 3 -'!D40*100</f>
        <v>0.40366475949250796</v>
      </c>
    </row>
    <row r="41" spans="1:5" ht="13.5" customHeight="1">
      <c r="A41" s="367" t="s">
        <v>277</v>
      </c>
      <c r="B41" s="368">
        <v>163022</v>
      </c>
      <c r="C41" s="369">
        <f>B41/'- 3 -'!D41*100</f>
        <v>0.35054264742377</v>
      </c>
      <c r="D41" s="368">
        <v>86540</v>
      </c>
      <c r="E41" s="369">
        <f>D41/'- 3 -'!D41*100</f>
        <v>0.1860850726162914</v>
      </c>
    </row>
    <row r="42" spans="1:5" ht="13.5" customHeight="1">
      <c r="A42" s="23" t="s">
        <v>278</v>
      </c>
      <c r="B42" s="24">
        <v>114421</v>
      </c>
      <c r="C42" s="360">
        <f>B42/'- 3 -'!D42*100</f>
        <v>0.6869978301097194</v>
      </c>
      <c r="D42" s="24">
        <v>70421</v>
      </c>
      <c r="E42" s="360">
        <f>D42/'- 3 -'!D42*100</f>
        <v>0.42281639029685586</v>
      </c>
    </row>
    <row r="43" spans="1:5" ht="13.5" customHeight="1">
      <c r="A43" s="367" t="s">
        <v>279</v>
      </c>
      <c r="B43" s="368">
        <v>50900</v>
      </c>
      <c r="C43" s="369">
        <f>B43/'- 3 -'!D43*100</f>
        <v>0.5179435909568474</v>
      </c>
      <c r="D43" s="368">
        <v>6000</v>
      </c>
      <c r="E43" s="369">
        <f>D43/'- 3 -'!D43*100</f>
        <v>0.06105425433676</v>
      </c>
    </row>
    <row r="44" spans="1:5" ht="13.5" customHeight="1">
      <c r="A44" s="23" t="s">
        <v>280</v>
      </c>
      <c r="B44" s="24">
        <v>30157</v>
      </c>
      <c r="C44" s="360">
        <f>B44/'- 3 -'!D44*100</f>
        <v>0.39735490261003553</v>
      </c>
      <c r="D44" s="24">
        <v>15000</v>
      </c>
      <c r="E44" s="360">
        <f>D44/'- 3 -'!D44*100</f>
        <v>0.1976431189823435</v>
      </c>
    </row>
    <row r="45" spans="1:5" ht="13.5" customHeight="1">
      <c r="A45" s="367" t="s">
        <v>281</v>
      </c>
      <c r="B45" s="368">
        <v>14605</v>
      </c>
      <c r="C45" s="369">
        <f>B45/'- 3 -'!D45*100</f>
        <v>0.1246956248527217</v>
      </c>
      <c r="D45" s="368">
        <v>14420</v>
      </c>
      <c r="E45" s="369">
        <f>D45/'- 3 -'!D45*100</f>
        <v>0.12311611847834625</v>
      </c>
    </row>
    <row r="46" spans="1:5" ht="13.5" customHeight="1">
      <c r="A46" s="23" t="s">
        <v>282</v>
      </c>
      <c r="B46" s="24">
        <v>1599800</v>
      </c>
      <c r="C46" s="360">
        <f>B46/'- 3 -'!D46*100</f>
        <v>0.5599495702374798</v>
      </c>
      <c r="D46" s="24">
        <v>742300</v>
      </c>
      <c r="E46" s="360">
        <f>D46/'- 3 -'!D46*100</f>
        <v>0.2598140805021135</v>
      </c>
    </row>
    <row r="47" spans="1:5" ht="4.5" customHeight="1">
      <c r="A47"/>
      <c r="B47"/>
      <c r="C47"/>
      <c r="D47"/>
      <c r="E47"/>
    </row>
    <row r="48" spans="1:5" ht="13.5" customHeight="1">
      <c r="A48" s="370" t="s">
        <v>283</v>
      </c>
      <c r="B48" s="371">
        <f>SUM(B11:B46)</f>
        <v>8187120</v>
      </c>
      <c r="C48" s="372">
        <f>B48/'- 3 -'!D48*100</f>
        <v>0.5192645415320445</v>
      </c>
      <c r="D48" s="371">
        <f>SUM(D11:D46)</f>
        <v>3820081</v>
      </c>
      <c r="E48" s="372">
        <f>D48/'- 3 -'!D48*100</f>
        <v>0.2422869835888901</v>
      </c>
    </row>
    <row r="49" spans="1:5" ht="4.5" customHeight="1">
      <c r="A49" s="25" t="s">
        <v>5</v>
      </c>
      <c r="B49" s="26"/>
      <c r="C49" s="359"/>
      <c r="D49" s="26"/>
      <c r="E49" s="359"/>
    </row>
    <row r="50" spans="1:5" ht="13.5" customHeight="1">
      <c r="A50" s="23" t="s">
        <v>284</v>
      </c>
      <c r="B50" s="24">
        <v>0</v>
      </c>
      <c r="C50" s="360">
        <f>B50/'- 3 -'!D50*100</f>
        <v>0</v>
      </c>
      <c r="D50" s="24">
        <v>3000</v>
      </c>
      <c r="E50" s="360">
        <f>D50/'- 3 -'!D50*100</f>
        <v>0.11716095572096948</v>
      </c>
    </row>
    <row r="51" spans="1:5" ht="13.5" customHeight="1">
      <c r="A51" s="367" t="s">
        <v>285</v>
      </c>
      <c r="B51" s="368">
        <v>0</v>
      </c>
      <c r="C51" s="369">
        <f>B51/'- 3 -'!D51*100</f>
        <v>0</v>
      </c>
      <c r="D51" s="368">
        <v>29176</v>
      </c>
      <c r="E51" s="369">
        <f>D51/'- 3 -'!D51*100</f>
        <v>0.27530618801989687</v>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xml><?xml version="1.0" encoding="utf-8"?>
<worksheet xmlns="http://schemas.openxmlformats.org/spreadsheetml/2006/main" xmlns:r="http://schemas.openxmlformats.org/officeDocument/2006/relationships">
  <sheetPr codeName="Sheet2">
    <pageSetUpPr fitToPage="1"/>
  </sheetPr>
  <dimension ref="A1:E59"/>
  <sheetViews>
    <sheetView showGridLines="0" showZeros="0" workbookViewId="0" topLeftCell="A1">
      <selection activeCell="A1" sqref="A1"/>
    </sheetView>
  </sheetViews>
  <sheetFormatPr defaultColWidth="15.83203125" defaultRowHeight="12"/>
  <cols>
    <col min="1" max="1" width="40.83203125" style="1" customWidth="1"/>
    <col min="2" max="2" width="27.83203125" style="1" customWidth="1"/>
    <col min="3" max="3" width="18.83203125" style="1" customWidth="1"/>
    <col min="4" max="4" width="27.83203125" style="1" customWidth="1"/>
    <col min="5" max="5" width="18.83203125" style="1" customWidth="1"/>
    <col min="6" max="16384" width="15.83203125" style="1" customWidth="1"/>
  </cols>
  <sheetData>
    <row r="1" spans="1:5" ht="6.75" customHeight="1">
      <c r="A1" s="3"/>
      <c r="B1" s="4"/>
      <c r="C1" s="4"/>
      <c r="D1" s="4"/>
      <c r="E1" s="4"/>
    </row>
    <row r="2" spans="1:5" ht="15.75" customHeight="1">
      <c r="A2" s="523" t="s">
        <v>12</v>
      </c>
      <c r="B2" s="523"/>
      <c r="C2" s="523"/>
      <c r="D2" s="523"/>
      <c r="E2" s="523"/>
    </row>
    <row r="3" spans="1:5" ht="15.75" customHeight="1">
      <c r="A3" s="524"/>
      <c r="B3" s="524"/>
      <c r="C3" s="524"/>
      <c r="D3" s="524"/>
      <c r="E3" s="524"/>
    </row>
    <row r="4" spans="2:5" ht="15.75" customHeight="1">
      <c r="B4" s="4"/>
      <c r="C4" s="30"/>
      <c r="D4" s="31"/>
      <c r="E4" s="30"/>
    </row>
    <row r="5" spans="2:5" ht="15.75" customHeight="1">
      <c r="B5" s="4"/>
      <c r="C5" s="4"/>
      <c r="D5" s="4"/>
      <c r="E5" s="4"/>
    </row>
    <row r="6" spans="2:5" ht="15.75" customHeight="1">
      <c r="B6" s="4"/>
      <c r="C6" s="4"/>
      <c r="D6" s="4"/>
      <c r="E6" s="4"/>
    </row>
    <row r="7" spans="2:5" ht="15.75" customHeight="1">
      <c r="B7" s="380" t="s">
        <v>366</v>
      </c>
      <c r="C7" s="397"/>
      <c r="D7" s="380" t="s">
        <v>480</v>
      </c>
      <c r="E7" s="404"/>
    </row>
    <row r="8" spans="1:5" ht="15.75" customHeight="1">
      <c r="A8" s="32"/>
      <c r="B8" s="33" t="s">
        <v>36</v>
      </c>
      <c r="C8" s="34"/>
      <c r="D8" s="33" t="s">
        <v>36</v>
      </c>
      <c r="E8" s="34"/>
    </row>
    <row r="9" spans="1:5" ht="15.75" customHeight="1">
      <c r="A9" s="35" t="s">
        <v>88</v>
      </c>
      <c r="B9" s="36" t="s">
        <v>373</v>
      </c>
      <c r="C9" s="36" t="s">
        <v>100</v>
      </c>
      <c r="D9" s="36" t="s">
        <v>373</v>
      </c>
      <c r="E9" s="36" t="s">
        <v>100</v>
      </c>
    </row>
    <row r="10" ht="4.5" customHeight="1">
      <c r="A10" s="37"/>
    </row>
    <row r="11" spans="1:5" ht="13.5" customHeight="1">
      <c r="A11" s="367" t="s">
        <v>248</v>
      </c>
      <c r="B11" s="368">
        <v>11941628</v>
      </c>
      <c r="C11" s="368">
        <v>7883</v>
      </c>
      <c r="D11" s="368">
        <f>'- 3 -'!F11</f>
        <v>12365660</v>
      </c>
      <c r="E11" s="368">
        <f>ROUND(D11/'- 7 -'!F11,0)</f>
        <v>8358</v>
      </c>
    </row>
    <row r="12" spans="1:5" ht="13.5" customHeight="1">
      <c r="A12" s="23" t="s">
        <v>249</v>
      </c>
      <c r="B12" s="38">
        <v>20284500</v>
      </c>
      <c r="C12" s="38">
        <v>8687</v>
      </c>
      <c r="D12" s="24">
        <f>'- 3 -'!F12</f>
        <v>21902192</v>
      </c>
      <c r="E12" s="24">
        <f>ROUND(D12/'- 7 -'!F12,0)</f>
        <v>9315</v>
      </c>
    </row>
    <row r="13" spans="1:5" ht="13.5" customHeight="1">
      <c r="A13" s="367" t="s">
        <v>250</v>
      </c>
      <c r="B13" s="368">
        <v>51336700</v>
      </c>
      <c r="C13" s="368">
        <v>7304</v>
      </c>
      <c r="D13" s="368">
        <f>'- 3 -'!F13</f>
        <v>53426400</v>
      </c>
      <c r="E13" s="368">
        <f>ROUND(D13/'- 7 -'!F13,0)</f>
        <v>7764</v>
      </c>
    </row>
    <row r="14" spans="1:5" ht="13.5" customHeight="1">
      <c r="A14" s="23" t="s">
        <v>286</v>
      </c>
      <c r="B14" s="24">
        <v>45796841</v>
      </c>
      <c r="C14" s="24">
        <v>10650</v>
      </c>
      <c r="D14" s="24">
        <f>'- 3 -'!F14</f>
        <v>48622534</v>
      </c>
      <c r="E14" s="24">
        <f>ROUND(D14/'- 7 -'!F14,0)</f>
        <v>11037</v>
      </c>
    </row>
    <row r="15" spans="1:5" ht="13.5" customHeight="1">
      <c r="A15" s="367" t="s">
        <v>251</v>
      </c>
      <c r="B15" s="368">
        <v>13648207</v>
      </c>
      <c r="C15" s="368">
        <v>8619</v>
      </c>
      <c r="D15" s="368">
        <f>'- 3 -'!F15</f>
        <v>14159841</v>
      </c>
      <c r="E15" s="368">
        <f>ROUND(D15/'- 7 -'!F15,0)</f>
        <v>8993</v>
      </c>
    </row>
    <row r="16" spans="1:5" ht="13.5" customHeight="1">
      <c r="A16" s="23" t="s">
        <v>252</v>
      </c>
      <c r="B16" s="38">
        <v>11002844</v>
      </c>
      <c r="C16" s="38">
        <v>8428</v>
      </c>
      <c r="D16" s="24">
        <f>'- 3 -'!F16</f>
        <v>10815122</v>
      </c>
      <c r="E16" s="24">
        <f>ROUND(D16/'- 7 -'!F16,0)</f>
        <v>9031</v>
      </c>
    </row>
    <row r="17" spans="1:5" ht="13.5" customHeight="1">
      <c r="A17" s="367" t="s">
        <v>253</v>
      </c>
      <c r="B17" s="368">
        <v>12677326</v>
      </c>
      <c r="C17" s="368">
        <v>8716</v>
      </c>
      <c r="D17" s="368">
        <f>'- 3 -'!F17</f>
        <v>13277829</v>
      </c>
      <c r="E17" s="368">
        <f>ROUND(D17/'- 7 -'!F17,0)</f>
        <v>9240</v>
      </c>
    </row>
    <row r="18" spans="1:5" ht="13.5" customHeight="1">
      <c r="A18" s="23" t="s">
        <v>254</v>
      </c>
      <c r="B18" s="24">
        <v>76766760</v>
      </c>
      <c r="C18" s="24">
        <v>12850</v>
      </c>
      <c r="D18" s="24">
        <f>'- 3 -'!F18</f>
        <v>85130105</v>
      </c>
      <c r="E18" s="24">
        <f>ROUND(D18/'- 7 -'!F18,0)</f>
        <v>13959</v>
      </c>
    </row>
    <row r="19" spans="1:5" ht="13.5" customHeight="1">
      <c r="A19" s="367" t="s">
        <v>255</v>
      </c>
      <c r="B19" s="368">
        <v>20915150</v>
      </c>
      <c r="C19" s="368">
        <v>6678</v>
      </c>
      <c r="D19" s="368">
        <f>'- 3 -'!F19</f>
        <v>24346840</v>
      </c>
      <c r="E19" s="368">
        <f>ROUND(D19/'- 7 -'!F19,0)</f>
        <v>7269</v>
      </c>
    </row>
    <row r="20" spans="1:5" ht="13.5" customHeight="1">
      <c r="A20" s="23" t="s">
        <v>256</v>
      </c>
      <c r="B20" s="38">
        <v>42448048</v>
      </c>
      <c r="C20" s="38">
        <v>6294</v>
      </c>
      <c r="D20" s="24">
        <f>'- 3 -'!F20</f>
        <v>46664043</v>
      </c>
      <c r="E20" s="24">
        <f>ROUND(D20/'- 7 -'!F20,0)</f>
        <v>6962</v>
      </c>
    </row>
    <row r="21" spans="1:5" ht="13.5" customHeight="1">
      <c r="A21" s="367" t="s">
        <v>257</v>
      </c>
      <c r="B21" s="368">
        <v>25600000</v>
      </c>
      <c r="C21" s="368">
        <v>8000</v>
      </c>
      <c r="D21" s="368">
        <f>'- 3 -'!F21</f>
        <v>26598700</v>
      </c>
      <c r="E21" s="368">
        <f>ROUND(D21/'- 7 -'!F21,0)</f>
        <v>8550</v>
      </c>
    </row>
    <row r="22" spans="1:5" ht="13.5" customHeight="1">
      <c r="A22" s="23" t="s">
        <v>258</v>
      </c>
      <c r="B22" s="24">
        <v>13698243</v>
      </c>
      <c r="C22" s="24">
        <v>8096</v>
      </c>
      <c r="D22" s="24">
        <f>'- 3 -'!F22</f>
        <v>13926432</v>
      </c>
      <c r="E22" s="24">
        <f>ROUND(D22/'- 7 -'!F22,0)</f>
        <v>8369</v>
      </c>
    </row>
    <row r="23" spans="1:5" ht="13.5" customHeight="1">
      <c r="A23" s="367" t="s">
        <v>259</v>
      </c>
      <c r="B23" s="368">
        <v>11189847</v>
      </c>
      <c r="C23" s="368">
        <v>8598</v>
      </c>
      <c r="D23" s="368">
        <f>'- 3 -'!F23</f>
        <v>11884595</v>
      </c>
      <c r="E23" s="368">
        <f>ROUND(D23/'- 7 -'!F23,0)</f>
        <v>9065</v>
      </c>
    </row>
    <row r="24" spans="1:5" ht="13.5" customHeight="1">
      <c r="A24" s="23" t="s">
        <v>260</v>
      </c>
      <c r="B24" s="38">
        <v>37748900</v>
      </c>
      <c r="C24" s="38">
        <v>8193</v>
      </c>
      <c r="D24" s="24">
        <f>'- 3 -'!F24</f>
        <v>39500340</v>
      </c>
      <c r="E24" s="24">
        <f>ROUND(D24/'- 7 -'!F24,0)</f>
        <v>8595</v>
      </c>
    </row>
    <row r="25" spans="1:5" ht="13.5" customHeight="1">
      <c r="A25" s="367" t="s">
        <v>261</v>
      </c>
      <c r="B25" s="368">
        <v>119500891</v>
      </c>
      <c r="C25" s="368">
        <v>8046</v>
      </c>
      <c r="D25" s="368">
        <f>'- 3 -'!F25</f>
        <v>121557848</v>
      </c>
      <c r="E25" s="368">
        <f>ROUND(D25/'- 7 -'!F25,0)</f>
        <v>8480</v>
      </c>
    </row>
    <row r="26" spans="1:5" ht="13.5" customHeight="1">
      <c r="A26" s="23" t="s">
        <v>262</v>
      </c>
      <c r="B26" s="24">
        <v>28217307</v>
      </c>
      <c r="C26" s="24">
        <v>8727</v>
      </c>
      <c r="D26" s="24">
        <f>'- 3 -'!F26</f>
        <v>29558696</v>
      </c>
      <c r="E26" s="24">
        <f>ROUND(D26/'- 7 -'!F26,0)</f>
        <v>9016</v>
      </c>
    </row>
    <row r="27" spans="1:5" ht="13.5" customHeight="1">
      <c r="A27" s="367" t="s">
        <v>263</v>
      </c>
      <c r="B27" s="368">
        <v>29516162</v>
      </c>
      <c r="C27" s="368">
        <v>8700</v>
      </c>
      <c r="D27" s="368">
        <f>'- 3 -'!F27</f>
        <v>31506561</v>
      </c>
      <c r="E27" s="368">
        <f>ROUND(D27/'- 7 -'!F27,0)</f>
        <v>9308</v>
      </c>
    </row>
    <row r="28" spans="1:5" ht="13.5" customHeight="1">
      <c r="A28" s="23" t="s">
        <v>264</v>
      </c>
      <c r="B28" s="38">
        <v>17973043.87</v>
      </c>
      <c r="C28" s="38">
        <v>8767</v>
      </c>
      <c r="D28" s="24">
        <f>'- 3 -'!F28</f>
        <v>17700055</v>
      </c>
      <c r="E28" s="24">
        <f>ROUND(D28/'- 7 -'!F28,0)</f>
        <v>9243</v>
      </c>
    </row>
    <row r="29" spans="1:5" ht="13.5" customHeight="1">
      <c r="A29" s="367" t="s">
        <v>265</v>
      </c>
      <c r="B29" s="368">
        <v>111122808</v>
      </c>
      <c r="C29" s="368">
        <v>8589</v>
      </c>
      <c r="D29" s="368">
        <f>'- 3 -'!F29</f>
        <v>115511321</v>
      </c>
      <c r="E29" s="368">
        <f>ROUND(D29/'- 7 -'!F29,0)</f>
        <v>8995</v>
      </c>
    </row>
    <row r="30" spans="1:5" ht="13.5" customHeight="1">
      <c r="A30" s="23" t="s">
        <v>266</v>
      </c>
      <c r="B30" s="24">
        <v>10381389</v>
      </c>
      <c r="C30" s="24">
        <v>8305</v>
      </c>
      <c r="D30" s="24">
        <f>'- 3 -'!F30</f>
        <v>10660890</v>
      </c>
      <c r="E30" s="24">
        <f>ROUND(D30/'- 7 -'!F30,0)</f>
        <v>8822</v>
      </c>
    </row>
    <row r="31" spans="1:5" ht="13.5" customHeight="1">
      <c r="A31" s="367" t="s">
        <v>267</v>
      </c>
      <c r="B31" s="368">
        <v>26490364</v>
      </c>
      <c r="C31" s="368">
        <v>7855</v>
      </c>
      <c r="D31" s="368">
        <f>'- 3 -'!F31</f>
        <v>27058193</v>
      </c>
      <c r="E31" s="368">
        <f>ROUND(D31/'- 7 -'!F31,0)</f>
        <v>8092</v>
      </c>
    </row>
    <row r="32" spans="1:5" ht="13.5" customHeight="1">
      <c r="A32" s="23" t="s">
        <v>268</v>
      </c>
      <c r="B32" s="38">
        <v>19945647</v>
      </c>
      <c r="C32" s="38">
        <v>8928</v>
      </c>
      <c r="D32" s="24">
        <f>'- 3 -'!F32</f>
        <v>20502763</v>
      </c>
      <c r="E32" s="24">
        <f>ROUND(D32/'- 7 -'!F32,0)</f>
        <v>9405</v>
      </c>
    </row>
    <row r="33" spans="1:5" ht="13.5" customHeight="1">
      <c r="A33" s="367" t="s">
        <v>269</v>
      </c>
      <c r="B33" s="368">
        <v>22038600</v>
      </c>
      <c r="C33" s="368">
        <v>9475</v>
      </c>
      <c r="D33" s="368">
        <f>'- 3 -'!F33</f>
        <v>22422900</v>
      </c>
      <c r="E33" s="368">
        <f>ROUND(D33/'- 7 -'!F33,0)</f>
        <v>9841</v>
      </c>
    </row>
    <row r="34" spans="1:5" ht="13.5" customHeight="1">
      <c r="A34" s="23" t="s">
        <v>270</v>
      </c>
      <c r="B34" s="24">
        <v>18690861</v>
      </c>
      <c r="C34" s="24">
        <v>8564</v>
      </c>
      <c r="D34" s="24">
        <f>'- 3 -'!F34</f>
        <v>19751924</v>
      </c>
      <c r="E34" s="24">
        <f>ROUND(D34/'- 7 -'!F34,0)</f>
        <v>9287</v>
      </c>
    </row>
    <row r="35" spans="1:5" ht="13.5" customHeight="1">
      <c r="A35" s="367" t="s">
        <v>271</v>
      </c>
      <c r="B35" s="368">
        <v>134307267</v>
      </c>
      <c r="C35" s="368">
        <v>7888</v>
      </c>
      <c r="D35" s="368">
        <f>'- 3 -'!F35</f>
        <v>139313452</v>
      </c>
      <c r="E35" s="368">
        <f>ROUND(D35/'- 7 -'!F35,0)</f>
        <v>8122</v>
      </c>
    </row>
    <row r="36" spans="1:5" ht="13.5" customHeight="1">
      <c r="A36" s="23" t="s">
        <v>272</v>
      </c>
      <c r="B36" s="38">
        <v>17565090</v>
      </c>
      <c r="C36" s="38">
        <v>8702</v>
      </c>
      <c r="D36" s="24">
        <f>'- 3 -'!F36</f>
        <v>17770465</v>
      </c>
      <c r="E36" s="24">
        <f>ROUND(D36/'- 7 -'!F36,0)</f>
        <v>9193</v>
      </c>
    </row>
    <row r="37" spans="1:5" ht="13.5" customHeight="1">
      <c r="A37" s="367" t="s">
        <v>273</v>
      </c>
      <c r="B37" s="368">
        <v>27069403</v>
      </c>
      <c r="C37" s="368">
        <v>8373</v>
      </c>
      <c r="D37" s="368">
        <f>'- 3 -'!F37</f>
        <v>28991174</v>
      </c>
      <c r="E37" s="368">
        <f>ROUND(D37/'- 7 -'!F37,0)</f>
        <v>8548</v>
      </c>
    </row>
    <row r="38" spans="1:5" ht="13.5" customHeight="1">
      <c r="A38" s="23" t="s">
        <v>274</v>
      </c>
      <c r="B38" s="24">
        <v>69635748</v>
      </c>
      <c r="C38" s="24">
        <v>8164</v>
      </c>
      <c r="D38" s="24">
        <f>'- 3 -'!F38</f>
        <v>73198973</v>
      </c>
      <c r="E38" s="24">
        <f>ROUND(D38/'- 7 -'!F38,0)</f>
        <v>8386</v>
      </c>
    </row>
    <row r="39" spans="1:5" ht="13.5" customHeight="1">
      <c r="A39" s="367" t="s">
        <v>275</v>
      </c>
      <c r="B39" s="368">
        <v>15713138</v>
      </c>
      <c r="C39" s="368">
        <v>8925</v>
      </c>
      <c r="D39" s="368">
        <f>'- 3 -'!F39</f>
        <v>15986630</v>
      </c>
      <c r="E39" s="368">
        <f>ROUND(D39/'- 7 -'!F39,0)</f>
        <v>9587</v>
      </c>
    </row>
    <row r="40" spans="1:5" ht="13.5" customHeight="1">
      <c r="A40" s="23" t="s">
        <v>276</v>
      </c>
      <c r="B40" s="38">
        <v>71896262</v>
      </c>
      <c r="C40" s="38">
        <v>8020</v>
      </c>
      <c r="D40" s="24">
        <f>'- 3 -'!F40</f>
        <v>75375447</v>
      </c>
      <c r="E40" s="24">
        <f>ROUND(D40/'- 7 -'!F40,0)</f>
        <v>8572</v>
      </c>
    </row>
    <row r="41" spans="1:5" ht="13.5" customHeight="1">
      <c r="A41" s="367" t="s">
        <v>277</v>
      </c>
      <c r="B41" s="368">
        <v>43205889</v>
      </c>
      <c r="C41" s="368">
        <v>9067</v>
      </c>
      <c r="D41" s="368">
        <f>'- 3 -'!F41</f>
        <v>45436361</v>
      </c>
      <c r="E41" s="368">
        <f>ROUND(D41/'- 7 -'!F41,0)</f>
        <v>9739</v>
      </c>
    </row>
    <row r="42" spans="1:5" ht="13.5" customHeight="1">
      <c r="A42" s="23" t="s">
        <v>278</v>
      </c>
      <c r="B42" s="24">
        <v>16148173</v>
      </c>
      <c r="C42" s="24">
        <v>8969</v>
      </c>
      <c r="D42" s="24">
        <f>'- 3 -'!F42</f>
        <v>16597232</v>
      </c>
      <c r="E42" s="24">
        <f>ROUND(D42/'- 7 -'!F42,0)</f>
        <v>9856</v>
      </c>
    </row>
    <row r="43" spans="1:5" ht="13.5" customHeight="1">
      <c r="A43" s="367" t="s">
        <v>279</v>
      </c>
      <c r="B43" s="368">
        <v>9114700</v>
      </c>
      <c r="C43" s="368">
        <v>8024</v>
      </c>
      <c r="D43" s="368">
        <f>'- 3 -'!F43</f>
        <v>9682325</v>
      </c>
      <c r="E43" s="368">
        <f>ROUND(D43/'- 7 -'!F43,0)</f>
        <v>8858</v>
      </c>
    </row>
    <row r="44" spans="1:5" ht="13.5" customHeight="1">
      <c r="A44" s="23" t="s">
        <v>280</v>
      </c>
      <c r="B44" s="38">
        <v>7255123</v>
      </c>
      <c r="C44" s="38">
        <v>9166</v>
      </c>
      <c r="D44" s="24">
        <f>'- 3 -'!F44</f>
        <v>7583437</v>
      </c>
      <c r="E44" s="24">
        <f>ROUND(D44/'- 7 -'!F44,0)</f>
        <v>9581</v>
      </c>
    </row>
    <row r="45" spans="1:5" ht="13.5" customHeight="1">
      <c r="A45" s="367" t="s">
        <v>281</v>
      </c>
      <c r="B45" s="368">
        <v>10535785</v>
      </c>
      <c r="C45" s="368">
        <v>7201</v>
      </c>
      <c r="D45" s="368">
        <f>'- 3 -'!F45</f>
        <v>11203157</v>
      </c>
      <c r="E45" s="368">
        <f>ROUND(D45/'- 7 -'!F45,0)</f>
        <v>7721</v>
      </c>
    </row>
    <row r="46" spans="1:5" ht="13.5" customHeight="1">
      <c r="A46" s="23" t="s">
        <v>282</v>
      </c>
      <c r="B46" s="24">
        <v>272157400</v>
      </c>
      <c r="C46" s="24">
        <v>8787</v>
      </c>
      <c r="D46" s="24">
        <f>'- 3 -'!F46</f>
        <v>279177600</v>
      </c>
      <c r="E46" s="24">
        <f>ROUND(D46/'- 7 -'!F46,0)</f>
        <v>9057</v>
      </c>
    </row>
    <row r="47" spans="1:5" ht="4.5" customHeight="1">
      <c r="A47"/>
      <c r="B47"/>
      <c r="C47"/>
      <c r="D47"/>
      <c r="E47"/>
    </row>
    <row r="48" spans="1:5" ht="13.5" customHeight="1">
      <c r="A48" s="370" t="s">
        <v>283</v>
      </c>
      <c r="B48" s="371">
        <f>SUM(B11:B46)</f>
        <v>1493536044.87</v>
      </c>
      <c r="C48" s="371">
        <v>8466</v>
      </c>
      <c r="D48" s="371">
        <f>SUM(D11:D46)</f>
        <v>1559168037</v>
      </c>
      <c r="E48" s="371">
        <f>ROUND(D48/'- 7 -'!F48,0)</f>
        <v>8898</v>
      </c>
    </row>
    <row r="49" spans="1:5" ht="4.5" customHeight="1">
      <c r="A49" s="25" t="s">
        <v>5</v>
      </c>
      <c r="B49" s="26"/>
      <c r="C49" s="26"/>
      <c r="D49" s="26"/>
      <c r="E49" s="26"/>
    </row>
    <row r="50" spans="1:5" ht="13.5" customHeight="1">
      <c r="A50" s="23" t="s">
        <v>284</v>
      </c>
      <c r="B50" s="24">
        <v>2529301</v>
      </c>
      <c r="C50" s="24">
        <v>9413</v>
      </c>
      <c r="D50" s="24">
        <f>'- 3 -'!F50</f>
        <v>2552080</v>
      </c>
      <c r="E50" s="24">
        <f>ROUND(D50/'- 7 -'!F50,0)</f>
        <v>11179</v>
      </c>
    </row>
    <row r="51" spans="1:5" ht="13.5" customHeight="1">
      <c r="A51" s="367" t="s">
        <v>536</v>
      </c>
      <c r="B51" s="506" t="s">
        <v>203</v>
      </c>
      <c r="C51" s="506" t="s">
        <v>203</v>
      </c>
      <c r="D51" s="368">
        <f>'- 3 -'!F51</f>
        <v>7220782</v>
      </c>
      <c r="E51" s="368">
        <f>ROUND(D51/'- 7 -'!F51,0)</f>
        <v>11058</v>
      </c>
    </row>
    <row r="52" spans="1:5" ht="49.5" customHeight="1">
      <c r="A52" s="27"/>
      <c r="B52" s="27"/>
      <c r="C52" s="27"/>
      <c r="D52" s="27"/>
      <c r="E52" s="27"/>
    </row>
    <row r="53" spans="1:5" ht="15" customHeight="1">
      <c r="A53" s="40" t="s">
        <v>416</v>
      </c>
      <c r="B53" s="39"/>
      <c r="C53" s="39"/>
      <c r="D53" s="39"/>
      <c r="E53" s="39"/>
    </row>
    <row r="54" spans="1:5" ht="12" customHeight="1">
      <c r="A54" s="2" t="s">
        <v>554</v>
      </c>
      <c r="B54" s="39"/>
      <c r="C54" s="39"/>
      <c r="D54" s="39"/>
      <c r="E54" s="39"/>
    </row>
    <row r="55" spans="1:5" ht="12" customHeight="1">
      <c r="A55" s="2" t="s">
        <v>415</v>
      </c>
      <c r="B55" s="39"/>
      <c r="C55" s="39"/>
      <c r="D55" s="39"/>
      <c r="E55" s="39"/>
    </row>
    <row r="56" spans="1:5" ht="12" customHeight="1">
      <c r="A56" s="40" t="s">
        <v>537</v>
      </c>
      <c r="B56" s="39"/>
      <c r="C56" s="39"/>
      <c r="D56" s="39"/>
      <c r="E56" s="39"/>
    </row>
    <row r="57" ht="12" customHeight="1">
      <c r="A57" s="1" t="s">
        <v>535</v>
      </c>
    </row>
    <row r="58" ht="14.25" customHeight="1">
      <c r="A58" s="2"/>
    </row>
    <row r="59" ht="14.25" customHeight="1">
      <c r="A59" s="2"/>
    </row>
  </sheetData>
  <mergeCells count="1">
    <mergeCell ref="A2:E3"/>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0.xml><?xml version="1.0" encoding="utf-8"?>
<worksheet xmlns="http://schemas.openxmlformats.org/spreadsheetml/2006/main" xmlns:r="http://schemas.openxmlformats.org/officeDocument/2006/relationships">
  <sheetPr codeName="Sheet31">
    <pageSetUpPr fitToPage="1"/>
  </sheetPr>
  <dimension ref="A1:F54"/>
  <sheetViews>
    <sheetView showGridLines="0" showZeros="0" workbookViewId="0" topLeftCell="A1">
      <selection activeCell="A1" sqref="A1"/>
    </sheetView>
  </sheetViews>
  <sheetFormatPr defaultColWidth="15.83203125" defaultRowHeight="12"/>
  <cols>
    <col min="1" max="1" width="36.83203125" style="1" customWidth="1"/>
    <col min="2" max="2" width="18.83203125" style="1" customWidth="1"/>
    <col min="3" max="3" width="15.83203125" style="1" customWidth="1"/>
    <col min="4" max="4" width="18.83203125" style="1" customWidth="1"/>
    <col min="5" max="5" width="15.83203125" style="1" customWidth="1"/>
    <col min="6" max="6" width="26.83203125" style="1" customWidth="1"/>
    <col min="7" max="16384" width="15.83203125" style="1" customWidth="1"/>
  </cols>
  <sheetData>
    <row r="1" spans="1:6" ht="6.75" customHeight="1">
      <c r="A1" s="3"/>
      <c r="B1" s="4"/>
      <c r="C1" s="4"/>
      <c r="D1" s="4"/>
      <c r="E1" s="4"/>
      <c r="F1" s="4"/>
    </row>
    <row r="2" spans="1:6" ht="15.75" customHeight="1">
      <c r="A2" s="167"/>
      <c r="B2" s="5" t="s">
        <v>2</v>
      </c>
      <c r="C2" s="6"/>
      <c r="D2" s="6"/>
      <c r="E2" s="6"/>
      <c r="F2" s="190" t="s">
        <v>501</v>
      </c>
    </row>
    <row r="3" spans="1:6" ht="15.75" customHeight="1">
      <c r="A3" s="170"/>
      <c r="B3" s="7" t="str">
        <f>OPYEAR</f>
        <v>OPERATING FUND 2006/2007 BUDGET</v>
      </c>
      <c r="C3" s="8"/>
      <c r="D3" s="8"/>
      <c r="E3" s="8"/>
      <c r="F3" s="104"/>
    </row>
    <row r="4" spans="2:6" ht="15.75" customHeight="1">
      <c r="B4" s="4"/>
      <c r="C4" s="4"/>
      <c r="D4" s="4"/>
      <c r="E4" s="4"/>
      <c r="F4" s="4"/>
    </row>
    <row r="5" spans="2:6" ht="15.75" customHeight="1">
      <c r="B5" s="4"/>
      <c r="C5" s="4"/>
      <c r="D5" s="4"/>
      <c r="E5" s="4"/>
      <c r="F5" s="4"/>
    </row>
    <row r="6" spans="2:5" ht="15.75" customHeight="1">
      <c r="B6" s="191" t="s">
        <v>27</v>
      </c>
      <c r="C6" s="192"/>
      <c r="D6" s="193"/>
      <c r="E6" s="194"/>
    </row>
    <row r="7" spans="2:5" ht="15.75" customHeight="1">
      <c r="B7" s="449"/>
      <c r="C7" s="363"/>
      <c r="D7" s="361" t="s">
        <v>55</v>
      </c>
      <c r="E7" s="363"/>
    </row>
    <row r="8" spans="1:5" ht="15.75" customHeight="1">
      <c r="A8" s="105"/>
      <c r="B8" s="365" t="s">
        <v>74</v>
      </c>
      <c r="C8" s="366"/>
      <c r="D8" s="364" t="s">
        <v>75</v>
      </c>
      <c r="E8" s="366"/>
    </row>
    <row r="9" spans="1:5" ht="15.75" customHeight="1">
      <c r="A9" s="35" t="s">
        <v>88</v>
      </c>
      <c r="B9" s="195" t="s">
        <v>89</v>
      </c>
      <c r="C9" s="195" t="s">
        <v>90</v>
      </c>
      <c r="D9" s="199" t="s">
        <v>89</v>
      </c>
      <c r="E9" s="195" t="s">
        <v>90</v>
      </c>
    </row>
    <row r="10" ht="4.5" customHeight="1">
      <c r="A10" s="37"/>
    </row>
    <row r="11" spans="1:5" ht="13.5" customHeight="1">
      <c r="A11" s="367" t="s">
        <v>248</v>
      </c>
      <c r="B11" s="368">
        <v>16000</v>
      </c>
      <c r="C11" s="369">
        <f>B11/'- 3 -'!D11*100</f>
        <v>0.1292677547241305</v>
      </c>
      <c r="D11" s="368">
        <v>201500</v>
      </c>
      <c r="E11" s="369">
        <f>D11/'- 3 -'!D11*100</f>
        <v>1.6279657860570185</v>
      </c>
    </row>
    <row r="12" spans="1:5" ht="13.5" customHeight="1">
      <c r="A12" s="23" t="s">
        <v>249</v>
      </c>
      <c r="B12" s="24">
        <v>50000</v>
      </c>
      <c r="C12" s="360">
        <f>B12/'- 3 -'!D12*100</f>
        <v>0.22387319249261844</v>
      </c>
      <c r="D12" s="24">
        <v>346789</v>
      </c>
      <c r="E12" s="360">
        <f>D12/'- 3 -'!D12*100</f>
        <v>1.5527352110264532</v>
      </c>
    </row>
    <row r="13" spans="1:5" ht="13.5" customHeight="1">
      <c r="A13" s="367" t="s">
        <v>250</v>
      </c>
      <c r="B13" s="368">
        <v>47900</v>
      </c>
      <c r="C13" s="369">
        <f>B13/'- 3 -'!D13*100</f>
        <v>0.08947334012010721</v>
      </c>
      <c r="D13" s="368">
        <v>906400</v>
      </c>
      <c r="E13" s="369">
        <f>D13/'- 3 -'!D13*100</f>
        <v>1.6930821604355988</v>
      </c>
    </row>
    <row r="14" spans="1:5" ht="13.5" customHeight="1">
      <c r="A14" s="23" t="s">
        <v>286</v>
      </c>
      <c r="B14" s="24">
        <v>100000</v>
      </c>
      <c r="C14" s="360">
        <f>B14/'- 3 -'!D14*100</f>
        <v>0.20502000503201098</v>
      </c>
      <c r="D14" s="24">
        <v>650000</v>
      </c>
      <c r="E14" s="360">
        <f>D14/'- 3 -'!D14*100</f>
        <v>1.3326300327080716</v>
      </c>
    </row>
    <row r="15" spans="1:5" ht="13.5" customHeight="1">
      <c r="A15" s="367" t="s">
        <v>251</v>
      </c>
      <c r="B15" s="368">
        <v>50000</v>
      </c>
      <c r="C15" s="369">
        <f>B15/'- 3 -'!D15*100</f>
        <v>0.3480975182665913</v>
      </c>
      <c r="D15" s="368">
        <v>215000</v>
      </c>
      <c r="E15" s="369">
        <f>D15/'- 3 -'!D15*100</f>
        <v>1.4968193285463427</v>
      </c>
    </row>
    <row r="16" spans="1:5" ht="13.5" customHeight="1">
      <c r="A16" s="23" t="s">
        <v>252</v>
      </c>
      <c r="B16" s="24">
        <v>25000</v>
      </c>
      <c r="C16" s="360">
        <f>B16/'- 3 -'!D16*100</f>
        <v>0.2287403670569221</v>
      </c>
      <c r="D16" s="24">
        <v>175000</v>
      </c>
      <c r="E16" s="360">
        <f>D16/'- 3 -'!D16*100</f>
        <v>1.6011825693984552</v>
      </c>
    </row>
    <row r="17" spans="1:5" ht="13.5" customHeight="1">
      <c r="A17" s="367" t="s">
        <v>253</v>
      </c>
      <c r="B17" s="368">
        <v>63000</v>
      </c>
      <c r="C17" s="369">
        <f>B17/'- 3 -'!D17*100</f>
        <v>0.4727873719843764</v>
      </c>
      <c r="D17" s="368">
        <v>210000</v>
      </c>
      <c r="E17" s="369">
        <f>D17/'- 3 -'!D17*100</f>
        <v>1.575957906614588</v>
      </c>
    </row>
    <row r="18" spans="1:5" ht="13.5" customHeight="1">
      <c r="A18" s="23" t="s">
        <v>254</v>
      </c>
      <c r="B18" s="24">
        <v>200000</v>
      </c>
      <c r="C18" s="360">
        <f>B18/'- 3 -'!D18*100</f>
        <v>0.22641761740084596</v>
      </c>
      <c r="D18" s="24">
        <v>1300000</v>
      </c>
      <c r="E18" s="360">
        <f>D18/'- 3 -'!D18*100</f>
        <v>1.471714513105499</v>
      </c>
    </row>
    <row r="19" spans="1:5" ht="13.5" customHeight="1">
      <c r="A19" s="367" t="s">
        <v>255</v>
      </c>
      <c r="B19" s="368">
        <v>106000</v>
      </c>
      <c r="C19" s="369">
        <f>B19/'- 3 -'!D19*100</f>
        <v>0.43490676583635035</v>
      </c>
      <c r="D19" s="368">
        <v>325000</v>
      </c>
      <c r="E19" s="369">
        <f>D19/'- 3 -'!D19*100</f>
        <v>1.3334405556303193</v>
      </c>
    </row>
    <row r="20" spans="1:5" ht="13.5" customHeight="1">
      <c r="A20" s="23" t="s">
        <v>256</v>
      </c>
      <c r="B20" s="24">
        <v>265000</v>
      </c>
      <c r="C20" s="360">
        <f>B20/'- 3 -'!D20*100</f>
        <v>0.5660981303979059</v>
      </c>
      <c r="D20" s="24">
        <v>760000</v>
      </c>
      <c r="E20" s="360">
        <f>D20/'- 3 -'!D20*100</f>
        <v>1.6235267135939941</v>
      </c>
    </row>
    <row r="21" spans="1:5" ht="13.5" customHeight="1">
      <c r="A21" s="367" t="s">
        <v>257</v>
      </c>
      <c r="B21" s="368">
        <v>100000</v>
      </c>
      <c r="C21" s="369">
        <f>B21/'- 3 -'!D21*100</f>
        <v>0.37455007172633875</v>
      </c>
      <c r="D21" s="368">
        <v>440000</v>
      </c>
      <c r="E21" s="369">
        <f>D21/'- 3 -'!D21*100</f>
        <v>1.6480203155958904</v>
      </c>
    </row>
    <row r="22" spans="1:5" ht="13.5" customHeight="1">
      <c r="A22" s="23" t="s">
        <v>258</v>
      </c>
      <c r="B22" s="24">
        <v>35000</v>
      </c>
      <c r="C22" s="360">
        <f>B22/'- 3 -'!D22*100</f>
        <v>0.2501210943412461</v>
      </c>
      <c r="D22" s="24">
        <v>240000</v>
      </c>
      <c r="E22" s="360">
        <f>D22/'- 3 -'!D22*100</f>
        <v>1.7151160754828303</v>
      </c>
    </row>
    <row r="23" spans="1:5" ht="13.5" customHeight="1">
      <c r="A23" s="367" t="s">
        <v>259</v>
      </c>
      <c r="B23" s="368">
        <v>25000</v>
      </c>
      <c r="C23" s="369">
        <f>B23/'- 3 -'!D23*100</f>
        <v>0.20568352956227667</v>
      </c>
      <c r="D23" s="368">
        <v>200000</v>
      </c>
      <c r="E23" s="369">
        <f>D23/'- 3 -'!D23*100</f>
        <v>1.6454682364982134</v>
      </c>
    </row>
    <row r="24" spans="1:5" ht="13.5" customHeight="1">
      <c r="A24" s="23" t="s">
        <v>260</v>
      </c>
      <c r="B24" s="24">
        <v>85000</v>
      </c>
      <c r="C24" s="360">
        <f>B24/'- 3 -'!D24*100</f>
        <v>0.21196719396207706</v>
      </c>
      <c r="D24" s="24">
        <v>666325</v>
      </c>
      <c r="E24" s="360">
        <f>D24/'- 3 -'!D24*100</f>
        <v>1.6616357707856588</v>
      </c>
    </row>
    <row r="25" spans="1:5" ht="13.5" customHeight="1">
      <c r="A25" s="367" t="s">
        <v>261</v>
      </c>
      <c r="B25" s="368">
        <v>150000</v>
      </c>
      <c r="C25" s="369">
        <f>B25/'- 3 -'!D25*100</f>
        <v>0.12271315145559027</v>
      </c>
      <c r="D25" s="368">
        <v>1950000</v>
      </c>
      <c r="E25" s="369">
        <f>D25/'- 3 -'!D25*100</f>
        <v>1.5952709689226734</v>
      </c>
    </row>
    <row r="26" spans="1:5" ht="13.5" customHeight="1">
      <c r="A26" s="23" t="s">
        <v>262</v>
      </c>
      <c r="B26" s="24">
        <v>90000</v>
      </c>
      <c r="C26" s="360">
        <f>B26/'- 3 -'!D26*100</f>
        <v>0.30359178428009165</v>
      </c>
      <c r="D26" s="24">
        <v>453213</v>
      </c>
      <c r="E26" s="360">
        <f>D26/'- 3 -'!D26*100</f>
        <v>1.5287971480992573</v>
      </c>
    </row>
    <row r="27" spans="1:5" ht="13.5" customHeight="1">
      <c r="A27" s="367" t="s">
        <v>263</v>
      </c>
      <c r="B27" s="368">
        <v>100000</v>
      </c>
      <c r="C27" s="369">
        <f>B27/'- 3 -'!D27*100</f>
        <v>0.31574679468852007</v>
      </c>
      <c r="D27" s="368">
        <v>443000</v>
      </c>
      <c r="E27" s="369">
        <f>D27/'- 3 -'!D27*100</f>
        <v>1.3987583004701438</v>
      </c>
    </row>
    <row r="28" spans="1:5" ht="13.5" customHeight="1">
      <c r="A28" s="23" t="s">
        <v>264</v>
      </c>
      <c r="B28" s="24">
        <v>50000</v>
      </c>
      <c r="C28" s="360">
        <f>B28/'- 3 -'!D28*100</f>
        <v>0.28248499792797255</v>
      </c>
      <c r="D28" s="24">
        <v>265000</v>
      </c>
      <c r="E28" s="360">
        <f>D28/'- 3 -'!D28*100</f>
        <v>1.4971704890182544</v>
      </c>
    </row>
    <row r="29" spans="1:5" ht="13.5" customHeight="1">
      <c r="A29" s="367" t="s">
        <v>265</v>
      </c>
      <c r="B29" s="368">
        <v>200000</v>
      </c>
      <c r="C29" s="369">
        <f>B29/'- 3 -'!D29*100</f>
        <v>0.1729874882128488</v>
      </c>
      <c r="D29" s="368">
        <v>1950000</v>
      </c>
      <c r="E29" s="369">
        <f>D29/'- 3 -'!D29*100</f>
        <v>1.6866280100752757</v>
      </c>
    </row>
    <row r="30" spans="1:5" ht="13.5" customHeight="1">
      <c r="A30" s="23" t="s">
        <v>266</v>
      </c>
      <c r="B30" s="24">
        <v>5000</v>
      </c>
      <c r="C30" s="360">
        <f>B30/'- 3 -'!D30*100</f>
        <v>0.04685260591851488</v>
      </c>
      <c r="D30" s="24">
        <v>168562</v>
      </c>
      <c r="E30" s="360">
        <f>D30/'- 3 -'!D30*100</f>
        <v>1.5795137917673414</v>
      </c>
    </row>
    <row r="31" spans="1:5" ht="13.5" customHeight="1">
      <c r="A31" s="367" t="s">
        <v>267</v>
      </c>
      <c r="B31" s="368">
        <v>25000</v>
      </c>
      <c r="C31" s="369">
        <f>B31/'- 3 -'!D31*100</f>
        <v>0.0917960139820751</v>
      </c>
      <c r="D31" s="368">
        <v>449929</v>
      </c>
      <c r="E31" s="369">
        <f>D31/'- 3 -'!D31*100</f>
        <v>1.6520675509976428</v>
      </c>
    </row>
    <row r="32" spans="1:5" ht="13.5" customHeight="1">
      <c r="A32" s="23" t="s">
        <v>268</v>
      </c>
      <c r="B32" s="24">
        <v>15000</v>
      </c>
      <c r="C32" s="360">
        <f>B32/'- 3 -'!D32*100</f>
        <v>0.07229573118287914</v>
      </c>
      <c r="D32" s="24">
        <v>332000</v>
      </c>
      <c r="E32" s="360">
        <f>D32/'- 3 -'!D32*100</f>
        <v>1.6001455168477248</v>
      </c>
    </row>
    <row r="33" spans="1:5" ht="13.5" customHeight="1">
      <c r="A33" s="367" t="s">
        <v>269</v>
      </c>
      <c r="B33" s="368">
        <v>30000</v>
      </c>
      <c r="C33" s="369">
        <f>B33/'- 3 -'!D33*100</f>
        <v>0.13367256459726684</v>
      </c>
      <c r="D33" s="368">
        <v>350000</v>
      </c>
      <c r="E33" s="369">
        <f>D33/'- 3 -'!D33*100</f>
        <v>1.55951325363478</v>
      </c>
    </row>
    <row r="34" spans="1:5" ht="13.5" customHeight="1">
      <c r="A34" s="23" t="s">
        <v>270</v>
      </c>
      <c r="B34" s="24">
        <v>45000</v>
      </c>
      <c r="C34" s="360">
        <f>B34/'- 3 -'!D34*100</f>
        <v>0.227617257029959</v>
      </c>
      <c r="D34" s="24">
        <v>315236</v>
      </c>
      <c r="E34" s="360">
        <f>D34/'- 3 -'!D34*100</f>
        <v>1.5945145252688036</v>
      </c>
    </row>
    <row r="35" spans="1:5" ht="13.5" customHeight="1">
      <c r="A35" s="367" t="s">
        <v>271</v>
      </c>
      <c r="B35" s="368">
        <v>60000</v>
      </c>
      <c r="C35" s="369">
        <f>B35/'- 3 -'!D35*100</f>
        <v>0.042889418063294445</v>
      </c>
      <c r="D35" s="368">
        <v>2297000</v>
      </c>
      <c r="E35" s="369">
        <f>D35/'- 3 -'!D35*100</f>
        <v>1.641949888189789</v>
      </c>
    </row>
    <row r="36" spans="1:5" ht="13.5" customHeight="1">
      <c r="A36" s="23" t="s">
        <v>272</v>
      </c>
      <c r="B36" s="24">
        <v>71300</v>
      </c>
      <c r="C36" s="360">
        <f>B36/'- 3 -'!D36*100</f>
        <v>0.40084779589932146</v>
      </c>
      <c r="D36" s="24">
        <v>290000</v>
      </c>
      <c r="E36" s="360">
        <f>D36/'- 3 -'!D36*100</f>
        <v>1.6303767294642806</v>
      </c>
    </row>
    <row r="37" spans="1:5" ht="13.5" customHeight="1">
      <c r="A37" s="367" t="s">
        <v>273</v>
      </c>
      <c r="B37" s="368">
        <v>15000</v>
      </c>
      <c r="C37" s="369">
        <f>B37/'- 3 -'!D37*100</f>
        <v>0.05173096285047814</v>
      </c>
      <c r="D37" s="368">
        <v>458699</v>
      </c>
      <c r="E37" s="369">
        <f>D37/'- 3 -'!D37*100</f>
        <v>1.5819293952367648</v>
      </c>
    </row>
    <row r="38" spans="1:5" ht="13.5" customHeight="1">
      <c r="A38" s="23" t="s">
        <v>274</v>
      </c>
      <c r="B38" s="24">
        <v>100000</v>
      </c>
      <c r="C38" s="360">
        <f>B38/'- 3 -'!D38*100</f>
        <v>0.1349336336344319</v>
      </c>
      <c r="D38" s="24">
        <v>1237928</v>
      </c>
      <c r="E38" s="360">
        <f>D38/'- 3 -'!D38*100</f>
        <v>1.67038123217805</v>
      </c>
    </row>
    <row r="39" spans="1:5" ht="13.5" customHeight="1">
      <c r="A39" s="367" t="s">
        <v>275</v>
      </c>
      <c r="B39" s="368">
        <v>65000</v>
      </c>
      <c r="C39" s="369">
        <f>B39/'- 3 -'!D39*100</f>
        <v>0.4043324533400349</v>
      </c>
      <c r="D39" s="368">
        <v>250000</v>
      </c>
      <c r="E39" s="369">
        <f>D39/'- 3 -'!D39*100</f>
        <v>1.5551248205385957</v>
      </c>
    </row>
    <row r="40" spans="1:5" ht="13.5" customHeight="1">
      <c r="A40" s="23" t="s">
        <v>276</v>
      </c>
      <c r="B40" s="24">
        <v>30000</v>
      </c>
      <c r="C40" s="360">
        <f>B40/'- 3 -'!D40*100</f>
        <v>0.03948555325610705</v>
      </c>
      <c r="D40" s="24">
        <v>1226083</v>
      </c>
      <c r="E40" s="360">
        <f>D40/'- 3 -'!D40*100</f>
        <v>1.61375218643025</v>
      </c>
    </row>
    <row r="41" spans="1:5" ht="13.5" customHeight="1">
      <c r="A41" s="367" t="s">
        <v>277</v>
      </c>
      <c r="B41" s="368">
        <v>120000</v>
      </c>
      <c r="C41" s="369">
        <f>B41/'- 3 -'!D41*100</f>
        <v>0.2580333801011667</v>
      </c>
      <c r="D41" s="368">
        <v>760000</v>
      </c>
      <c r="E41" s="369">
        <f>D41/'- 3 -'!D41*100</f>
        <v>1.6342114073073892</v>
      </c>
    </row>
    <row r="42" spans="1:5" ht="13.5" customHeight="1">
      <c r="A42" s="23" t="s">
        <v>278</v>
      </c>
      <c r="B42" s="24">
        <v>4000</v>
      </c>
      <c r="C42" s="360">
        <f>B42/'- 3 -'!D42*100</f>
        <v>0.024016494528442133</v>
      </c>
      <c r="D42" s="24">
        <v>260327</v>
      </c>
      <c r="E42" s="360">
        <f>D42/'- 3 -'!D42*100</f>
        <v>1.563035492776439</v>
      </c>
    </row>
    <row r="43" spans="1:5" ht="13.5" customHeight="1">
      <c r="A43" s="367" t="s">
        <v>279</v>
      </c>
      <c r="B43" s="368">
        <v>25000</v>
      </c>
      <c r="C43" s="369">
        <f>B43/'- 3 -'!D43*100</f>
        <v>0.2543927264031667</v>
      </c>
      <c r="D43" s="368">
        <v>135000</v>
      </c>
      <c r="E43" s="369">
        <f>D43/'- 3 -'!D43*100</f>
        <v>1.3737207225771</v>
      </c>
    </row>
    <row r="44" spans="1:5" ht="13.5" customHeight="1">
      <c r="A44" s="23" t="s">
        <v>280</v>
      </c>
      <c r="B44" s="24">
        <v>8500</v>
      </c>
      <c r="C44" s="360">
        <f>B44/'- 3 -'!D44*100</f>
        <v>0.11199776742332798</v>
      </c>
      <c r="D44" s="24">
        <v>106433</v>
      </c>
      <c r="E44" s="360">
        <f>D44/'- 3 -'!D44*100</f>
        <v>1.4023833388431843</v>
      </c>
    </row>
    <row r="45" spans="1:5" ht="13.5" customHeight="1">
      <c r="A45" s="367" t="s">
        <v>281</v>
      </c>
      <c r="B45" s="368">
        <v>20000</v>
      </c>
      <c r="C45" s="369">
        <f>B45/'- 3 -'!D45*100</f>
        <v>0.17075744587842753</v>
      </c>
      <c r="D45" s="368">
        <v>181903</v>
      </c>
      <c r="E45" s="369">
        <f>D45/'- 3 -'!D45*100</f>
        <v>1.5530645838811803</v>
      </c>
    </row>
    <row r="46" spans="1:5" ht="13.5" customHeight="1">
      <c r="A46" s="23" t="s">
        <v>282</v>
      </c>
      <c r="B46" s="24">
        <v>150000</v>
      </c>
      <c r="C46" s="360">
        <f>B46/'- 3 -'!D46*100</f>
        <v>0.052501834939131124</v>
      </c>
      <c r="D46" s="24">
        <v>4744100</v>
      </c>
      <c r="E46" s="360">
        <f>D46/'- 3 -'!D46*100</f>
        <v>1.6604930342315465</v>
      </c>
    </row>
    <row r="47" spans="1:5" ht="4.5" customHeight="1">
      <c r="A47"/>
      <c r="B47"/>
      <c r="C47"/>
      <c r="D47"/>
      <c r="E47"/>
    </row>
    <row r="48" spans="1:5" ht="13.5" customHeight="1">
      <c r="A48" s="370" t="s">
        <v>283</v>
      </c>
      <c r="B48" s="371">
        <f>SUM(B11:B46)</f>
        <v>2546700</v>
      </c>
      <c r="C48" s="372">
        <f>B48/'- 3 -'!D48*100</f>
        <v>0.16152334495154066</v>
      </c>
      <c r="D48" s="371">
        <f>SUM(D11:D46)</f>
        <v>25260427</v>
      </c>
      <c r="E48" s="372">
        <f>D48/'- 3 -'!D48*100</f>
        <v>1.6021316464225122</v>
      </c>
    </row>
    <row r="49" spans="1:5" ht="4.5" customHeight="1">
      <c r="A49" s="25" t="s">
        <v>5</v>
      </c>
      <c r="B49" s="26"/>
      <c r="C49" s="359"/>
      <c r="D49" s="26"/>
      <c r="E49" s="359"/>
    </row>
    <row r="50" spans="1:5" ht="13.5" customHeight="1">
      <c r="A50" s="23" t="s">
        <v>284</v>
      </c>
      <c r="B50" s="24">
        <v>0</v>
      </c>
      <c r="C50" s="360">
        <f>B50/'- 3 -'!D50*100</f>
        <v>0</v>
      </c>
      <c r="D50" s="24">
        <v>16000</v>
      </c>
      <c r="E50" s="360">
        <f>D50/'- 3 -'!D50*100</f>
        <v>0.6248584305118371</v>
      </c>
    </row>
    <row r="51" spans="1:5" ht="13.5" customHeight="1">
      <c r="A51" s="367" t="s">
        <v>285</v>
      </c>
      <c r="B51" s="368">
        <v>25000</v>
      </c>
      <c r="C51" s="369">
        <f>B51/'- 3 -'!D51*100</f>
        <v>0.2359012441903421</v>
      </c>
      <c r="D51" s="368">
        <v>130431</v>
      </c>
      <c r="E51" s="369">
        <f>D51/'- 3 -'!D51*100</f>
        <v>1.2307534072396205</v>
      </c>
    </row>
    <row r="52" ht="49.5" customHeight="1"/>
    <row r="53" ht="15" customHeight="1">
      <c r="C53" s="118"/>
    </row>
    <row r="54" ht="14.25" customHeight="1">
      <c r="C54" s="118"/>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1.xml><?xml version="1.0" encoding="utf-8"?>
<worksheet xmlns="http://schemas.openxmlformats.org/spreadsheetml/2006/main" xmlns:r="http://schemas.openxmlformats.org/officeDocument/2006/relationships">
  <sheetPr codeName="Sheet32">
    <pageSetUpPr fitToPage="1"/>
  </sheetPr>
  <dimension ref="A1:I51"/>
  <sheetViews>
    <sheetView showGridLines="0" showZeros="0" workbookViewId="0" topLeftCell="A1">
      <selection activeCell="A1" sqref="A1"/>
    </sheetView>
  </sheetViews>
  <sheetFormatPr defaultColWidth="15.83203125" defaultRowHeight="12"/>
  <cols>
    <col min="1" max="1" width="30.83203125" style="1" customWidth="1"/>
    <col min="2" max="2" width="16.83203125" style="1" customWidth="1"/>
    <col min="3" max="3" width="19.83203125" style="1" customWidth="1"/>
    <col min="4" max="4" width="10.83203125" style="1" customWidth="1"/>
    <col min="5" max="5" width="16.83203125" style="1" customWidth="1"/>
    <col min="6" max="6" width="11.83203125" style="1" customWidth="1"/>
    <col min="7" max="7" width="14.83203125" style="1" customWidth="1"/>
    <col min="8" max="8" width="11.83203125" style="1" customWidth="1"/>
    <col min="9" max="16384" width="15.83203125" style="1" customWidth="1"/>
  </cols>
  <sheetData>
    <row r="1" spans="1:8" ht="6.75" customHeight="1">
      <c r="A1" s="3"/>
      <c r="B1" s="4"/>
      <c r="C1" s="4"/>
      <c r="D1" s="4"/>
      <c r="E1" s="4"/>
      <c r="F1" s="4"/>
      <c r="G1" s="4"/>
      <c r="H1" s="4"/>
    </row>
    <row r="2" spans="1:8" ht="15.75" customHeight="1">
      <c r="A2" s="167"/>
      <c r="B2" s="5" t="s">
        <v>11</v>
      </c>
      <c r="C2" s="6"/>
      <c r="D2" s="6"/>
      <c r="E2" s="6"/>
      <c r="F2" s="109"/>
      <c r="G2" s="109"/>
      <c r="H2" s="109"/>
    </row>
    <row r="3" spans="1:8" ht="15.75" customHeight="1">
      <c r="A3" s="170"/>
      <c r="B3" s="7" t="str">
        <f>OPYEAR</f>
        <v>OPERATING FUND 2006/2007 BUDGET</v>
      </c>
      <c r="C3" s="8"/>
      <c r="D3" s="8"/>
      <c r="E3" s="8"/>
      <c r="F3" s="111"/>
      <c r="G3" s="111"/>
      <c r="H3" s="111"/>
    </row>
    <row r="4" spans="2:8" ht="15.75" customHeight="1">
      <c r="B4" s="4"/>
      <c r="C4" s="4"/>
      <c r="D4" s="4"/>
      <c r="E4" s="4"/>
      <c r="F4" s="4"/>
      <c r="G4" s="4"/>
      <c r="H4" s="4"/>
    </row>
    <row r="5" spans="2:8" ht="15.75" customHeight="1">
      <c r="B5" s="4"/>
      <c r="C5" s="4"/>
      <c r="D5" s="4"/>
      <c r="E5" s="4"/>
      <c r="F5" s="4"/>
      <c r="G5" s="4"/>
      <c r="H5" s="4"/>
    </row>
    <row r="6" spans="2:8" ht="15.75" customHeight="1">
      <c r="B6" s="361" t="s">
        <v>32</v>
      </c>
      <c r="C6" s="362"/>
      <c r="D6" s="376"/>
      <c r="E6" s="376"/>
      <c r="F6" s="376"/>
      <c r="G6" s="376"/>
      <c r="H6" s="375"/>
    </row>
    <row r="7" spans="2:8" ht="15.75" customHeight="1">
      <c r="B7" s="364" t="s">
        <v>62</v>
      </c>
      <c r="C7" s="365"/>
      <c r="D7" s="387"/>
      <c r="E7" s="387"/>
      <c r="F7" s="387"/>
      <c r="G7" s="387"/>
      <c r="H7" s="377"/>
    </row>
    <row r="8" spans="1:8" ht="15.75" customHeight="1">
      <c r="A8" s="105"/>
      <c r="B8" s="30"/>
      <c r="C8" s="114" t="s">
        <v>212</v>
      </c>
      <c r="D8" s="115" t="s">
        <v>67</v>
      </c>
      <c r="E8" s="188" t="s">
        <v>80</v>
      </c>
      <c r="F8" s="188" t="s">
        <v>81</v>
      </c>
      <c r="G8" s="188" t="s">
        <v>82</v>
      </c>
      <c r="H8" s="188" t="s">
        <v>81</v>
      </c>
    </row>
    <row r="9" spans="1:8" ht="15.75" customHeight="1">
      <c r="A9" s="35" t="s">
        <v>88</v>
      </c>
      <c r="B9" s="116" t="s">
        <v>89</v>
      </c>
      <c r="C9" s="116" t="s">
        <v>95</v>
      </c>
      <c r="D9" s="116" t="s">
        <v>91</v>
      </c>
      <c r="E9" s="116" t="s">
        <v>96</v>
      </c>
      <c r="F9" s="116" t="s">
        <v>97</v>
      </c>
      <c r="G9" s="116" t="s">
        <v>98</v>
      </c>
      <c r="H9" s="116" t="s">
        <v>97</v>
      </c>
    </row>
    <row r="10" ht="4.5" customHeight="1">
      <c r="A10" s="37"/>
    </row>
    <row r="11" spans="1:8" ht="13.5" customHeight="1">
      <c r="A11" s="367" t="s">
        <v>248</v>
      </c>
      <c r="B11" s="425">
        <f>'- 30 -'!D11</f>
        <v>796780</v>
      </c>
      <c r="C11" s="425">
        <v>780</v>
      </c>
      <c r="D11" s="425">
        <f ca="1">IF(AND(CELL("type",C11)="v",C11&gt;0),B11/C11,"")</f>
        <v>1021.5128205128206</v>
      </c>
      <c r="E11" s="425">
        <v>670000</v>
      </c>
      <c r="F11" s="426">
        <f ca="1">IF(AND(CELL("type",E11)="v",E11&gt;0),B11/E11,"")</f>
        <v>1.189223880597015</v>
      </c>
      <c r="G11" s="425">
        <v>465000</v>
      </c>
      <c r="H11" s="426">
        <f ca="1">IF(AND(CELL("type",G11)="v",G11&gt;0),B11/G11,"")</f>
        <v>1.713505376344086</v>
      </c>
    </row>
    <row r="12" spans="1:8" ht="13.5" customHeight="1">
      <c r="A12" s="23" t="s">
        <v>249</v>
      </c>
      <c r="B12" s="177">
        <f>'- 30 -'!D12</f>
        <v>1629508</v>
      </c>
      <c r="C12" s="177">
        <v>1398</v>
      </c>
      <c r="D12" s="177">
        <f aca="true" ca="1" t="shared" si="0" ref="D12:D46">IF(AND(CELL("type",C12)="v",C12&gt;0),B12/C12,"")</f>
        <v>1165.5994277539342</v>
      </c>
      <c r="E12" s="177">
        <v>1248711</v>
      </c>
      <c r="F12" s="184">
        <f aca="true" ca="1" t="shared" si="1" ref="F12:F46">IF(AND(CELL("type",E12)="v",E12&gt;0),B12/E12,"")</f>
        <v>1.3049520665710481</v>
      </c>
      <c r="G12" s="177">
        <v>804063</v>
      </c>
      <c r="H12" s="184">
        <f aca="true" ca="1" t="shared" si="2" ref="H12:H46">IF(AND(CELL("type",G12)="v",G12&gt;0),B12/G12,"")</f>
        <v>2.02659244362693</v>
      </c>
    </row>
    <row r="13" spans="1:8" ht="13.5" customHeight="1">
      <c r="A13" s="367" t="s">
        <v>250</v>
      </c>
      <c r="B13" s="425">
        <f>'- 30 -'!D13</f>
        <v>1387000</v>
      </c>
      <c r="C13" s="425">
        <v>1737</v>
      </c>
      <c r="D13" s="425">
        <f ca="1" t="shared" si="0"/>
        <v>798.5031663788141</v>
      </c>
      <c r="E13" s="425">
        <v>754545</v>
      </c>
      <c r="F13" s="426">
        <f ca="1" t="shared" si="1"/>
        <v>1.8381938784300473</v>
      </c>
      <c r="G13" s="425">
        <v>457944</v>
      </c>
      <c r="H13" s="426">
        <f ca="1" t="shared" si="2"/>
        <v>3.028754607550268</v>
      </c>
    </row>
    <row r="14" spans="1:8" ht="13.5" customHeight="1">
      <c r="A14" s="23" t="s">
        <v>286</v>
      </c>
      <c r="B14" s="177">
        <f>'- 30 -'!D14</f>
        <v>4327453</v>
      </c>
      <c r="C14" s="177">
        <v>3487</v>
      </c>
      <c r="D14" s="177">
        <f ca="1" t="shared" si="0"/>
        <v>1241.0246630341267</v>
      </c>
      <c r="E14" s="177">
        <v>2158854</v>
      </c>
      <c r="F14" s="184">
        <f ca="1" t="shared" si="1"/>
        <v>2.004513968985397</v>
      </c>
      <c r="G14" s="177">
        <v>1277322</v>
      </c>
      <c r="H14" s="184">
        <f ca="1" t="shared" si="2"/>
        <v>3.3879108008787133</v>
      </c>
    </row>
    <row r="15" spans="1:8" ht="13.5" customHeight="1">
      <c r="A15" s="367" t="s">
        <v>251</v>
      </c>
      <c r="B15" s="425">
        <f>'- 30 -'!D15</f>
        <v>895350</v>
      </c>
      <c r="C15" s="425">
        <v>1073</v>
      </c>
      <c r="D15" s="425">
        <f ca="1" t="shared" si="0"/>
        <v>834.4361602982293</v>
      </c>
      <c r="E15" s="425">
        <v>640000</v>
      </c>
      <c r="F15" s="426">
        <f ca="1" t="shared" si="1"/>
        <v>1.398984375</v>
      </c>
      <c r="G15" s="425">
        <v>450000</v>
      </c>
      <c r="H15" s="426">
        <f ca="1" t="shared" si="2"/>
        <v>1.9896666666666667</v>
      </c>
    </row>
    <row r="16" spans="1:8" ht="13.5" customHeight="1">
      <c r="A16" s="23" t="s">
        <v>252</v>
      </c>
      <c r="B16" s="177">
        <f>'- 30 -'!D16</f>
        <v>245033</v>
      </c>
      <c r="C16" s="177">
        <v>242</v>
      </c>
      <c r="D16" s="177">
        <f ca="1" t="shared" si="0"/>
        <v>1012.5330578512396</v>
      </c>
      <c r="E16" s="177">
        <v>69920</v>
      </c>
      <c r="F16" s="184">
        <f ca="1" t="shared" si="1"/>
        <v>3.5044765446224257</v>
      </c>
      <c r="G16" s="177">
        <v>48576</v>
      </c>
      <c r="H16" s="184">
        <f ca="1" t="shared" si="2"/>
        <v>5.044322299077733</v>
      </c>
    </row>
    <row r="17" spans="1:8" ht="13.5" customHeight="1">
      <c r="A17" s="367" t="s">
        <v>253</v>
      </c>
      <c r="B17" s="425">
        <f>'- 30 -'!D17</f>
        <v>1081240</v>
      </c>
      <c r="C17" s="425">
        <v>688</v>
      </c>
      <c r="D17" s="425">
        <f ca="1" t="shared" si="0"/>
        <v>1571.5697674418604</v>
      </c>
      <c r="E17" s="425">
        <v>1037594</v>
      </c>
      <c r="F17" s="426">
        <f ca="1" t="shared" si="1"/>
        <v>1.0420646225787735</v>
      </c>
      <c r="G17" s="425">
        <v>659732</v>
      </c>
      <c r="H17" s="426">
        <f ca="1" t="shared" si="2"/>
        <v>1.6389079201857724</v>
      </c>
    </row>
    <row r="18" spans="1:8" ht="13.5" customHeight="1">
      <c r="A18" s="23" t="s">
        <v>254</v>
      </c>
      <c r="B18" s="177">
        <f>'- 30 -'!D18</f>
        <v>3389662</v>
      </c>
      <c r="C18" s="177">
        <v>4450</v>
      </c>
      <c r="D18" s="177">
        <f ca="1" t="shared" si="0"/>
        <v>761.721797752809</v>
      </c>
      <c r="E18" s="177">
        <v>890692</v>
      </c>
      <c r="F18" s="184">
        <f ca="1" t="shared" si="1"/>
        <v>3.805649988997319</v>
      </c>
      <c r="G18" s="177">
        <v>649000</v>
      </c>
      <c r="H18" s="184">
        <f ca="1" t="shared" si="2"/>
        <v>5.222899845916795</v>
      </c>
    </row>
    <row r="19" spans="1:8" ht="13.5" customHeight="1">
      <c r="A19" s="367" t="s">
        <v>255</v>
      </c>
      <c r="B19" s="425">
        <f>'- 30 -'!D19</f>
        <v>871200</v>
      </c>
      <c r="C19" s="425">
        <v>1774</v>
      </c>
      <c r="D19" s="425">
        <f ca="1" t="shared" si="0"/>
        <v>491.0935738444194</v>
      </c>
      <c r="E19" s="425">
        <v>483228</v>
      </c>
      <c r="F19" s="426">
        <f ca="1" t="shared" si="1"/>
        <v>1.8028756611785741</v>
      </c>
      <c r="G19" s="425">
        <v>329220</v>
      </c>
      <c r="H19" s="426">
        <f ca="1" t="shared" si="2"/>
        <v>2.646254784034992</v>
      </c>
    </row>
    <row r="20" spans="1:8" ht="13.5" customHeight="1">
      <c r="A20" s="23" t="s">
        <v>256</v>
      </c>
      <c r="B20" s="177">
        <f>'- 30 -'!D20</f>
        <v>2404673</v>
      </c>
      <c r="C20" s="177">
        <v>4388</v>
      </c>
      <c r="D20" s="177">
        <f ca="1" t="shared" si="0"/>
        <v>548.0111668185962</v>
      </c>
      <c r="E20" s="177">
        <v>1241264</v>
      </c>
      <c r="F20" s="184">
        <f ca="1" t="shared" si="1"/>
        <v>1.937277646012452</v>
      </c>
      <c r="G20" s="177">
        <v>823832</v>
      </c>
      <c r="H20" s="184">
        <f ca="1" t="shared" si="2"/>
        <v>2.918887588731683</v>
      </c>
    </row>
    <row r="21" spans="1:8" ht="13.5" customHeight="1">
      <c r="A21" s="367" t="s">
        <v>257</v>
      </c>
      <c r="B21" s="425">
        <f>'- 30 -'!D21</f>
        <v>1679000</v>
      </c>
      <c r="C21" s="425">
        <v>1750</v>
      </c>
      <c r="D21" s="425">
        <f ca="1" t="shared" si="0"/>
        <v>959.4285714285714</v>
      </c>
      <c r="E21" s="425">
        <v>1025000</v>
      </c>
      <c r="F21" s="426">
        <f ca="1" t="shared" si="1"/>
        <v>1.6380487804878048</v>
      </c>
      <c r="G21" s="425">
        <v>615000</v>
      </c>
      <c r="H21" s="426">
        <f ca="1" t="shared" si="2"/>
        <v>2.730081300813008</v>
      </c>
    </row>
    <row r="22" spans="1:8" ht="13.5" customHeight="1">
      <c r="A22" s="23" t="s">
        <v>258</v>
      </c>
      <c r="B22" s="177">
        <f>'- 30 -'!D22</f>
        <v>347050</v>
      </c>
      <c r="C22" s="177">
        <v>595</v>
      </c>
      <c r="D22" s="177">
        <f ca="1" t="shared" si="0"/>
        <v>583.2773109243698</v>
      </c>
      <c r="E22" s="177">
        <v>198320</v>
      </c>
      <c r="F22" s="184">
        <f ca="1" t="shared" si="1"/>
        <v>1.7499495764421138</v>
      </c>
      <c r="G22" s="177">
        <v>124936</v>
      </c>
      <c r="H22" s="184">
        <f ca="1" t="shared" si="2"/>
        <v>2.7778222449894345</v>
      </c>
    </row>
    <row r="23" spans="1:8" ht="13.5" customHeight="1">
      <c r="A23" s="367" t="s">
        <v>259</v>
      </c>
      <c r="B23" s="425">
        <f>'- 30 -'!D23</f>
        <v>1270500</v>
      </c>
      <c r="C23" s="425">
        <v>897</v>
      </c>
      <c r="D23" s="425">
        <f ca="1" t="shared" si="0"/>
        <v>1416.3879598662206</v>
      </c>
      <c r="E23" s="425">
        <v>1100000</v>
      </c>
      <c r="F23" s="426">
        <f ca="1" t="shared" si="1"/>
        <v>1.155</v>
      </c>
      <c r="G23" s="425">
        <v>682000</v>
      </c>
      <c r="H23" s="426">
        <f ca="1" t="shared" si="2"/>
        <v>1.8629032258064515</v>
      </c>
    </row>
    <row r="24" spans="1:8" ht="13.5" customHeight="1">
      <c r="A24" s="23" t="s">
        <v>260</v>
      </c>
      <c r="B24" s="177">
        <f>'- 30 -'!D24</f>
        <v>1831435</v>
      </c>
      <c r="C24" s="177">
        <v>3032</v>
      </c>
      <c r="D24" s="177">
        <f ca="1" t="shared" si="0"/>
        <v>604.035290237467</v>
      </c>
      <c r="E24" s="177">
        <v>1031147</v>
      </c>
      <c r="F24" s="184">
        <f ca="1" t="shared" si="1"/>
        <v>1.7761143658469647</v>
      </c>
      <c r="G24" s="177">
        <v>655449</v>
      </c>
      <c r="H24" s="184">
        <f ca="1" t="shared" si="2"/>
        <v>2.7941685775704896</v>
      </c>
    </row>
    <row r="25" spans="1:8" ht="13.5" customHeight="1">
      <c r="A25" s="367" t="s">
        <v>261</v>
      </c>
      <c r="B25" s="425">
        <f>'- 30 -'!D25</f>
        <v>2022079</v>
      </c>
      <c r="C25" s="425">
        <v>2000</v>
      </c>
      <c r="D25" s="425">
        <f ca="1" t="shared" si="0"/>
        <v>1011.0395</v>
      </c>
      <c r="E25" s="425">
        <v>585000</v>
      </c>
      <c r="F25" s="426">
        <f ca="1" t="shared" si="1"/>
        <v>3.456545299145299</v>
      </c>
      <c r="G25" s="425">
        <v>330000</v>
      </c>
      <c r="H25" s="426">
        <f ca="1" t="shared" si="2"/>
        <v>6.1275121212121215</v>
      </c>
    </row>
    <row r="26" spans="1:8" ht="13.5" customHeight="1">
      <c r="A26" s="23" t="s">
        <v>262</v>
      </c>
      <c r="B26" s="177">
        <f>'- 30 -'!D26</f>
        <v>2002635</v>
      </c>
      <c r="C26" s="177">
        <v>1524</v>
      </c>
      <c r="D26" s="177">
        <f ca="1" t="shared" si="0"/>
        <v>1314.0649606299212</v>
      </c>
      <c r="E26" s="177">
        <v>1286565</v>
      </c>
      <c r="F26" s="184">
        <f ca="1" t="shared" si="1"/>
        <v>1.5565750661645545</v>
      </c>
      <c r="G26" s="177">
        <v>1082766</v>
      </c>
      <c r="H26" s="184">
        <f ca="1" t="shared" si="2"/>
        <v>1.8495547514421398</v>
      </c>
    </row>
    <row r="27" spans="1:8" ht="13.5" customHeight="1">
      <c r="A27" s="367" t="s">
        <v>263</v>
      </c>
      <c r="B27" s="425">
        <f>'- 30 -'!D27</f>
        <v>3000</v>
      </c>
      <c r="C27" s="429" t="s">
        <v>203</v>
      </c>
      <c r="D27" s="429">
        <f ca="1">IF(AND(CELL("type",C27)="v",C27&gt;0),B27/C27,"")</f>
      </c>
      <c r="E27" s="429" t="s">
        <v>203</v>
      </c>
      <c r="F27" s="430">
        <f ca="1">IF(AND(CELL("type",E27)="v",E27&gt;0),B27/E27,"")</f>
      </c>
      <c r="G27" s="429" t="s">
        <v>203</v>
      </c>
      <c r="H27" s="426">
        <f ca="1" t="shared" si="2"/>
      </c>
    </row>
    <row r="28" spans="1:8" ht="13.5" customHeight="1">
      <c r="A28" s="23" t="s">
        <v>264</v>
      </c>
      <c r="B28" s="177">
        <f>'- 30 -'!D28</f>
        <v>1742970</v>
      </c>
      <c r="C28" s="177">
        <v>1074</v>
      </c>
      <c r="D28" s="177">
        <f ca="1" t="shared" si="0"/>
        <v>1622.877094972067</v>
      </c>
      <c r="E28" s="177">
        <v>1400000</v>
      </c>
      <c r="F28" s="184">
        <f ca="1" t="shared" si="1"/>
        <v>1.2449785714285715</v>
      </c>
      <c r="G28" s="177">
        <v>967200</v>
      </c>
      <c r="H28" s="184">
        <f ca="1" t="shared" si="2"/>
        <v>1.8020781637717123</v>
      </c>
    </row>
    <row r="29" spans="1:8" ht="13.5" customHeight="1">
      <c r="A29" s="367" t="s">
        <v>265</v>
      </c>
      <c r="B29" s="425">
        <f>'- 30 -'!D29</f>
        <v>1247551</v>
      </c>
      <c r="C29" s="425">
        <v>1700</v>
      </c>
      <c r="D29" s="425">
        <f ca="1" t="shared" si="0"/>
        <v>733.8535294117647</v>
      </c>
      <c r="E29" s="425">
        <v>380000</v>
      </c>
      <c r="F29" s="426">
        <f ca="1" t="shared" si="1"/>
        <v>3.283028947368421</v>
      </c>
      <c r="G29" s="425">
        <v>250000</v>
      </c>
      <c r="H29" s="426">
        <f ca="1" t="shared" si="2"/>
        <v>4.990204</v>
      </c>
    </row>
    <row r="30" spans="1:8" ht="13.5" customHeight="1">
      <c r="A30" s="23" t="s">
        <v>266</v>
      </c>
      <c r="B30" s="177">
        <f>'- 30 -'!D30</f>
        <v>962350</v>
      </c>
      <c r="C30" s="177">
        <v>822</v>
      </c>
      <c r="D30" s="177">
        <f ca="1" t="shared" si="0"/>
        <v>1170.742092457421</v>
      </c>
      <c r="E30" s="177">
        <v>906992</v>
      </c>
      <c r="F30" s="184">
        <f ca="1" t="shared" si="1"/>
        <v>1.0610347169545045</v>
      </c>
      <c r="G30" s="177">
        <v>553140</v>
      </c>
      <c r="H30" s="184">
        <f ca="1" t="shared" si="2"/>
        <v>1.7397946270383629</v>
      </c>
    </row>
    <row r="31" spans="1:8" ht="13.5" customHeight="1">
      <c r="A31" s="367" t="s">
        <v>267</v>
      </c>
      <c r="B31" s="425">
        <f>'- 30 -'!D31</f>
        <v>818297</v>
      </c>
      <c r="C31" s="425">
        <v>950</v>
      </c>
      <c r="D31" s="425">
        <f ca="1" t="shared" si="0"/>
        <v>861.3652631578948</v>
      </c>
      <c r="E31" s="425">
        <v>618000</v>
      </c>
      <c r="F31" s="426">
        <f ca="1" t="shared" si="1"/>
        <v>1.3241051779935276</v>
      </c>
      <c r="G31" s="425">
        <v>392000</v>
      </c>
      <c r="H31" s="426">
        <f ca="1" t="shared" si="2"/>
        <v>2.0874923469387756</v>
      </c>
    </row>
    <row r="32" spans="1:8" ht="13.5" customHeight="1">
      <c r="A32" s="23" t="s">
        <v>268</v>
      </c>
      <c r="B32" s="177">
        <f>'- 30 -'!D32</f>
        <v>1577600</v>
      </c>
      <c r="C32" s="177">
        <v>1289</v>
      </c>
      <c r="D32" s="177">
        <f ca="1" t="shared" si="0"/>
        <v>1223.8944918541506</v>
      </c>
      <c r="E32" s="177">
        <v>865000</v>
      </c>
      <c r="F32" s="184">
        <f ca="1" t="shared" si="1"/>
        <v>1.823815028901734</v>
      </c>
      <c r="G32" s="177">
        <v>746600</v>
      </c>
      <c r="H32" s="184">
        <f ca="1" t="shared" si="2"/>
        <v>2.1130458076613983</v>
      </c>
    </row>
    <row r="33" spans="1:8" ht="13.5" customHeight="1">
      <c r="A33" s="367" t="s">
        <v>269</v>
      </c>
      <c r="B33" s="425">
        <f>'- 30 -'!D33</f>
        <v>1944500</v>
      </c>
      <c r="C33" s="425">
        <v>1349</v>
      </c>
      <c r="D33" s="425">
        <f ca="1" t="shared" si="0"/>
        <v>1441.4381022979985</v>
      </c>
      <c r="E33" s="425">
        <v>1711200</v>
      </c>
      <c r="F33" s="426">
        <f ca="1" t="shared" si="1"/>
        <v>1.1363370733987845</v>
      </c>
      <c r="G33" s="425">
        <v>1110000</v>
      </c>
      <c r="H33" s="426">
        <f ca="1" t="shared" si="2"/>
        <v>1.7518018018018018</v>
      </c>
    </row>
    <row r="34" spans="1:8" ht="13.5" customHeight="1">
      <c r="A34" s="23" t="s">
        <v>270</v>
      </c>
      <c r="B34" s="177">
        <f>'- 30 -'!D34</f>
        <v>1791138</v>
      </c>
      <c r="C34" s="177">
        <v>1441</v>
      </c>
      <c r="D34" s="177">
        <f ca="1" t="shared" si="0"/>
        <v>1242.9826509368495</v>
      </c>
      <c r="E34" s="177">
        <v>1311128</v>
      </c>
      <c r="F34" s="184">
        <f ca="1" t="shared" si="1"/>
        <v>1.3661046061101585</v>
      </c>
      <c r="G34" s="177">
        <v>884156</v>
      </c>
      <c r="H34" s="184">
        <f ca="1" t="shared" si="2"/>
        <v>2.0258167110781353</v>
      </c>
    </row>
    <row r="35" spans="1:8" ht="13.5" customHeight="1">
      <c r="A35" s="367" t="s">
        <v>271</v>
      </c>
      <c r="B35" s="425">
        <f>'- 30 -'!D35</f>
        <v>2276000</v>
      </c>
      <c r="C35" s="425">
        <v>3229</v>
      </c>
      <c r="D35" s="425">
        <f ca="1" t="shared" si="0"/>
        <v>704.862186435429</v>
      </c>
      <c r="E35" s="425">
        <v>899966</v>
      </c>
      <c r="F35" s="426">
        <f ca="1" t="shared" si="1"/>
        <v>2.5289844283006246</v>
      </c>
      <c r="G35" s="425">
        <v>465212</v>
      </c>
      <c r="H35" s="426">
        <f ca="1" t="shared" si="2"/>
        <v>4.892393145490658</v>
      </c>
    </row>
    <row r="36" spans="1:8" ht="13.5" customHeight="1">
      <c r="A36" s="23" t="s">
        <v>272</v>
      </c>
      <c r="B36" s="177">
        <f>'- 30 -'!D36</f>
        <v>1252820</v>
      </c>
      <c r="C36" s="177">
        <v>1085</v>
      </c>
      <c r="D36" s="177">
        <f ca="1" t="shared" si="0"/>
        <v>1154.6728110599079</v>
      </c>
      <c r="E36" s="177">
        <v>1004400</v>
      </c>
      <c r="F36" s="184">
        <f ca="1" t="shared" si="1"/>
        <v>1.247331740342493</v>
      </c>
      <c r="G36" s="177">
        <v>651000</v>
      </c>
      <c r="H36" s="184">
        <f ca="1" t="shared" si="2"/>
        <v>1.9244546850998463</v>
      </c>
    </row>
    <row r="37" spans="1:8" ht="13.5" customHeight="1">
      <c r="A37" s="367" t="s">
        <v>273</v>
      </c>
      <c r="B37" s="425">
        <f>'- 30 -'!D37</f>
        <v>1600912</v>
      </c>
      <c r="C37" s="425">
        <v>2100</v>
      </c>
      <c r="D37" s="425">
        <f ca="1" t="shared" si="0"/>
        <v>762.3390476190476</v>
      </c>
      <c r="E37" s="425">
        <v>1063520</v>
      </c>
      <c r="F37" s="426">
        <f ca="1" t="shared" si="1"/>
        <v>1.5052956220851512</v>
      </c>
      <c r="G37" s="425">
        <v>704352</v>
      </c>
      <c r="H37" s="426">
        <f ca="1" t="shared" si="2"/>
        <v>2.272886284130662</v>
      </c>
    </row>
    <row r="38" spans="1:8" ht="13.5" customHeight="1">
      <c r="A38" s="23" t="s">
        <v>274</v>
      </c>
      <c r="B38" s="177">
        <f>'- 30 -'!D38</f>
        <v>1724318</v>
      </c>
      <c r="C38" s="177">
        <v>2844</v>
      </c>
      <c r="D38" s="177">
        <f ca="1" t="shared" si="0"/>
        <v>606.3002812939521</v>
      </c>
      <c r="E38" s="177">
        <v>481270</v>
      </c>
      <c r="F38" s="184">
        <f ca="1" t="shared" si="1"/>
        <v>3.5828495439150583</v>
      </c>
      <c r="G38" s="177">
        <v>367460</v>
      </c>
      <c r="H38" s="184">
        <f ca="1" t="shared" si="2"/>
        <v>4.692532520546454</v>
      </c>
    </row>
    <row r="39" spans="1:8" ht="13.5" customHeight="1">
      <c r="A39" s="367" t="s">
        <v>275</v>
      </c>
      <c r="B39" s="425">
        <f>'- 30 -'!D39</f>
        <v>1438500</v>
      </c>
      <c r="C39" s="425">
        <v>906</v>
      </c>
      <c r="D39" s="425">
        <f ca="1" t="shared" si="0"/>
        <v>1587.7483443708609</v>
      </c>
      <c r="E39" s="425">
        <v>1325000</v>
      </c>
      <c r="F39" s="426">
        <f ca="1" t="shared" si="1"/>
        <v>1.0856603773584905</v>
      </c>
      <c r="G39" s="425">
        <v>833000</v>
      </c>
      <c r="H39" s="426">
        <f ca="1" t="shared" si="2"/>
        <v>1.726890756302521</v>
      </c>
    </row>
    <row r="40" spans="1:8" ht="13.5" customHeight="1">
      <c r="A40" s="23" t="s">
        <v>276</v>
      </c>
      <c r="B40" s="177">
        <f>'- 30 -'!D40</f>
        <v>1130681</v>
      </c>
      <c r="C40" s="177">
        <v>2205</v>
      </c>
      <c r="D40" s="177">
        <f ca="1" t="shared" si="0"/>
        <v>512.7804988662132</v>
      </c>
      <c r="E40" s="177">
        <v>395525</v>
      </c>
      <c r="F40" s="184">
        <f ca="1" t="shared" si="1"/>
        <v>2.8586840275583087</v>
      </c>
      <c r="G40" s="177">
        <v>256500</v>
      </c>
      <c r="H40" s="184">
        <f ca="1" t="shared" si="2"/>
        <v>4.40811306042885</v>
      </c>
    </row>
    <row r="41" spans="1:8" ht="13.5" customHeight="1">
      <c r="A41" s="367" t="s">
        <v>277</v>
      </c>
      <c r="B41" s="425">
        <f>'- 30 -'!D41</f>
        <v>3266327</v>
      </c>
      <c r="C41" s="425">
        <v>3727</v>
      </c>
      <c r="D41" s="425">
        <f ca="1" t="shared" si="0"/>
        <v>876.3957606654145</v>
      </c>
      <c r="E41" s="425">
        <v>2265775</v>
      </c>
      <c r="F41" s="426">
        <f ca="1" t="shared" si="1"/>
        <v>1.4415937151747196</v>
      </c>
      <c r="G41" s="425">
        <v>1518594</v>
      </c>
      <c r="H41" s="426">
        <f ca="1" t="shared" si="2"/>
        <v>2.1508889143510377</v>
      </c>
    </row>
    <row r="42" spans="1:8" ht="13.5" customHeight="1">
      <c r="A42" s="23" t="s">
        <v>278</v>
      </c>
      <c r="B42" s="177">
        <f>'- 30 -'!D42</f>
        <v>1232314</v>
      </c>
      <c r="C42" s="177">
        <v>1387</v>
      </c>
      <c r="D42" s="177">
        <f ca="1" t="shared" si="0"/>
        <v>888.4744051910599</v>
      </c>
      <c r="E42" s="177">
        <v>808500</v>
      </c>
      <c r="F42" s="184">
        <f ca="1" t="shared" si="1"/>
        <v>1.5241978973407544</v>
      </c>
      <c r="G42" s="177">
        <v>699300</v>
      </c>
      <c r="H42" s="184">
        <f ca="1" t="shared" si="2"/>
        <v>1.7622107822107822</v>
      </c>
    </row>
    <row r="43" spans="1:8" ht="13.5" customHeight="1">
      <c r="A43" s="367" t="s">
        <v>279</v>
      </c>
      <c r="B43" s="425">
        <f>'- 30 -'!D43</f>
        <v>727975</v>
      </c>
      <c r="C43" s="425">
        <v>564</v>
      </c>
      <c r="D43" s="425">
        <f ca="1" t="shared" si="0"/>
        <v>1290.735815602837</v>
      </c>
      <c r="E43" s="425">
        <v>696293</v>
      </c>
      <c r="F43" s="426">
        <f ca="1" t="shared" si="1"/>
        <v>1.0455009600843324</v>
      </c>
      <c r="G43" s="425">
        <v>441839</v>
      </c>
      <c r="H43" s="426">
        <f ca="1" t="shared" si="2"/>
        <v>1.6476024072116766</v>
      </c>
    </row>
    <row r="44" spans="1:8" ht="13.5" customHeight="1">
      <c r="A44" s="23" t="s">
        <v>280</v>
      </c>
      <c r="B44" s="177">
        <f>'- 30 -'!D44</f>
        <v>745934</v>
      </c>
      <c r="C44" s="177">
        <v>524</v>
      </c>
      <c r="D44" s="177">
        <f ca="1" t="shared" si="0"/>
        <v>1423.5381679389313</v>
      </c>
      <c r="E44" s="177">
        <v>757968</v>
      </c>
      <c r="F44" s="184">
        <f ca="1" t="shared" si="1"/>
        <v>0.9841233402993266</v>
      </c>
      <c r="G44" s="177">
        <v>537812</v>
      </c>
      <c r="H44" s="184">
        <f ca="1" t="shared" si="2"/>
        <v>1.3869790930659784</v>
      </c>
    </row>
    <row r="45" spans="1:8" ht="13.5" customHeight="1">
      <c r="A45" s="367" t="s">
        <v>281</v>
      </c>
      <c r="B45" s="425">
        <f>'- 30 -'!D45</f>
        <v>387686</v>
      </c>
      <c r="C45" s="425">
        <v>725</v>
      </c>
      <c r="D45" s="425">
        <f ca="1" t="shared" si="0"/>
        <v>534.7393103448276</v>
      </c>
      <c r="E45" s="425">
        <v>271000</v>
      </c>
      <c r="F45" s="426">
        <f ca="1" t="shared" si="1"/>
        <v>1.4305756457564576</v>
      </c>
      <c r="G45" s="425">
        <v>168000</v>
      </c>
      <c r="H45" s="426">
        <f ca="1" t="shared" si="2"/>
        <v>2.307654761904762</v>
      </c>
    </row>
    <row r="46" spans="1:8" ht="13.5" customHeight="1">
      <c r="A46" s="23" t="s">
        <v>282</v>
      </c>
      <c r="B46" s="177">
        <f>'- 30 -'!D46</f>
        <v>3468600</v>
      </c>
      <c r="C46" s="177">
        <v>2215</v>
      </c>
      <c r="D46" s="177">
        <f ca="1" t="shared" si="0"/>
        <v>1565.959367945824</v>
      </c>
      <c r="E46" s="177">
        <v>1032177</v>
      </c>
      <c r="F46" s="184">
        <f ca="1" t="shared" si="1"/>
        <v>3.3604701519216182</v>
      </c>
      <c r="G46" s="177">
        <v>686896</v>
      </c>
      <c r="H46" s="184">
        <f ca="1" t="shared" si="2"/>
        <v>5.049672730660828</v>
      </c>
    </row>
    <row r="47" spans="1:9" ht="4.5" customHeight="1">
      <c r="A47"/>
      <c r="B47"/>
      <c r="C47"/>
      <c r="D47"/>
      <c r="E47"/>
      <c r="F47"/>
      <c r="G47"/>
      <c r="H47"/>
      <c r="I47"/>
    </row>
    <row r="48" spans="1:8" ht="13.5" customHeight="1">
      <c r="A48" s="370" t="s">
        <v>283</v>
      </c>
      <c r="B48" s="427">
        <f>SUM(B11:B46)</f>
        <v>55520071</v>
      </c>
      <c r="C48" s="427">
        <f>SUM(C11:C46)</f>
        <v>59951</v>
      </c>
      <c r="D48" s="427">
        <f>B48/C48</f>
        <v>926.0908241730747</v>
      </c>
      <c r="E48" s="427">
        <f>SUM(E11:E46)</f>
        <v>32614554</v>
      </c>
      <c r="F48" s="428">
        <f>B48/E48</f>
        <v>1.7023096805187035</v>
      </c>
      <c r="G48" s="427">
        <f>SUM(G11:G46)</f>
        <v>21687901</v>
      </c>
      <c r="H48" s="428">
        <f>B48/G48</f>
        <v>2.5599559404111996</v>
      </c>
    </row>
    <row r="49" spans="1:8" ht="4.5" customHeight="1">
      <c r="A49" s="25" t="s">
        <v>5</v>
      </c>
      <c r="B49" s="178"/>
      <c r="C49" s="178"/>
      <c r="D49" s="178"/>
      <c r="E49" s="178"/>
      <c r="F49" s="102"/>
      <c r="G49" s="178"/>
      <c r="H49" s="102"/>
    </row>
    <row r="50" spans="1:8" ht="13.5" customHeight="1">
      <c r="A50" s="23" t="s">
        <v>284</v>
      </c>
      <c r="B50" s="177">
        <f>'- 30 -'!D50</f>
        <v>12500</v>
      </c>
      <c r="C50" s="177">
        <v>0</v>
      </c>
      <c r="D50" s="177">
        <f ca="1">IF(AND(CELL("type",C50)="v",C50&gt;0),B50/C50,"")</f>
      </c>
      <c r="E50" s="177">
        <v>0</v>
      </c>
      <c r="F50" s="184">
        <f ca="1">IF(AND(CELL("type",E50)="v",E50&gt;0),B50/E50,"")</f>
      </c>
      <c r="G50" s="177">
        <v>0</v>
      </c>
      <c r="H50" s="184">
        <f ca="1">IF(AND(CELL("type",G50)="v",G50&gt;0),B50/G50,"")</f>
      </c>
    </row>
    <row r="51" spans="1:8" ht="13.5" customHeight="1">
      <c r="A51" s="367" t="s">
        <v>285</v>
      </c>
      <c r="B51" s="425">
        <f>'- 30 -'!D51</f>
        <v>0</v>
      </c>
      <c r="C51" s="425">
        <v>0</v>
      </c>
      <c r="D51" s="425">
        <f ca="1">IF(AND(CELL("type",C51)="v",C51&gt;0),B51/C51,"")</f>
      </c>
      <c r="E51" s="425">
        <v>0</v>
      </c>
      <c r="F51" s="426">
        <f ca="1">IF(AND(CELL("type",E51)="v",E51&gt;0),B51/E51,"")</f>
      </c>
      <c r="G51" s="425">
        <v>0</v>
      </c>
      <c r="H51" s="426">
        <f ca="1">IF(AND(CELL("type",G51)="v",G51&gt;0),B51/G51,"")</f>
      </c>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2.xml><?xml version="1.0" encoding="utf-8"?>
<worksheet xmlns="http://schemas.openxmlformats.org/spreadsheetml/2006/main" xmlns:r="http://schemas.openxmlformats.org/officeDocument/2006/relationships">
  <sheetPr codeName="Sheet33">
    <pageSetUpPr fitToPage="1"/>
  </sheetPr>
  <dimension ref="A1:E51"/>
  <sheetViews>
    <sheetView showGridLines="0" showZeros="0" workbookViewId="0" topLeftCell="A1">
      <selection activeCell="A1" sqref="A1"/>
    </sheetView>
  </sheetViews>
  <sheetFormatPr defaultColWidth="15.83203125" defaultRowHeight="12"/>
  <cols>
    <col min="1" max="1" width="35.83203125" style="1" customWidth="1"/>
    <col min="2" max="2" width="22.83203125" style="1" customWidth="1"/>
    <col min="3" max="3" width="19.83203125" style="1" customWidth="1"/>
    <col min="4" max="4" width="15.83203125" style="1" customWidth="1"/>
    <col min="5" max="5" width="38.83203125" style="1" customWidth="1"/>
    <col min="6" max="16384" width="15.83203125" style="1" customWidth="1"/>
  </cols>
  <sheetData>
    <row r="1" spans="1:5" ht="6.75" customHeight="1">
      <c r="A1" s="3"/>
      <c r="B1" s="4"/>
      <c r="C1" s="4"/>
      <c r="D1" s="4"/>
      <c r="E1" s="4"/>
    </row>
    <row r="2" spans="1:5" ht="15.75" customHeight="1">
      <c r="A2" s="167"/>
      <c r="B2" s="5" t="s">
        <v>195</v>
      </c>
      <c r="C2" s="6"/>
      <c r="D2" s="6"/>
      <c r="E2" s="185"/>
    </row>
    <row r="3" spans="1:5" ht="15.75" customHeight="1">
      <c r="A3" s="170"/>
      <c r="B3" s="7" t="str">
        <f>OPYEAR</f>
        <v>OPERATING FUND 2006/2007 BUDGET</v>
      </c>
      <c r="C3" s="8"/>
      <c r="D3" s="8"/>
      <c r="E3" s="186"/>
    </row>
    <row r="4" spans="2:5" ht="15.75" customHeight="1">
      <c r="B4" s="4"/>
      <c r="C4" s="4"/>
      <c r="D4" s="4"/>
      <c r="E4" s="4"/>
    </row>
    <row r="5" spans="2:5" ht="15.75" customHeight="1">
      <c r="B5" s="4"/>
      <c r="C5" s="4"/>
      <c r="D5" s="4"/>
      <c r="E5" s="4"/>
    </row>
    <row r="6" spans="2:4" ht="15.75" customHeight="1">
      <c r="B6" s="361" t="s">
        <v>33</v>
      </c>
      <c r="C6" s="376"/>
      <c r="D6" s="375"/>
    </row>
    <row r="7" spans="2:4" ht="15.75" customHeight="1">
      <c r="B7" s="364" t="s">
        <v>63</v>
      </c>
      <c r="C7" s="365"/>
      <c r="D7" s="377"/>
    </row>
    <row r="8" spans="1:4" ht="15.75" customHeight="1">
      <c r="A8" s="105"/>
      <c r="B8" s="187"/>
      <c r="C8" s="188" t="s">
        <v>80</v>
      </c>
      <c r="D8" s="115" t="s">
        <v>81</v>
      </c>
    </row>
    <row r="9" spans="1:4" ht="15.75" customHeight="1">
      <c r="A9" s="35" t="s">
        <v>88</v>
      </c>
      <c r="B9" s="116" t="s">
        <v>89</v>
      </c>
      <c r="C9" s="116" t="s">
        <v>99</v>
      </c>
      <c r="D9" s="116" t="s">
        <v>97</v>
      </c>
    </row>
    <row r="10" ht="4.5" customHeight="1">
      <c r="A10" s="37"/>
    </row>
    <row r="11" spans="1:5" ht="13.5" customHeight="1">
      <c r="A11" s="367" t="s">
        <v>248</v>
      </c>
      <c r="B11" s="425">
        <f>SUM('- 30 -'!B11,'- 30 -'!D11,'- 31 -'!D11)</f>
        <v>940900</v>
      </c>
      <c r="C11" s="425">
        <v>668000</v>
      </c>
      <c r="D11" s="426">
        <f ca="1">IF(AND(CELL("type",C11)="v",C11&gt;0),B11/C11,"")</f>
        <v>1.4085329341317365</v>
      </c>
      <c r="E11" s="189"/>
    </row>
    <row r="12" spans="1:5" ht="13.5" customHeight="1">
      <c r="A12" s="23" t="s">
        <v>249</v>
      </c>
      <c r="B12" s="177">
        <f>SUM('- 30 -'!B12,'- 30 -'!D12,'- 31 -'!D12)</f>
        <v>1793148</v>
      </c>
      <c r="C12" s="177">
        <v>1248711</v>
      </c>
      <c r="D12" s="184">
        <f aca="true" ca="1" t="shared" si="0" ref="D12:D46">IF(AND(CELL("type",C12)="v",C12&gt;0),B12/C12,"")</f>
        <v>1.4359992023774917</v>
      </c>
      <c r="E12" s="189"/>
    </row>
    <row r="13" spans="1:5" ht="13.5" customHeight="1">
      <c r="A13" s="367" t="s">
        <v>250</v>
      </c>
      <c r="B13" s="425">
        <f>SUM('- 30 -'!B13,'- 30 -'!D13,'- 31 -'!D13)</f>
        <v>1523300</v>
      </c>
      <c r="C13" s="425">
        <v>754545</v>
      </c>
      <c r="D13" s="426">
        <f ca="1" t="shared" si="0"/>
        <v>2.0188325414653865</v>
      </c>
      <c r="E13" s="189"/>
    </row>
    <row r="14" spans="1:5" ht="13.5" customHeight="1">
      <c r="A14" s="23" t="s">
        <v>286</v>
      </c>
      <c r="B14" s="177">
        <f>SUM('- 30 -'!B14,'- 30 -'!D14,'- 31 -'!D14)</f>
        <v>4610732</v>
      </c>
      <c r="C14" s="177">
        <v>0</v>
      </c>
      <c r="D14" s="184">
        <f ca="1" t="shared" si="0"/>
      </c>
      <c r="E14" s="189"/>
    </row>
    <row r="15" spans="1:5" ht="13.5" customHeight="1">
      <c r="A15" s="367" t="s">
        <v>251</v>
      </c>
      <c r="B15" s="425">
        <f>SUM('- 30 -'!B15,'- 30 -'!D15,'- 31 -'!D15)</f>
        <v>981600</v>
      </c>
      <c r="C15" s="425">
        <v>715000</v>
      </c>
      <c r="D15" s="426">
        <f ca="1" t="shared" si="0"/>
        <v>1.372867132867133</v>
      </c>
      <c r="E15" s="189"/>
    </row>
    <row r="16" spans="1:5" ht="13.5" customHeight="1">
      <c r="A16" s="23" t="s">
        <v>252</v>
      </c>
      <c r="B16" s="177">
        <f>SUM('- 30 -'!B16,'- 30 -'!D16,'- 31 -'!D16)</f>
        <v>289115</v>
      </c>
      <c r="C16" s="177">
        <v>69920</v>
      </c>
      <c r="D16" s="184">
        <f ca="1" t="shared" si="0"/>
        <v>4.1349399313501145</v>
      </c>
      <c r="E16" s="189"/>
    </row>
    <row r="17" spans="1:5" ht="13.5" customHeight="1">
      <c r="A17" s="367" t="s">
        <v>253</v>
      </c>
      <c r="B17" s="425">
        <f>SUM('- 30 -'!B17,'- 30 -'!D17,'- 31 -'!D17)</f>
        <v>1150600</v>
      </c>
      <c r="C17" s="425">
        <v>990384</v>
      </c>
      <c r="D17" s="426">
        <f ca="1" t="shared" si="0"/>
        <v>1.161771595663904</v>
      </c>
      <c r="E17" s="189"/>
    </row>
    <row r="18" spans="1:5" ht="13.5" customHeight="1">
      <c r="A18" s="23" t="s">
        <v>254</v>
      </c>
      <c r="B18" s="177">
        <f>SUM('- 30 -'!B18,'- 30 -'!D18,'- 31 -'!D18)</f>
        <v>4032145</v>
      </c>
      <c r="C18" s="177">
        <v>1173000</v>
      </c>
      <c r="D18" s="184">
        <f ca="1" t="shared" si="0"/>
        <v>3.437463768115942</v>
      </c>
      <c r="E18" s="189"/>
    </row>
    <row r="19" spans="1:5" ht="13.5" customHeight="1">
      <c r="A19" s="367" t="s">
        <v>255</v>
      </c>
      <c r="B19" s="425">
        <f>SUM('- 30 -'!B19,'- 30 -'!D19,'- 31 -'!D19)</f>
        <v>952200</v>
      </c>
      <c r="C19" s="425">
        <v>505000</v>
      </c>
      <c r="D19" s="426">
        <f ca="1" t="shared" si="0"/>
        <v>1.8855445544554454</v>
      </c>
      <c r="E19" s="189"/>
    </row>
    <row r="20" spans="1:5" ht="13.5" customHeight="1">
      <c r="A20" s="23" t="s">
        <v>256</v>
      </c>
      <c r="B20" s="177">
        <f>SUM('- 30 -'!B20,'- 30 -'!D20,'- 31 -'!D20)</f>
        <v>2571170</v>
      </c>
      <c r="C20" s="177">
        <v>1570028</v>
      </c>
      <c r="D20" s="184">
        <f ca="1" t="shared" si="0"/>
        <v>1.63765869143735</v>
      </c>
      <c r="E20" s="189"/>
    </row>
    <row r="21" spans="1:5" ht="13.5" customHeight="1">
      <c r="A21" s="367" t="s">
        <v>257</v>
      </c>
      <c r="B21" s="425">
        <f>SUM('- 30 -'!B21,'- 30 -'!D21,'- 31 -'!D21)</f>
        <v>1886000</v>
      </c>
      <c r="C21" s="425">
        <v>1035000</v>
      </c>
      <c r="D21" s="426">
        <f ca="1" t="shared" si="0"/>
        <v>1.8222222222222222</v>
      </c>
      <c r="E21" s="189"/>
    </row>
    <row r="22" spans="1:5" ht="13.5" customHeight="1">
      <c r="A22" s="23" t="s">
        <v>258</v>
      </c>
      <c r="B22" s="177">
        <f>SUM('- 30 -'!B22,'- 30 -'!D22,'- 31 -'!D22)</f>
        <v>455110</v>
      </c>
      <c r="C22" s="177">
        <v>230046</v>
      </c>
      <c r="D22" s="184">
        <f ca="1" t="shared" si="0"/>
        <v>1.978343461742434</v>
      </c>
      <c r="E22" s="189"/>
    </row>
    <row r="23" spans="1:5" ht="13.5" customHeight="1">
      <c r="A23" s="367" t="s">
        <v>259</v>
      </c>
      <c r="B23" s="425">
        <f>SUM('- 30 -'!B23,'- 30 -'!D23,'- 31 -'!D23)</f>
        <v>1317688</v>
      </c>
      <c r="C23" s="425">
        <v>1000000</v>
      </c>
      <c r="D23" s="426">
        <f ca="1" t="shared" si="0"/>
        <v>1.317688</v>
      </c>
      <c r="E23" s="189"/>
    </row>
    <row r="24" spans="1:5" ht="13.5" customHeight="1">
      <c r="A24" s="23" t="s">
        <v>260</v>
      </c>
      <c r="B24" s="177">
        <f>SUM('- 30 -'!B24,'- 30 -'!D24,'- 31 -'!D24)</f>
        <v>2031925</v>
      </c>
      <c r="C24" s="177">
        <v>1081147</v>
      </c>
      <c r="D24" s="184">
        <f ca="1" t="shared" si="0"/>
        <v>1.8794160276077165</v>
      </c>
      <c r="E24" s="189"/>
    </row>
    <row r="25" spans="1:5" ht="13.5" customHeight="1">
      <c r="A25" s="367" t="s">
        <v>261</v>
      </c>
      <c r="B25" s="425">
        <f>SUM('- 30 -'!B25,'- 30 -'!D25,'- 31 -'!D25)</f>
        <v>2289622</v>
      </c>
      <c r="C25" s="425">
        <v>605000</v>
      </c>
      <c r="D25" s="426">
        <f ca="1" t="shared" si="0"/>
        <v>3.784499173553719</v>
      </c>
      <c r="E25" s="189"/>
    </row>
    <row r="26" spans="1:5" ht="13.5" customHeight="1">
      <c r="A26" s="23" t="s">
        <v>262</v>
      </c>
      <c r="B26" s="177">
        <f>SUM('- 30 -'!B26,'- 30 -'!D26,'- 31 -'!D26)</f>
        <v>2220552</v>
      </c>
      <c r="C26" s="177">
        <v>1322565</v>
      </c>
      <c r="D26" s="184">
        <f ca="1" t="shared" si="0"/>
        <v>1.6789738122511937</v>
      </c>
      <c r="E26" s="189"/>
    </row>
    <row r="27" spans="1:5" ht="13.5" customHeight="1">
      <c r="A27" s="367" t="s">
        <v>263</v>
      </c>
      <c r="B27" s="425">
        <f>SUM('- 30 -'!B27,'- 30 -'!D27,'- 31 -'!D27)</f>
        <v>63340</v>
      </c>
      <c r="C27" s="429" t="s">
        <v>203</v>
      </c>
      <c r="D27" s="426">
        <f ca="1" t="shared" si="0"/>
      </c>
      <c r="E27" s="189"/>
    </row>
    <row r="28" spans="1:5" ht="13.5" customHeight="1">
      <c r="A28" s="23" t="s">
        <v>264</v>
      </c>
      <c r="B28" s="177">
        <f>SUM('- 30 -'!B28,'- 30 -'!D28,'- 31 -'!D28)</f>
        <v>1855152</v>
      </c>
      <c r="C28" s="177">
        <v>1400000</v>
      </c>
      <c r="D28" s="184">
        <f ca="1" t="shared" si="0"/>
        <v>1.3251085714285715</v>
      </c>
      <c r="E28" s="189"/>
    </row>
    <row r="29" spans="1:5" ht="13.5" customHeight="1">
      <c r="A29" s="367" t="s">
        <v>265</v>
      </c>
      <c r="B29" s="425">
        <f>SUM('- 30 -'!B29,'- 30 -'!D29,'- 31 -'!D29)</f>
        <v>1448718</v>
      </c>
      <c r="C29" s="425">
        <v>500000</v>
      </c>
      <c r="D29" s="426">
        <f ca="1" t="shared" si="0"/>
        <v>2.897436</v>
      </c>
      <c r="E29" s="189"/>
    </row>
    <row r="30" spans="1:5" ht="13.5" customHeight="1">
      <c r="A30" s="23" t="s">
        <v>266</v>
      </c>
      <c r="B30" s="177">
        <f>SUM('- 30 -'!B30,'- 30 -'!D30,'- 31 -'!D30)</f>
        <v>1026544</v>
      </c>
      <c r="C30" s="177">
        <v>946992</v>
      </c>
      <c r="D30" s="184">
        <f ca="1" t="shared" si="0"/>
        <v>1.0840049335158057</v>
      </c>
      <c r="E30" s="189"/>
    </row>
    <row r="31" spans="1:5" ht="13.5" customHeight="1">
      <c r="A31" s="367" t="s">
        <v>267</v>
      </c>
      <c r="B31" s="425">
        <f>SUM('- 30 -'!B31,'- 30 -'!D31,'- 31 -'!D31)</f>
        <v>921356</v>
      </c>
      <c r="C31" s="425">
        <v>630000</v>
      </c>
      <c r="D31" s="426">
        <f ca="1" t="shared" si="0"/>
        <v>1.4624698412698414</v>
      </c>
      <c r="E31" s="189"/>
    </row>
    <row r="32" spans="1:5" ht="13.5" customHeight="1">
      <c r="A32" s="23" t="s">
        <v>268</v>
      </c>
      <c r="B32" s="177">
        <f>SUM('- 30 -'!B32,'- 30 -'!D32,'- 31 -'!D32)</f>
        <v>1635675</v>
      </c>
      <c r="C32" s="177">
        <v>925000</v>
      </c>
      <c r="D32" s="184">
        <f ca="1" t="shared" si="0"/>
        <v>1.7682972972972972</v>
      </c>
      <c r="E32" s="189"/>
    </row>
    <row r="33" spans="1:5" ht="13.5" customHeight="1">
      <c r="A33" s="367" t="s">
        <v>269</v>
      </c>
      <c r="B33" s="425">
        <f>SUM('- 30 -'!B33,'- 30 -'!D33,'- 31 -'!D33)</f>
        <v>2049500</v>
      </c>
      <c r="C33" s="425">
        <v>1750000</v>
      </c>
      <c r="D33" s="426">
        <f ca="1" t="shared" si="0"/>
        <v>1.171142857142857</v>
      </c>
      <c r="E33" s="189"/>
    </row>
    <row r="34" spans="1:5" ht="13.5" customHeight="1">
      <c r="A34" s="23" t="s">
        <v>270</v>
      </c>
      <c r="B34" s="177">
        <f>SUM('- 30 -'!B34,'- 30 -'!D34,'- 31 -'!D34)</f>
        <v>1915853</v>
      </c>
      <c r="C34" s="177">
        <v>1625000</v>
      </c>
      <c r="D34" s="184">
        <f ca="1" t="shared" si="0"/>
        <v>1.1789864615384615</v>
      </c>
      <c r="E34" s="189"/>
    </row>
    <row r="35" spans="1:5" ht="13.5" customHeight="1">
      <c r="A35" s="367" t="s">
        <v>271</v>
      </c>
      <c r="B35" s="425">
        <f>SUM('- 30 -'!B35,'- 30 -'!D35,'- 31 -'!D35)</f>
        <v>2562600</v>
      </c>
      <c r="C35" s="425">
        <v>1000000</v>
      </c>
      <c r="D35" s="426">
        <f ca="1" t="shared" si="0"/>
        <v>2.5626</v>
      </c>
      <c r="E35" s="189"/>
    </row>
    <row r="36" spans="1:5" ht="13.5" customHeight="1">
      <c r="A36" s="23" t="s">
        <v>272</v>
      </c>
      <c r="B36" s="177">
        <f>SUM('- 30 -'!B36,'- 30 -'!D36,'- 31 -'!D36)</f>
        <v>1339050</v>
      </c>
      <c r="C36" s="177">
        <v>1022479</v>
      </c>
      <c r="D36" s="184">
        <f ca="1" t="shared" si="0"/>
        <v>1.309611248739583</v>
      </c>
      <c r="E36" s="189"/>
    </row>
    <row r="37" spans="1:5" ht="13.5" customHeight="1">
      <c r="A37" s="367" t="s">
        <v>273</v>
      </c>
      <c r="B37" s="425">
        <f>SUM('- 30 -'!B37,'- 30 -'!D37,'- 31 -'!D37)</f>
        <v>1757749</v>
      </c>
      <c r="C37" s="425">
        <v>1101032</v>
      </c>
      <c r="D37" s="426">
        <f ca="1" t="shared" si="0"/>
        <v>1.5964558704924108</v>
      </c>
      <c r="E37" s="189"/>
    </row>
    <row r="38" spans="1:5" ht="13.5" customHeight="1">
      <c r="A38" s="23" t="s">
        <v>274</v>
      </c>
      <c r="B38" s="177">
        <f>SUM('- 30 -'!B38,'- 30 -'!D38,'- 31 -'!D38)</f>
        <v>2109788</v>
      </c>
      <c r="C38" s="177">
        <v>568367</v>
      </c>
      <c r="D38" s="184">
        <f ca="1" t="shared" si="0"/>
        <v>3.7120170594000004</v>
      </c>
      <c r="E38" s="189"/>
    </row>
    <row r="39" spans="1:5" ht="13.5" customHeight="1">
      <c r="A39" s="367" t="s">
        <v>275</v>
      </c>
      <c r="B39" s="425">
        <f>SUM('- 30 -'!B39,'- 30 -'!D39,'- 31 -'!D39)</f>
        <v>1507600</v>
      </c>
      <c r="C39" s="425">
        <v>1325000</v>
      </c>
      <c r="D39" s="426">
        <f ca="1" t="shared" si="0"/>
        <v>1.137811320754717</v>
      </c>
      <c r="E39" s="189"/>
    </row>
    <row r="40" spans="1:5" ht="13.5" customHeight="1">
      <c r="A40" s="23" t="s">
        <v>276</v>
      </c>
      <c r="B40" s="177">
        <f>SUM('- 30 -'!B40,'- 30 -'!D40,'- 31 -'!D40)</f>
        <v>1274137</v>
      </c>
      <c r="C40" s="177">
        <v>470000</v>
      </c>
      <c r="D40" s="184">
        <f ca="1" t="shared" si="0"/>
        <v>2.7109297872340425</v>
      </c>
      <c r="E40" s="189"/>
    </row>
    <row r="41" spans="1:5" ht="13.5" customHeight="1">
      <c r="A41" s="367" t="s">
        <v>277</v>
      </c>
      <c r="B41" s="425">
        <f>SUM('- 30 -'!B41,'- 30 -'!D41,'- 31 -'!D41)</f>
        <v>3633072</v>
      </c>
      <c r="C41" s="425">
        <v>2500000</v>
      </c>
      <c r="D41" s="426">
        <f ca="1" t="shared" si="0"/>
        <v>1.4532288</v>
      </c>
      <c r="E41" s="189"/>
    </row>
    <row r="42" spans="1:5" ht="13.5" customHeight="1">
      <c r="A42" s="23" t="s">
        <v>278</v>
      </c>
      <c r="B42" s="177">
        <f>SUM('- 30 -'!B42,'- 30 -'!D42,'- 31 -'!D42)</f>
        <v>1341076</v>
      </c>
      <c r="C42" s="177">
        <v>784230</v>
      </c>
      <c r="D42" s="184">
        <f ca="1" t="shared" si="0"/>
        <v>1.7100544483123574</v>
      </c>
      <c r="E42" s="189"/>
    </row>
    <row r="43" spans="1:5" ht="13.5" customHeight="1">
      <c r="A43" s="367" t="s">
        <v>279</v>
      </c>
      <c r="B43" s="425">
        <f>SUM('- 30 -'!B43,'- 30 -'!D43,'- 31 -'!D43)</f>
        <v>749797</v>
      </c>
      <c r="C43" s="425">
        <v>716293</v>
      </c>
      <c r="D43" s="426">
        <f ca="1" t="shared" si="0"/>
        <v>1.0467741552688634</v>
      </c>
      <c r="E43" s="189"/>
    </row>
    <row r="44" spans="1:5" ht="13.5" customHeight="1">
      <c r="A44" s="23" t="s">
        <v>280</v>
      </c>
      <c r="B44" s="177">
        <f>SUM('- 30 -'!B44,'- 30 -'!D44,'- 31 -'!D44)</f>
        <v>797939</v>
      </c>
      <c r="C44" s="177">
        <v>763395</v>
      </c>
      <c r="D44" s="184">
        <f ca="1" t="shared" si="0"/>
        <v>1.0452504928641135</v>
      </c>
      <c r="E44" s="189"/>
    </row>
    <row r="45" spans="1:5" ht="13.5" customHeight="1">
      <c r="A45" s="367" t="s">
        <v>281</v>
      </c>
      <c r="B45" s="425">
        <f>SUM('- 30 -'!B45,'- 30 -'!D45,'- 31 -'!D45)</f>
        <v>424958</v>
      </c>
      <c r="C45" s="425">
        <v>275000</v>
      </c>
      <c r="D45" s="426">
        <f ca="1" t="shared" si="0"/>
        <v>1.545301818181818</v>
      </c>
      <c r="E45" s="189"/>
    </row>
    <row r="46" spans="1:5" ht="13.5" customHeight="1">
      <c r="A46" s="23" t="s">
        <v>282</v>
      </c>
      <c r="B46" s="177">
        <f>SUM('- 30 -'!B46,'- 30 -'!D46,'- 31 -'!D46)</f>
        <v>3974300</v>
      </c>
      <c r="C46" s="177">
        <v>1032177</v>
      </c>
      <c r="D46" s="184">
        <f ca="1" t="shared" si="0"/>
        <v>3.8504055021570913</v>
      </c>
      <c r="E46" s="189"/>
    </row>
    <row r="47" spans="1:5" ht="4.5" customHeight="1">
      <c r="A47"/>
      <c r="B47"/>
      <c r="C47"/>
      <c r="D47"/>
      <c r="E47"/>
    </row>
    <row r="48" spans="1:5" ht="13.5" customHeight="1">
      <c r="A48" s="370" t="s">
        <v>283</v>
      </c>
      <c r="B48" s="427">
        <f>SUM(B11:B46)</f>
        <v>61434011</v>
      </c>
      <c r="C48" s="427">
        <f>SUM(C11:C46)</f>
        <v>32303311</v>
      </c>
      <c r="D48" s="428">
        <f>B48/C48</f>
        <v>1.9017868168374443</v>
      </c>
      <c r="E48" s="189"/>
    </row>
    <row r="49" spans="1:4" ht="4.5" customHeight="1">
      <c r="A49" s="25" t="s">
        <v>5</v>
      </c>
      <c r="B49" s="178"/>
      <c r="C49" s="178"/>
      <c r="D49" s="102"/>
    </row>
    <row r="50" spans="1:5" ht="13.5" customHeight="1">
      <c r="A50" s="23" t="s">
        <v>284</v>
      </c>
      <c r="B50" s="177">
        <f>SUM('- 30 -'!B50,'- 30 -'!D50,'- 31 -'!D50)</f>
        <v>33500</v>
      </c>
      <c r="C50" s="177">
        <v>0</v>
      </c>
      <c r="D50" s="184">
        <f ca="1">IF(AND(CELL("type",C50)="v",C50&gt;0),B50/C50,"")</f>
      </c>
      <c r="E50" s="189"/>
    </row>
    <row r="51" spans="1:5" ht="13.5" customHeight="1">
      <c r="A51" s="367" t="s">
        <v>285</v>
      </c>
      <c r="B51" s="425">
        <f>SUM('- 30 -'!B51,'- 30 -'!D51,'- 31 -'!D51)</f>
        <v>0</v>
      </c>
      <c r="C51" s="425">
        <v>0</v>
      </c>
      <c r="D51" s="426">
        <f ca="1">IF(AND(CELL("type",C51)="v",C51&gt;0),B51/C51,"")</f>
      </c>
      <c r="E51" s="189"/>
    </row>
    <row r="52" ht="49.5" customHeight="1"/>
    <row r="53" ht="1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3.xml><?xml version="1.0" encoding="utf-8"?>
<worksheet xmlns="http://schemas.openxmlformats.org/spreadsheetml/2006/main" xmlns:r="http://schemas.openxmlformats.org/officeDocument/2006/relationships">
  <sheetPr codeName="Sheet34">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7.83203125" style="1" customWidth="1"/>
    <col min="3" max="5" width="15.83203125" style="1" customWidth="1"/>
    <col min="6" max="6" width="17.83203125" style="1" customWidth="1"/>
    <col min="7" max="16384" width="15.83203125" style="1" customWidth="1"/>
  </cols>
  <sheetData>
    <row r="1" spans="1:6" ht="6.75" customHeight="1">
      <c r="A1" s="3"/>
      <c r="B1" s="4"/>
      <c r="C1" s="4"/>
      <c r="D1" s="4"/>
      <c r="E1" s="4"/>
      <c r="F1" s="4"/>
    </row>
    <row r="2" spans="1:7" ht="15.75" customHeight="1">
      <c r="A2" s="5" t="s">
        <v>288</v>
      </c>
      <c r="B2" s="181"/>
      <c r="C2" s="168"/>
      <c r="D2" s="6"/>
      <c r="E2" s="6"/>
      <c r="F2" s="6"/>
      <c r="G2" s="6"/>
    </row>
    <row r="3" spans="1:7" ht="15.75" customHeight="1">
      <c r="A3" s="7" t="str">
        <f>OPYEAR</f>
        <v>OPERATING FUND 2006/2007 BUDGET</v>
      </c>
      <c r="B3" s="182"/>
      <c r="C3" s="183"/>
      <c r="D3" s="8"/>
      <c r="E3" s="8"/>
      <c r="F3" s="8"/>
      <c r="G3" s="8"/>
    </row>
    <row r="4" spans="2:6" ht="15.75" customHeight="1">
      <c r="B4" s="4"/>
      <c r="C4" s="4"/>
      <c r="D4" s="108"/>
      <c r="E4" s="4"/>
      <c r="F4" s="4"/>
    </row>
    <row r="5" spans="2:6" ht="15.75" customHeight="1">
      <c r="B5" s="4"/>
      <c r="C5" s="4"/>
      <c r="D5" s="4"/>
      <c r="E5" s="4"/>
      <c r="F5" s="4"/>
    </row>
    <row r="6" spans="2:7" ht="15.75" customHeight="1">
      <c r="B6" s="373"/>
      <c r="C6" s="431"/>
      <c r="D6" s="376"/>
      <c r="E6" s="375"/>
      <c r="F6" s="362" t="s">
        <v>34</v>
      </c>
      <c r="G6" s="363"/>
    </row>
    <row r="7" spans="2:9" ht="15.75" customHeight="1">
      <c r="B7" s="364" t="s">
        <v>59</v>
      </c>
      <c r="C7" s="365"/>
      <c r="D7" s="365"/>
      <c r="E7" s="366"/>
      <c r="F7" s="365" t="s">
        <v>64</v>
      </c>
      <c r="G7" s="366"/>
      <c r="I7" s="517" t="s">
        <v>61</v>
      </c>
    </row>
    <row r="8" spans="1:9" ht="15.75" customHeight="1">
      <c r="A8" s="105"/>
      <c r="B8" s="115" t="s">
        <v>5</v>
      </c>
      <c r="C8" s="16" t="s">
        <v>83</v>
      </c>
      <c r="D8" s="114" t="s">
        <v>83</v>
      </c>
      <c r="E8" s="114" t="s">
        <v>235</v>
      </c>
      <c r="F8" s="115" t="s">
        <v>5</v>
      </c>
      <c r="G8" s="115" t="s">
        <v>83</v>
      </c>
      <c r="I8" s="517" t="s">
        <v>87</v>
      </c>
    </row>
    <row r="9" spans="1:9" ht="15.75" customHeight="1">
      <c r="A9" s="35" t="s">
        <v>88</v>
      </c>
      <c r="B9" s="116" t="s">
        <v>89</v>
      </c>
      <c r="C9" s="116" t="s">
        <v>91</v>
      </c>
      <c r="D9" s="116" t="s">
        <v>392</v>
      </c>
      <c r="E9" s="116" t="s">
        <v>393</v>
      </c>
      <c r="F9" s="116" t="s">
        <v>89</v>
      </c>
      <c r="G9" s="116" t="s">
        <v>392</v>
      </c>
      <c r="I9" s="517" t="s">
        <v>521</v>
      </c>
    </row>
    <row r="10" spans="1:9" ht="4.5" customHeight="1">
      <c r="A10" s="37"/>
      <c r="I10" s="337"/>
    </row>
    <row r="11" spans="1:9" ht="13.5" customHeight="1">
      <c r="A11" s="367" t="s">
        <v>248</v>
      </c>
      <c r="B11" s="425">
        <f>'- 32 -'!D11</f>
        <v>1089295</v>
      </c>
      <c r="C11" s="425">
        <f>B11/'- 7 -'!F11</f>
        <v>736.2588712402838</v>
      </c>
      <c r="D11" s="426">
        <f aca="true" t="shared" si="0" ref="D11:D42">B11/I11</f>
        <v>4.516373119724033</v>
      </c>
      <c r="E11" s="425">
        <f>I11/'- 7 -'!F11</f>
        <v>163.01993916863805</v>
      </c>
      <c r="F11" s="425">
        <f>'- 32 -'!F11</f>
        <v>152800</v>
      </c>
      <c r="G11" s="426">
        <f aca="true" t="shared" si="1" ref="G11:G42">F11/I11</f>
        <v>0.6335306897523924</v>
      </c>
      <c r="I11" s="518">
        <v>241188</v>
      </c>
    </row>
    <row r="12" spans="1:9" ht="13.5" customHeight="1">
      <c r="A12" s="23" t="s">
        <v>249</v>
      </c>
      <c r="B12" s="177">
        <f>'- 32 -'!D12</f>
        <v>1943838</v>
      </c>
      <c r="C12" s="177">
        <f>B12/'- 7 -'!F12</f>
        <v>826.7429397754337</v>
      </c>
      <c r="D12" s="184">
        <f t="shared" si="0"/>
        <v>5.053550258938042</v>
      </c>
      <c r="E12" s="177">
        <f>I12/'- 7 -'!F12</f>
        <v>163.59646138142224</v>
      </c>
      <c r="F12" s="177">
        <f>'- 32 -'!F12</f>
        <v>350000</v>
      </c>
      <c r="G12" s="184">
        <f t="shared" si="1"/>
        <v>0.9099228385432915</v>
      </c>
      <c r="I12" s="518">
        <v>384648</v>
      </c>
    </row>
    <row r="13" spans="1:9" ht="13.5" customHeight="1">
      <c r="A13" s="367" t="s">
        <v>250</v>
      </c>
      <c r="B13" s="425">
        <f>'- 32 -'!D13</f>
        <v>4881200</v>
      </c>
      <c r="C13" s="425">
        <f>B13/'- 7 -'!F13</f>
        <v>709.3220954733706</v>
      </c>
      <c r="D13" s="426">
        <f t="shared" si="0"/>
        <v>5.029598297775877</v>
      </c>
      <c r="E13" s="425">
        <f>I13/'- 7 -'!F13</f>
        <v>141.02957204097945</v>
      </c>
      <c r="F13" s="425">
        <f>'- 32 -'!F13</f>
        <v>310600</v>
      </c>
      <c r="G13" s="426">
        <f t="shared" si="1"/>
        <v>0.32004286472367194</v>
      </c>
      <c r="I13" s="518">
        <v>970495</v>
      </c>
    </row>
    <row r="14" spans="1:9" ht="13.5" customHeight="1">
      <c r="A14" s="23" t="s">
        <v>286</v>
      </c>
      <c r="B14" s="177">
        <f>'- 32 -'!D14</f>
        <v>4549306</v>
      </c>
      <c r="C14" s="177">
        <f>B14/'- 7 -'!F14</f>
        <v>1032.6423788446261</v>
      </c>
      <c r="D14" s="184">
        <f t="shared" si="0"/>
        <v>5.888642376733855</v>
      </c>
      <c r="E14" s="177">
        <f>I14/'- 7 -'!F14</f>
        <v>175.36170695721256</v>
      </c>
      <c r="F14" s="177">
        <f>'- 32 -'!F14</f>
        <v>220000</v>
      </c>
      <c r="G14" s="184">
        <f t="shared" si="1"/>
        <v>0.2847690005643604</v>
      </c>
      <c r="I14" s="518">
        <v>772556</v>
      </c>
    </row>
    <row r="15" spans="1:9" ht="13.5" customHeight="1">
      <c r="A15" s="367" t="s">
        <v>251</v>
      </c>
      <c r="B15" s="425">
        <f>'- 32 -'!D15</f>
        <v>1436375</v>
      </c>
      <c r="C15" s="425">
        <f>B15/'- 7 -'!F15</f>
        <v>912.2737376945062</v>
      </c>
      <c r="D15" s="426">
        <f t="shared" si="0"/>
        <v>5.019990843354967</v>
      </c>
      <c r="E15" s="425">
        <f>I15/'- 7 -'!F15</f>
        <v>181.72816767227692</v>
      </c>
      <c r="F15" s="425">
        <f>'- 32 -'!F15</f>
        <v>159000</v>
      </c>
      <c r="G15" s="426">
        <f t="shared" si="1"/>
        <v>0.5556895268251255</v>
      </c>
      <c r="I15" s="518">
        <v>286131</v>
      </c>
    </row>
    <row r="16" spans="1:9" ht="13.5" customHeight="1">
      <c r="A16" s="23" t="s">
        <v>252</v>
      </c>
      <c r="B16" s="177">
        <f>'- 32 -'!D16</f>
        <v>1473352</v>
      </c>
      <c r="C16" s="177">
        <f>B16/'- 7 -'!F16</f>
        <v>1230.3565762004175</v>
      </c>
      <c r="D16" s="184">
        <f t="shared" si="0"/>
        <v>7.129663055102564</v>
      </c>
      <c r="E16" s="177">
        <f>I16/'- 7 -'!F16</f>
        <v>172.5686847599165</v>
      </c>
      <c r="F16" s="177">
        <f>'- 32 -'!F16</f>
        <v>90000</v>
      </c>
      <c r="G16" s="184">
        <f t="shared" si="1"/>
        <v>0.4355168859574839</v>
      </c>
      <c r="I16" s="518">
        <v>206651</v>
      </c>
    </row>
    <row r="17" spans="1:9" ht="13.5" customHeight="1">
      <c r="A17" s="367" t="s">
        <v>253</v>
      </c>
      <c r="B17" s="425">
        <f>'- 32 -'!D17</f>
        <v>1327800</v>
      </c>
      <c r="C17" s="425">
        <f>B17/'- 7 -'!F17</f>
        <v>924.0083507306889</v>
      </c>
      <c r="D17" s="426">
        <f t="shared" si="0"/>
        <v>4.87767247079568</v>
      </c>
      <c r="E17" s="425">
        <f>I17/'- 7 -'!F17</f>
        <v>189.43632567849687</v>
      </c>
      <c r="F17" s="425">
        <f>'- 32 -'!F17</f>
        <v>165000</v>
      </c>
      <c r="G17" s="426">
        <f t="shared" si="1"/>
        <v>0.6061273969583425</v>
      </c>
      <c r="I17" s="518">
        <v>272220</v>
      </c>
    </row>
    <row r="18" spans="1:9" ht="13.5" customHeight="1">
      <c r="A18" s="23" t="s">
        <v>254</v>
      </c>
      <c r="B18" s="177">
        <f>'- 32 -'!D18</f>
        <v>11589103</v>
      </c>
      <c r="C18" s="177">
        <f>B18/'- 7 -'!F18</f>
        <v>1900.2579238198305</v>
      </c>
      <c r="D18" s="184">
        <f t="shared" si="0"/>
        <v>9.876607842752914</v>
      </c>
      <c r="E18" s="177">
        <f>I18/'- 7 -'!F18</f>
        <v>192.39985570695396</v>
      </c>
      <c r="F18" s="177">
        <f>'- 32 -'!F18</f>
        <v>722100</v>
      </c>
      <c r="G18" s="184">
        <f t="shared" si="1"/>
        <v>0.6153969399747228</v>
      </c>
      <c r="I18" s="518">
        <v>1173389</v>
      </c>
    </row>
    <row r="19" spans="1:9" ht="13.5" customHeight="1">
      <c r="A19" s="367" t="s">
        <v>255</v>
      </c>
      <c r="B19" s="425">
        <f>'- 32 -'!D19</f>
        <v>2077300</v>
      </c>
      <c r="C19" s="425">
        <f>B19/'- 7 -'!F19</f>
        <v>620.1821167338409</v>
      </c>
      <c r="D19" s="426">
        <f t="shared" si="0"/>
        <v>5.447555510100255</v>
      </c>
      <c r="E19" s="425">
        <f>I19/'- 7 -'!F19</f>
        <v>113.84594715629198</v>
      </c>
      <c r="F19" s="425">
        <f>'- 32 -'!F19</f>
        <v>68000</v>
      </c>
      <c r="G19" s="426">
        <f t="shared" si="1"/>
        <v>0.178324640007133</v>
      </c>
      <c r="I19" s="518">
        <v>381327</v>
      </c>
    </row>
    <row r="20" spans="1:9" ht="13.5" customHeight="1">
      <c r="A20" s="23" t="s">
        <v>256</v>
      </c>
      <c r="B20" s="177">
        <f>'- 32 -'!D20</f>
        <v>4351420</v>
      </c>
      <c r="C20" s="177">
        <f>B20/'- 7 -'!F20</f>
        <v>649.1749962703267</v>
      </c>
      <c r="D20" s="184">
        <f t="shared" si="0"/>
        <v>5.355073168270408</v>
      </c>
      <c r="E20" s="177">
        <f>I20/'- 7 -'!F20</f>
        <v>121.22616738773684</v>
      </c>
      <c r="F20" s="177">
        <f>'- 32 -'!F20</f>
        <v>894300</v>
      </c>
      <c r="G20" s="184">
        <f t="shared" si="1"/>
        <v>1.1005699138176104</v>
      </c>
      <c r="I20" s="518">
        <v>812579</v>
      </c>
    </row>
    <row r="21" spans="1:9" ht="13.5" customHeight="1">
      <c r="A21" s="367" t="s">
        <v>257</v>
      </c>
      <c r="B21" s="425">
        <f>'- 32 -'!D21</f>
        <v>2209000</v>
      </c>
      <c r="C21" s="425">
        <f>B21/'- 7 -'!F21</f>
        <v>710.0610736097718</v>
      </c>
      <c r="D21" s="426">
        <f t="shared" si="0"/>
        <v>5.021002291159036</v>
      </c>
      <c r="E21" s="425">
        <f>I21/'- 7 -'!F21</f>
        <v>141.41819350691097</v>
      </c>
      <c r="F21" s="425">
        <f>'- 32 -'!F21</f>
        <v>350000</v>
      </c>
      <c r="G21" s="426">
        <f t="shared" si="1"/>
        <v>0.7955413317816489</v>
      </c>
      <c r="I21" s="518">
        <v>439952</v>
      </c>
    </row>
    <row r="22" spans="1:9" ht="13.5" customHeight="1">
      <c r="A22" s="23" t="s">
        <v>258</v>
      </c>
      <c r="B22" s="177">
        <f>'- 32 -'!D22</f>
        <v>1672650</v>
      </c>
      <c r="C22" s="177">
        <f>B22/'- 7 -'!F22</f>
        <v>1005.1983173076923</v>
      </c>
      <c r="D22" s="184">
        <f t="shared" si="0"/>
        <v>4.94292139612817</v>
      </c>
      <c r="E22" s="177">
        <f>I22/'- 7 -'!F22</f>
        <v>203.3611778846154</v>
      </c>
      <c r="F22" s="177">
        <f>'- 32 -'!F22</f>
        <v>175700</v>
      </c>
      <c r="G22" s="184">
        <f t="shared" si="1"/>
        <v>0.519218778166215</v>
      </c>
      <c r="I22" s="518">
        <v>338393</v>
      </c>
    </row>
    <row r="23" spans="1:9" ht="13.5" customHeight="1">
      <c r="A23" s="367" t="s">
        <v>259</v>
      </c>
      <c r="B23" s="425">
        <f>'- 32 -'!D23</f>
        <v>908050</v>
      </c>
      <c r="C23" s="425">
        <f>B23/'- 7 -'!F23</f>
        <v>692.6392067124333</v>
      </c>
      <c r="D23" s="426">
        <f t="shared" si="0"/>
        <v>4.084280882300026</v>
      </c>
      <c r="E23" s="425">
        <f>I23/'- 7 -'!F23</f>
        <v>169.5865751334859</v>
      </c>
      <c r="F23" s="425">
        <f>'- 32 -'!F23</f>
        <v>95000</v>
      </c>
      <c r="G23" s="426">
        <f t="shared" si="1"/>
        <v>0.42729660681515597</v>
      </c>
      <c r="I23" s="518">
        <v>222328</v>
      </c>
    </row>
    <row r="24" spans="1:9" ht="13.5" customHeight="1">
      <c r="A24" s="23" t="s">
        <v>260</v>
      </c>
      <c r="B24" s="177">
        <f>'- 32 -'!D24</f>
        <v>3597960</v>
      </c>
      <c r="C24" s="177">
        <f>B24/'- 7 -'!F24</f>
        <v>782.9311282776629</v>
      </c>
      <c r="D24" s="184">
        <f t="shared" si="0"/>
        <v>5.525564080669833</v>
      </c>
      <c r="E24" s="177">
        <f>I24/'- 7 -'!F24</f>
        <v>141.69252529648568</v>
      </c>
      <c r="F24" s="177">
        <f>'- 32 -'!F24</f>
        <v>198380</v>
      </c>
      <c r="G24" s="184">
        <f t="shared" si="1"/>
        <v>0.30466192017790117</v>
      </c>
      <c r="I24" s="518">
        <v>651148</v>
      </c>
    </row>
    <row r="25" spans="1:9" ht="13.5" customHeight="1">
      <c r="A25" s="367" t="s">
        <v>261</v>
      </c>
      <c r="B25" s="425">
        <f>'- 32 -'!D25</f>
        <v>12668838</v>
      </c>
      <c r="C25" s="425">
        <f>B25/'- 7 -'!F25</f>
        <v>883.83131017162</v>
      </c>
      <c r="D25" s="426">
        <f t="shared" si="0"/>
        <v>5.697173097522784</v>
      </c>
      <c r="E25" s="425">
        <f>I25/'- 7 -'!F25</f>
        <v>155.1350634854193</v>
      </c>
      <c r="F25" s="425">
        <f>'- 32 -'!F25</f>
        <v>474113</v>
      </c>
      <c r="G25" s="426">
        <f t="shared" si="1"/>
        <v>0.21320849069076578</v>
      </c>
      <c r="I25" s="518">
        <v>2223706</v>
      </c>
    </row>
    <row r="26" spans="1:9" ht="13.5" customHeight="1">
      <c r="A26" s="23" t="s">
        <v>262</v>
      </c>
      <c r="B26" s="177">
        <f>'- 32 -'!D26</f>
        <v>3019906</v>
      </c>
      <c r="C26" s="177">
        <f>B26/'- 7 -'!F26</f>
        <v>921.1242946469422</v>
      </c>
      <c r="D26" s="184">
        <f t="shared" si="0"/>
        <v>3.4389566199698</v>
      </c>
      <c r="E26" s="177">
        <f>I26/'- 7 -'!F26</f>
        <v>267.84993137105386</v>
      </c>
      <c r="F26" s="177">
        <f>'- 32 -'!F26</f>
        <v>162220</v>
      </c>
      <c r="G26" s="184">
        <f t="shared" si="1"/>
        <v>0.1847301018281698</v>
      </c>
      <c r="I26" s="518">
        <v>878146</v>
      </c>
    </row>
    <row r="27" spans="1:9" ht="13.5" customHeight="1">
      <c r="A27" s="367" t="s">
        <v>263</v>
      </c>
      <c r="B27" s="425">
        <f>'- 32 -'!D27</f>
        <v>3547600</v>
      </c>
      <c r="C27" s="500">
        <f>B27/'- 7 -'!F27</f>
        <v>1048.0323544095882</v>
      </c>
      <c r="D27" s="426">
        <f t="shared" si="0"/>
        <v>7.700622978575614</v>
      </c>
      <c r="E27" s="500">
        <f>I27/'- 7 -'!F27</f>
        <v>136.09708686237263</v>
      </c>
      <c r="F27" s="429">
        <f>'- 32 -'!F27</f>
        <v>226800</v>
      </c>
      <c r="G27" s="426">
        <f t="shared" si="1"/>
        <v>0.4923050207297749</v>
      </c>
      <c r="I27" s="518">
        <v>460690</v>
      </c>
    </row>
    <row r="28" spans="1:9" ht="13.5" customHeight="1">
      <c r="A28" s="23" t="s">
        <v>264</v>
      </c>
      <c r="B28" s="177">
        <f>'- 32 -'!D28</f>
        <v>1676586</v>
      </c>
      <c r="C28" s="177">
        <f>B28/'- 7 -'!F28</f>
        <v>875.5018276762402</v>
      </c>
      <c r="D28" s="184">
        <f t="shared" si="0"/>
        <v>4.159447651701031</v>
      </c>
      <c r="E28" s="177">
        <f>I28/'- 7 -'!F28</f>
        <v>210.4851174934726</v>
      </c>
      <c r="F28" s="177">
        <f>'- 32 -'!F28</f>
        <v>115507</v>
      </c>
      <c r="G28" s="184">
        <f t="shared" si="1"/>
        <v>0.28656169138059784</v>
      </c>
      <c r="I28" s="518">
        <v>403079</v>
      </c>
    </row>
    <row r="29" spans="1:9" ht="13.5" customHeight="1">
      <c r="A29" s="367" t="s">
        <v>265</v>
      </c>
      <c r="B29" s="425">
        <f>'- 32 -'!D29</f>
        <v>9632862</v>
      </c>
      <c r="C29" s="425">
        <f>B29/'- 7 -'!F29</f>
        <v>750.1352645718958</v>
      </c>
      <c r="D29" s="426">
        <f t="shared" si="0"/>
        <v>5.6777951001570806</v>
      </c>
      <c r="E29" s="425">
        <f>I29/'- 7 -'!F29</f>
        <v>132.11735389167933</v>
      </c>
      <c r="F29" s="425">
        <f>'- 32 -'!F29</f>
        <v>902000</v>
      </c>
      <c r="G29" s="426">
        <f t="shared" si="1"/>
        <v>0.5316562388562908</v>
      </c>
      <c r="I29" s="518">
        <v>1696585</v>
      </c>
    </row>
    <row r="30" spans="1:9" ht="13.5" customHeight="1">
      <c r="A30" s="23" t="s">
        <v>266</v>
      </c>
      <c r="B30" s="177">
        <f>'- 32 -'!D30</f>
        <v>948850</v>
      </c>
      <c r="C30" s="177">
        <f>B30/'- 7 -'!F30</f>
        <v>785.1468762929251</v>
      </c>
      <c r="D30" s="184">
        <f t="shared" si="0"/>
        <v>4.540495274554373</v>
      </c>
      <c r="E30" s="177">
        <f>I30/'- 7 -'!F30</f>
        <v>172.92097641704592</v>
      </c>
      <c r="F30" s="177">
        <f>'- 32 -'!F30</f>
        <v>214500</v>
      </c>
      <c r="G30" s="184">
        <f t="shared" si="1"/>
        <v>1.026438569206843</v>
      </c>
      <c r="I30" s="518">
        <v>208975</v>
      </c>
    </row>
    <row r="31" spans="1:9" ht="13.5" customHeight="1">
      <c r="A31" s="367" t="s">
        <v>267</v>
      </c>
      <c r="B31" s="425">
        <f>'- 32 -'!D31</f>
        <v>3019074</v>
      </c>
      <c r="C31" s="425">
        <f>B31/'- 7 -'!F31</f>
        <v>902.8331339712919</v>
      </c>
      <c r="D31" s="426">
        <f t="shared" si="0"/>
        <v>5.490273597686831</v>
      </c>
      <c r="E31" s="425">
        <f>I31/'- 7 -'!F31</f>
        <v>164.44228468899522</v>
      </c>
      <c r="F31" s="425">
        <f>'- 32 -'!F31</f>
        <v>217935</v>
      </c>
      <c r="G31" s="426">
        <f t="shared" si="1"/>
        <v>0.39632111584938945</v>
      </c>
      <c r="I31" s="518">
        <v>549895</v>
      </c>
    </row>
    <row r="32" spans="1:9" ht="13.5" customHeight="1">
      <c r="A32" s="23" t="s">
        <v>268</v>
      </c>
      <c r="B32" s="177">
        <f>'- 32 -'!D32</f>
        <v>1776140</v>
      </c>
      <c r="C32" s="177">
        <f>B32/'- 7 -'!F32</f>
        <v>814.743119266055</v>
      </c>
      <c r="D32" s="184">
        <f t="shared" si="0"/>
        <v>4.476441308046122</v>
      </c>
      <c r="E32" s="177">
        <f>I32/'- 7 -'!F32</f>
        <v>182.00688073394497</v>
      </c>
      <c r="F32" s="177">
        <f>'- 32 -'!F32</f>
        <v>226700</v>
      </c>
      <c r="G32" s="184">
        <f t="shared" si="1"/>
        <v>0.57135656228341</v>
      </c>
      <c r="I32" s="518">
        <v>396775</v>
      </c>
    </row>
    <row r="33" spans="1:9" ht="13.5" customHeight="1">
      <c r="A33" s="367" t="s">
        <v>269</v>
      </c>
      <c r="B33" s="425">
        <f>'- 32 -'!D33</f>
        <v>2264800</v>
      </c>
      <c r="C33" s="425">
        <f>B33/'- 7 -'!F33</f>
        <v>993.9872723282862</v>
      </c>
      <c r="D33" s="426">
        <f t="shared" si="0"/>
        <v>4.570220116394514</v>
      </c>
      <c r="E33" s="425">
        <f>I33/'- 7 -'!F33</f>
        <v>217.49220978714067</v>
      </c>
      <c r="F33" s="425">
        <f>'- 32 -'!F33</f>
        <v>212600</v>
      </c>
      <c r="G33" s="426">
        <f t="shared" si="1"/>
        <v>0.4290130681497147</v>
      </c>
      <c r="I33" s="518">
        <v>495556</v>
      </c>
    </row>
    <row r="34" spans="1:9" ht="13.5" customHeight="1">
      <c r="A34" s="23" t="s">
        <v>270</v>
      </c>
      <c r="B34" s="177">
        <f>'- 32 -'!D34</f>
        <v>1721735</v>
      </c>
      <c r="C34" s="177">
        <f>B34/'- 7 -'!F34</f>
        <v>809.5425051720895</v>
      </c>
      <c r="D34" s="184">
        <f t="shared" si="0"/>
        <v>5.270724912753321</v>
      </c>
      <c r="E34" s="177">
        <f>I34/'- 7 -'!F34</f>
        <v>153.59225126951287</v>
      </c>
      <c r="F34" s="177">
        <f>'- 32 -'!F34</f>
        <v>229520</v>
      </c>
      <c r="G34" s="184">
        <f t="shared" si="1"/>
        <v>0.7026265842160044</v>
      </c>
      <c r="I34" s="518">
        <v>326660</v>
      </c>
    </row>
    <row r="35" spans="1:9" ht="13.5" customHeight="1">
      <c r="A35" s="367" t="s">
        <v>271</v>
      </c>
      <c r="B35" s="425">
        <f>'- 32 -'!D35</f>
        <v>15500350</v>
      </c>
      <c r="C35" s="425">
        <f>B35/'- 7 -'!F35</f>
        <v>903.6524223167959</v>
      </c>
      <c r="D35" s="426">
        <f t="shared" si="0"/>
        <v>6.4206827475593675</v>
      </c>
      <c r="E35" s="425">
        <f>I35/'- 7 -'!F35</f>
        <v>140.74086165685304</v>
      </c>
      <c r="F35" s="425">
        <f>'- 32 -'!F35</f>
        <v>682050</v>
      </c>
      <c r="G35" s="426">
        <f t="shared" si="1"/>
        <v>0.2825243731898226</v>
      </c>
      <c r="I35" s="518">
        <v>2414128</v>
      </c>
    </row>
    <row r="36" spans="1:9" ht="13.5" customHeight="1">
      <c r="A36" s="23" t="s">
        <v>272</v>
      </c>
      <c r="B36" s="177">
        <f>'- 32 -'!D36</f>
        <v>1894900</v>
      </c>
      <c r="C36" s="177">
        <f>B36/'- 7 -'!F36</f>
        <v>980.2897051215728</v>
      </c>
      <c r="D36" s="184">
        <f t="shared" si="0"/>
        <v>5.848763669698719</v>
      </c>
      <c r="E36" s="177">
        <f>I36/'- 7 -'!F36</f>
        <v>167.60631143300571</v>
      </c>
      <c r="F36" s="177">
        <f>'- 32 -'!F36</f>
        <v>100000</v>
      </c>
      <c r="G36" s="184">
        <f t="shared" si="1"/>
        <v>0.3086581703360979</v>
      </c>
      <c r="I36" s="518">
        <v>323983</v>
      </c>
    </row>
    <row r="37" spans="1:9" ht="13.5" customHeight="1">
      <c r="A37" s="367" t="s">
        <v>273</v>
      </c>
      <c r="B37" s="425">
        <f>'- 32 -'!D37</f>
        <v>2820959</v>
      </c>
      <c r="C37" s="425">
        <f>B37/'- 7 -'!F37</f>
        <v>831.7732566710895</v>
      </c>
      <c r="D37" s="426">
        <f t="shared" si="0"/>
        <v>5.238637228848765</v>
      </c>
      <c r="E37" s="425">
        <f>I37/'- 7 -'!F37</f>
        <v>158.7766475011057</v>
      </c>
      <c r="F37" s="425">
        <f>'- 32 -'!F37</f>
        <v>201486</v>
      </c>
      <c r="G37" s="426">
        <f t="shared" si="1"/>
        <v>0.37416781338963884</v>
      </c>
      <c r="I37" s="518">
        <v>538491</v>
      </c>
    </row>
    <row r="38" spans="1:9" ht="13.5" customHeight="1">
      <c r="A38" s="23" t="s">
        <v>274</v>
      </c>
      <c r="B38" s="177">
        <f>'- 32 -'!D38</f>
        <v>7347348</v>
      </c>
      <c r="C38" s="177">
        <f>B38/'- 7 -'!F38</f>
        <v>841.7652517614711</v>
      </c>
      <c r="D38" s="184">
        <f t="shared" si="0"/>
        <v>6.775508623217675</v>
      </c>
      <c r="E38" s="177">
        <f>I38/'- 7 -'!F38</f>
        <v>124.23646674686373</v>
      </c>
      <c r="F38" s="177">
        <f>'- 32 -'!F38</f>
        <v>664968</v>
      </c>
      <c r="G38" s="184">
        <f t="shared" si="1"/>
        <v>0.6132139675654141</v>
      </c>
      <c r="I38" s="518">
        <v>1084398</v>
      </c>
    </row>
    <row r="39" spans="1:9" ht="13.5" customHeight="1">
      <c r="A39" s="367" t="s">
        <v>275</v>
      </c>
      <c r="B39" s="425">
        <f>'- 32 -'!D39</f>
        <v>1429600</v>
      </c>
      <c r="C39" s="425">
        <f>B39/'- 7 -'!F39</f>
        <v>857.3313343328335</v>
      </c>
      <c r="D39" s="426">
        <f t="shared" si="0"/>
        <v>4.571706331186482</v>
      </c>
      <c r="E39" s="425">
        <f>I39/'- 7 -'!F39</f>
        <v>187.52983508245876</v>
      </c>
      <c r="F39" s="425">
        <f>'- 32 -'!F39</f>
        <v>180200</v>
      </c>
      <c r="G39" s="426">
        <f t="shared" si="1"/>
        <v>0.5762601293227504</v>
      </c>
      <c r="I39" s="518">
        <v>312706</v>
      </c>
    </row>
    <row r="40" spans="1:9" ht="13.5" customHeight="1">
      <c r="A40" s="23" t="s">
        <v>276</v>
      </c>
      <c r="B40" s="177">
        <f>'- 32 -'!D40</f>
        <v>7126715</v>
      </c>
      <c r="C40" s="177">
        <f>B40/'- 7 -'!F40</f>
        <v>810.4618236404576</v>
      </c>
      <c r="D40" s="184">
        <f t="shared" si="0"/>
        <v>4.806595422524524</v>
      </c>
      <c r="E40" s="177">
        <f>I40/'- 7 -'!F40</f>
        <v>168.61452907862716</v>
      </c>
      <c r="F40" s="177">
        <f>'- 32 -'!F40</f>
        <v>1403533</v>
      </c>
      <c r="G40" s="184">
        <f t="shared" si="1"/>
        <v>0.946609383588668</v>
      </c>
      <c r="I40" s="518">
        <v>1482695</v>
      </c>
    </row>
    <row r="41" spans="1:9" ht="13.5" customHeight="1">
      <c r="A41" s="367" t="s">
        <v>277</v>
      </c>
      <c r="B41" s="425">
        <f>'- 32 -'!D41</f>
        <v>3643866</v>
      </c>
      <c r="C41" s="425">
        <f>B41/'- 7 -'!F41</f>
        <v>781.0236844925518</v>
      </c>
      <c r="D41" s="426">
        <f t="shared" si="0"/>
        <v>4.966783752949307</v>
      </c>
      <c r="E41" s="425">
        <f>I41/'- 7 -'!F41</f>
        <v>157.24938377451505</v>
      </c>
      <c r="F41" s="425">
        <f>'- 32 -'!F41</f>
        <v>145080</v>
      </c>
      <c r="G41" s="426">
        <f t="shared" si="1"/>
        <v>0.19775177980690986</v>
      </c>
      <c r="I41" s="518">
        <v>733647</v>
      </c>
    </row>
    <row r="42" spans="1:9" ht="13.5" customHeight="1">
      <c r="A42" s="23" t="s">
        <v>278</v>
      </c>
      <c r="B42" s="177">
        <f>'- 32 -'!D42</f>
        <v>1546287</v>
      </c>
      <c r="C42" s="177">
        <f>B42/'- 7 -'!F42</f>
        <v>918.2226840855107</v>
      </c>
      <c r="D42" s="184">
        <f t="shared" si="0"/>
        <v>4.792890109447308</v>
      </c>
      <c r="E42" s="177">
        <f>I42/'- 7 -'!F42</f>
        <v>191.58016627078385</v>
      </c>
      <c r="F42" s="177">
        <f>'- 32 -'!F42</f>
        <v>90500</v>
      </c>
      <c r="G42" s="184">
        <f t="shared" si="1"/>
        <v>0.2805149075850611</v>
      </c>
      <c r="I42" s="518">
        <v>322621</v>
      </c>
    </row>
    <row r="43" spans="1:9" ht="13.5" customHeight="1">
      <c r="A43" s="367" t="s">
        <v>279</v>
      </c>
      <c r="B43" s="425">
        <f>'- 32 -'!D43</f>
        <v>726424</v>
      </c>
      <c r="C43" s="425">
        <f>B43/'- 7 -'!F43</f>
        <v>664.6148215919487</v>
      </c>
      <c r="D43" s="426">
        <f>B43/I43</f>
        <v>3.79968615964013</v>
      </c>
      <c r="E43" s="425">
        <f>I43/'- 7 -'!F43</f>
        <v>174.91308325709056</v>
      </c>
      <c r="F43" s="425">
        <f>'- 32 -'!F43</f>
        <v>183200</v>
      </c>
      <c r="G43" s="426">
        <f>F43/I43</f>
        <v>0.9582592321372528</v>
      </c>
      <c r="I43" s="518">
        <v>191180</v>
      </c>
    </row>
    <row r="44" spans="1:9" ht="13.5" customHeight="1">
      <c r="A44" s="23" t="s">
        <v>280</v>
      </c>
      <c r="B44" s="177">
        <f>'- 32 -'!D44</f>
        <v>712253</v>
      </c>
      <c r="C44" s="177">
        <f>B44/'- 7 -'!F44</f>
        <v>899.8774478837651</v>
      </c>
      <c r="D44" s="184">
        <f>B44/I44</f>
        <v>3.9974463595189054</v>
      </c>
      <c r="E44" s="177">
        <f>I44/'- 7 -'!F44</f>
        <v>225.11307643714466</v>
      </c>
      <c r="F44" s="177">
        <f>'- 32 -'!F44</f>
        <v>48861</v>
      </c>
      <c r="G44" s="184">
        <f>F44/I44</f>
        <v>0.27422731328959404</v>
      </c>
      <c r="I44" s="518">
        <v>178177</v>
      </c>
    </row>
    <row r="45" spans="1:9" ht="13.5" customHeight="1">
      <c r="A45" s="367" t="s">
        <v>281</v>
      </c>
      <c r="B45" s="425">
        <f>'- 32 -'!D45</f>
        <v>999137</v>
      </c>
      <c r="C45" s="425">
        <f>B45/'- 7 -'!F45</f>
        <v>688.5851137146796</v>
      </c>
      <c r="D45" s="426">
        <f>B45/I45</f>
        <v>5.396102808937184</v>
      </c>
      <c r="E45" s="425">
        <f>I45/'- 7 -'!F45</f>
        <v>127.6078566505858</v>
      </c>
      <c r="F45" s="425">
        <f>'- 32 -'!F45</f>
        <v>134670</v>
      </c>
      <c r="G45" s="426">
        <f>F45/I45</f>
        <v>0.7273208431672239</v>
      </c>
      <c r="I45" s="518">
        <v>185159</v>
      </c>
    </row>
    <row r="46" spans="1:9" ht="13.5" customHeight="1">
      <c r="A46" s="23" t="s">
        <v>282</v>
      </c>
      <c r="B46" s="177">
        <f>'- 32 -'!D46</f>
        <v>25831000</v>
      </c>
      <c r="C46" s="177">
        <f>B46/'- 7 -'!F46</f>
        <v>837.9886455798865</v>
      </c>
      <c r="D46" s="184">
        <f>B46/I46</f>
        <v>5.256367732076033</v>
      </c>
      <c r="E46" s="177">
        <f>I46/'- 7 -'!F46</f>
        <v>159.4235198702352</v>
      </c>
      <c r="F46" s="177">
        <f>'- 32 -'!F46</f>
        <v>8665300</v>
      </c>
      <c r="G46" s="184">
        <f>F46/I46</f>
        <v>1.76330778168706</v>
      </c>
      <c r="I46" s="518">
        <v>4914230</v>
      </c>
    </row>
    <row r="47" spans="1:9" ht="4.5" customHeight="1">
      <c r="A47"/>
      <c r="B47"/>
      <c r="C47"/>
      <c r="D47"/>
      <c r="E47"/>
      <c r="F47"/>
      <c r="G47"/>
      <c r="H47"/>
      <c r="I47" s="519"/>
    </row>
    <row r="48" spans="1:9" ht="13.5" customHeight="1">
      <c r="A48" s="370" t="s">
        <v>283</v>
      </c>
      <c r="B48" s="427">
        <f>SUM(B11:B46)</f>
        <v>152961879</v>
      </c>
      <c r="C48" s="427">
        <f>B48/'- 7 -'!F48</f>
        <v>872.930028178698</v>
      </c>
      <c r="D48" s="428">
        <f>B48/I48</f>
        <v>5.567415289683116</v>
      </c>
      <c r="E48" s="427">
        <f>I48/'- 7 -'!F48</f>
        <v>156.7926915379045</v>
      </c>
      <c r="F48" s="427">
        <f>SUM(F11:F46)</f>
        <v>19432623</v>
      </c>
      <c r="G48" s="428">
        <f>F48/I48</f>
        <v>0.7072970279663456</v>
      </c>
      <c r="I48" s="518">
        <f>SUM(I11:I46)</f>
        <v>27474487</v>
      </c>
    </row>
    <row r="49" spans="1:9" ht="4.5" customHeight="1">
      <c r="A49" s="25" t="s">
        <v>5</v>
      </c>
      <c r="B49" s="178"/>
      <c r="C49" s="178"/>
      <c r="D49" s="102"/>
      <c r="E49" s="178"/>
      <c r="F49" s="178"/>
      <c r="G49" s="102"/>
      <c r="I49" s="518"/>
    </row>
    <row r="50" spans="1:9" ht="13.5" customHeight="1">
      <c r="A50" s="23" t="s">
        <v>284</v>
      </c>
      <c r="B50" s="177">
        <f>'- 32 -'!D50</f>
        <v>309641</v>
      </c>
      <c r="C50" s="177">
        <f>B50/'- 7 -'!F50</f>
        <v>1356.2899693385896</v>
      </c>
      <c r="D50" s="184">
        <f>B50/I50</f>
        <v>4.429390896346522</v>
      </c>
      <c r="E50" s="177">
        <f>I50/'- 7 -'!F50</f>
        <v>306.2023653088042</v>
      </c>
      <c r="F50" s="177">
        <f>'- 32 -'!F50</f>
        <v>0</v>
      </c>
      <c r="G50" s="338" t="s">
        <v>203</v>
      </c>
      <c r="I50" s="520">
        <v>69906</v>
      </c>
    </row>
    <row r="51" spans="1:9" ht="13.5" customHeight="1">
      <c r="A51" s="367" t="s">
        <v>285</v>
      </c>
      <c r="B51" s="425">
        <f>'- 32 -'!D51</f>
        <v>820351</v>
      </c>
      <c r="C51" s="425">
        <f>B51/'- 7 -'!F51</f>
        <v>1256.2802450229708</v>
      </c>
      <c r="D51" s="430" t="s">
        <v>203</v>
      </c>
      <c r="E51" s="429" t="s">
        <v>203</v>
      </c>
      <c r="F51" s="425">
        <f>'- 32 -'!F51</f>
        <v>34402</v>
      </c>
      <c r="G51" s="430" t="s">
        <v>203</v>
      </c>
      <c r="I51" s="337"/>
    </row>
    <row r="52" spans="1:7" ht="49.5" customHeight="1">
      <c r="A52" s="27"/>
      <c r="B52" s="27"/>
      <c r="C52" s="27"/>
      <c r="D52" s="27"/>
      <c r="E52" s="27"/>
      <c r="F52" s="27"/>
      <c r="G52" s="27"/>
    </row>
    <row r="53" ht="15" customHeight="1">
      <c r="A53" s="252" t="s">
        <v>522</v>
      </c>
    </row>
    <row r="54" ht="12" customHeight="1">
      <c r="A54" s="252" t="s">
        <v>448</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4.xml><?xml version="1.0" encoding="utf-8"?>
<worksheet xmlns="http://schemas.openxmlformats.org/spreadsheetml/2006/main" xmlns:r="http://schemas.openxmlformats.org/officeDocument/2006/relationships">
  <sheetPr codeName="Sheet52">
    <pageSetUpPr fitToPage="1"/>
  </sheetPr>
  <dimension ref="A1:J54"/>
  <sheetViews>
    <sheetView showGridLines="0" showZeros="0" workbookViewId="0" topLeftCell="A1">
      <selection activeCell="A1" sqref="A1"/>
    </sheetView>
  </sheetViews>
  <sheetFormatPr defaultColWidth="15.83203125" defaultRowHeight="12"/>
  <cols>
    <col min="1" max="1" width="29.83203125" style="1" customWidth="1"/>
    <col min="2" max="2" width="15.83203125" style="1" customWidth="1"/>
    <col min="3" max="3" width="8.83203125" style="1" customWidth="1"/>
    <col min="4" max="4" width="9.83203125" style="1" customWidth="1"/>
    <col min="5" max="5" width="15.83203125" style="1" customWidth="1"/>
    <col min="6" max="6" width="8.83203125" style="1" customWidth="1"/>
    <col min="7" max="7" width="9.83203125" style="1" customWidth="1"/>
    <col min="8" max="8" width="15.83203125" style="1" customWidth="1"/>
    <col min="9" max="9" width="8.83203125" style="1" customWidth="1"/>
    <col min="10" max="10" width="9.83203125" style="1" customWidth="1"/>
    <col min="11" max="16384" width="15.83203125" style="1" customWidth="1"/>
  </cols>
  <sheetData>
    <row r="1" spans="1:10" ht="6.75" customHeight="1">
      <c r="A1" s="3"/>
      <c r="B1" s="4"/>
      <c r="C1" s="4"/>
      <c r="D1" s="4"/>
      <c r="E1" s="4"/>
      <c r="F1" s="4"/>
      <c r="G1" s="4"/>
      <c r="H1" s="4"/>
      <c r="I1" s="4"/>
      <c r="J1" s="4"/>
    </row>
    <row r="2" spans="1:10" ht="15.75" customHeight="1">
      <c r="A2" s="167"/>
      <c r="B2" s="5" t="s">
        <v>196</v>
      </c>
      <c r="C2" s="6"/>
      <c r="D2" s="6"/>
      <c r="E2" s="6"/>
      <c r="F2" s="6"/>
      <c r="G2" s="6"/>
      <c r="H2" s="109"/>
      <c r="I2" s="179"/>
      <c r="J2" s="120"/>
    </row>
    <row r="3" spans="1:10" ht="15.75" customHeight="1">
      <c r="A3" s="170"/>
      <c r="B3" s="7" t="str">
        <f>OPYEAR</f>
        <v>OPERATING FUND 2006/2007 BUDGET</v>
      </c>
      <c r="C3" s="8"/>
      <c r="D3" s="8"/>
      <c r="E3" s="8"/>
      <c r="F3" s="8"/>
      <c r="G3" s="8"/>
      <c r="H3" s="111"/>
      <c r="I3" s="111"/>
      <c r="J3" s="104"/>
    </row>
    <row r="4" spans="2:10" ht="15.75" customHeight="1">
      <c r="B4" s="4"/>
      <c r="C4" s="4"/>
      <c r="D4" s="4"/>
      <c r="E4" s="4"/>
      <c r="F4" s="4"/>
      <c r="G4" s="4"/>
      <c r="H4" s="4"/>
      <c r="I4" s="4"/>
      <c r="J4" s="4"/>
    </row>
    <row r="5" ht="13.5" customHeight="1"/>
    <row r="6" spans="2:10" ht="18" customHeight="1">
      <c r="B6" s="172" t="s">
        <v>529</v>
      </c>
      <c r="C6" s="180"/>
      <c r="D6" s="173"/>
      <c r="E6" s="173"/>
      <c r="F6" s="173"/>
      <c r="G6" s="173"/>
      <c r="H6" s="173"/>
      <c r="I6" s="173"/>
      <c r="J6" s="174"/>
    </row>
    <row r="7" spans="2:10" ht="15.75" customHeight="1">
      <c r="B7" s="364" t="s">
        <v>172</v>
      </c>
      <c r="C7" s="365"/>
      <c r="D7" s="366"/>
      <c r="E7" s="364" t="s">
        <v>156</v>
      </c>
      <c r="F7" s="365"/>
      <c r="G7" s="366"/>
      <c r="H7" s="364" t="s">
        <v>162</v>
      </c>
      <c r="I7" s="365"/>
      <c r="J7" s="366"/>
    </row>
    <row r="8" spans="1:10" ht="15.75" customHeight="1">
      <c r="A8" s="105"/>
      <c r="B8" s="175"/>
      <c r="C8" s="107"/>
      <c r="D8" s="16" t="s">
        <v>67</v>
      </c>
      <c r="E8" s="175"/>
      <c r="F8" s="176"/>
      <c r="G8" s="16" t="s">
        <v>67</v>
      </c>
      <c r="H8" s="175"/>
      <c r="I8" s="176"/>
      <c r="J8" s="16" t="s">
        <v>67</v>
      </c>
    </row>
    <row r="9" spans="1:10" ht="15.75" customHeight="1">
      <c r="A9" s="35" t="s">
        <v>88</v>
      </c>
      <c r="B9" s="116" t="s">
        <v>89</v>
      </c>
      <c r="C9" s="116" t="s">
        <v>90</v>
      </c>
      <c r="D9" s="116" t="s">
        <v>91</v>
      </c>
      <c r="E9" s="116" t="s">
        <v>89</v>
      </c>
      <c r="F9" s="116" t="s">
        <v>90</v>
      </c>
      <c r="G9" s="116" t="s">
        <v>91</v>
      </c>
      <c r="H9" s="116" t="s">
        <v>89</v>
      </c>
      <c r="I9" s="116" t="s">
        <v>90</v>
      </c>
      <c r="J9" s="116" t="s">
        <v>91</v>
      </c>
    </row>
    <row r="10" ht="4.5" customHeight="1">
      <c r="A10" s="37"/>
    </row>
    <row r="11" spans="1:10" ht="13.5" customHeight="1">
      <c r="A11" s="367" t="s">
        <v>248</v>
      </c>
      <c r="B11" s="368">
        <v>101920</v>
      </c>
      <c r="C11" s="369">
        <f>B11/'- 3 -'!D11*100</f>
        <v>0.8234355975927112</v>
      </c>
      <c r="D11" s="368">
        <f>B11/'- 7 -'!F11</f>
        <v>68.88813788442042</v>
      </c>
      <c r="E11" s="368">
        <v>43015</v>
      </c>
      <c r="F11" s="369">
        <f>E11/'- 3 -'!D11*100</f>
        <v>0.3475282793411546</v>
      </c>
      <c r="G11" s="368">
        <f>E11/'- 7 -'!F11</f>
        <v>29.074011490368367</v>
      </c>
      <c r="H11" s="368">
        <v>173220</v>
      </c>
      <c r="I11" s="369">
        <f>H11/'- 3 -'!D11*100</f>
        <v>1.3994850295821177</v>
      </c>
      <c r="J11" s="368">
        <f>H11/'- 7 -'!F11</f>
        <v>117.08009462656302</v>
      </c>
    </row>
    <row r="12" spans="1:10" ht="13.5" customHeight="1">
      <c r="A12" s="23" t="s">
        <v>249</v>
      </c>
      <c r="B12" s="24">
        <v>156771</v>
      </c>
      <c r="C12" s="360">
        <f>B12/'- 3 -'!D12</f>
        <v>0.0070193648520520575</v>
      </c>
      <c r="D12" s="24">
        <f>B12/'- 7 -'!F12</f>
        <v>66.67701599183395</v>
      </c>
      <c r="E12" s="24">
        <v>63250</v>
      </c>
      <c r="F12" s="360">
        <f>E12/'- 3 -'!D12</f>
        <v>0.0028319958850316234</v>
      </c>
      <c r="G12" s="24">
        <f>E12/'- 7 -'!F12</f>
        <v>26.90115685607349</v>
      </c>
      <c r="H12" s="24">
        <v>219750</v>
      </c>
      <c r="I12" s="360">
        <f>H12/'- 3 -'!D12</f>
        <v>0.009839226810050582</v>
      </c>
      <c r="J12" s="24">
        <f>H12/'- 7 -'!F12</f>
        <v>93.4629125552909</v>
      </c>
    </row>
    <row r="13" spans="1:10" ht="13.5" customHeight="1">
      <c r="A13" s="367" t="s">
        <v>250</v>
      </c>
      <c r="B13" s="368">
        <v>252200</v>
      </c>
      <c r="C13" s="369">
        <f>B13/'- 3 -'!D13</f>
        <v>0.004710892772085812</v>
      </c>
      <c r="D13" s="368">
        <f>B13/'- 7 -'!F13</f>
        <v>36.648986412846035</v>
      </c>
      <c r="E13" s="368">
        <v>135400</v>
      </c>
      <c r="F13" s="369">
        <f>E13/'- 3 -'!D13</f>
        <v>0.002529162891912843</v>
      </c>
      <c r="G13" s="368">
        <f>E13/'- 7 -'!F13</f>
        <v>19.675942745041052</v>
      </c>
      <c r="H13" s="368">
        <v>488900</v>
      </c>
      <c r="I13" s="369">
        <f>H13/'- 3 -'!D13</f>
        <v>0.009132258034388396</v>
      </c>
      <c r="J13" s="368">
        <f>H13/'- 7 -'!F13</f>
        <v>71.04555692799535</v>
      </c>
    </row>
    <row r="14" spans="1:10" ht="13.5" customHeight="1">
      <c r="A14" s="23" t="s">
        <v>286</v>
      </c>
      <c r="B14" s="24">
        <v>189681</v>
      </c>
      <c r="C14" s="360">
        <f>B14/'- 3 -'!D14</f>
        <v>0.003888839957447688</v>
      </c>
      <c r="D14" s="24">
        <f>B14/'- 7 -'!F14</f>
        <v>43.055498808307796</v>
      </c>
      <c r="E14" s="24">
        <v>143800</v>
      </c>
      <c r="F14" s="360">
        <f>E14/'- 3 -'!D14</f>
        <v>0.002948187672360318</v>
      </c>
      <c r="G14" s="24">
        <f>E14/'- 7 -'!F14</f>
        <v>32.64101691067983</v>
      </c>
      <c r="H14" s="24">
        <v>558182</v>
      </c>
      <c r="I14" s="360">
        <f>H14/'- 3 -'!D14</f>
        <v>0.011443847644877797</v>
      </c>
      <c r="J14" s="24">
        <f>H14/'- 7 -'!F14</f>
        <v>126.70116899330382</v>
      </c>
    </row>
    <row r="15" spans="1:10" ht="13.5" customHeight="1">
      <c r="A15" s="367" t="s">
        <v>251</v>
      </c>
      <c r="B15" s="368">
        <v>45900</v>
      </c>
      <c r="C15" s="369">
        <f>B15/'- 3 -'!D15</f>
        <v>0.0031955352176873085</v>
      </c>
      <c r="D15" s="368">
        <f>B15/'- 7 -'!F15</f>
        <v>29.15211178151794</v>
      </c>
      <c r="E15" s="368">
        <v>17000</v>
      </c>
      <c r="F15" s="369">
        <f>E15/'- 3 -'!D15</f>
        <v>0.0011835315621064105</v>
      </c>
      <c r="G15" s="368">
        <f>E15/'- 7 -'!F15</f>
        <v>10.797078437599238</v>
      </c>
      <c r="H15" s="368">
        <v>171649</v>
      </c>
      <c r="I15" s="369">
        <f>H15/'- 3 -'!D15</f>
        <v>0.011950118182588426</v>
      </c>
      <c r="J15" s="368">
        <f>H15/'- 7 -'!F15</f>
        <v>109.0181009844395</v>
      </c>
    </row>
    <row r="16" spans="1:10" ht="13.5" customHeight="1">
      <c r="A16" s="23" t="s">
        <v>252</v>
      </c>
      <c r="B16" s="24">
        <v>92339</v>
      </c>
      <c r="C16" s="360">
        <f>B16/'- 3 -'!D16</f>
        <v>0.008448662701467654</v>
      </c>
      <c r="D16" s="24">
        <f>B16/'- 7 -'!F16</f>
        <v>77.1098121085595</v>
      </c>
      <c r="E16" s="24">
        <v>24528</v>
      </c>
      <c r="F16" s="360">
        <f>E16/'- 3 -'!D16</f>
        <v>0.0022442174892688743</v>
      </c>
      <c r="G16" s="24">
        <f>E16/'- 7 -'!F16</f>
        <v>20.48267223382046</v>
      </c>
      <c r="H16" s="24">
        <v>59768</v>
      </c>
      <c r="I16" s="360">
        <f>H16/'- 3 -'!D16</f>
        <v>0.0054685417033032485</v>
      </c>
      <c r="J16" s="24">
        <f>H16/'- 7 -'!F16</f>
        <v>49.91064718162839</v>
      </c>
    </row>
    <row r="17" spans="1:10" ht="13.5" customHeight="1">
      <c r="A17" s="367" t="s">
        <v>253</v>
      </c>
      <c r="B17" s="368">
        <v>81700</v>
      </c>
      <c r="C17" s="369">
        <f>B17/'- 3 -'!D17</f>
        <v>0.006131226712876754</v>
      </c>
      <c r="D17" s="368">
        <f>B17/'- 7 -'!F17</f>
        <v>56.85455810716771</v>
      </c>
      <c r="E17" s="368">
        <v>31121</v>
      </c>
      <c r="F17" s="369">
        <f>E17/'- 3 -'!D17</f>
        <v>0.0023354945719882185</v>
      </c>
      <c r="G17" s="368">
        <f>E17/'- 7 -'!F17</f>
        <v>21.656924147529576</v>
      </c>
      <c r="H17" s="368">
        <v>269411</v>
      </c>
      <c r="I17" s="369">
        <f>H17/'- 3 -'!D17</f>
        <v>0.02021811407518775</v>
      </c>
      <c r="J17" s="368">
        <f>H17/'- 7 -'!F17</f>
        <v>187.48155880306194</v>
      </c>
    </row>
    <row r="18" spans="1:10" ht="13.5" customHeight="1">
      <c r="A18" s="23" t="s">
        <v>254</v>
      </c>
      <c r="B18" s="24">
        <v>288752</v>
      </c>
      <c r="C18" s="360">
        <f>B18/'- 3 -'!D18</f>
        <v>0.003268926992986454</v>
      </c>
      <c r="D18" s="24">
        <f>B18/'- 7 -'!F18</f>
        <v>47.34648367684917</v>
      </c>
      <c r="E18" s="24">
        <v>472875</v>
      </c>
      <c r="F18" s="360">
        <f>E18/'- 3 -'!D18</f>
        <v>0.0053533615414212525</v>
      </c>
      <c r="G18" s="24">
        <f>E18/'- 7 -'!F18</f>
        <v>77.53701608539525</v>
      </c>
      <c r="H18" s="24">
        <v>508350</v>
      </c>
      <c r="I18" s="360">
        <f>H18/'- 3 -'!D18</f>
        <v>0.005754969790286003</v>
      </c>
      <c r="J18" s="24">
        <f>H18/'- 7 -'!F18</f>
        <v>83.35382950464853</v>
      </c>
    </row>
    <row r="19" spans="1:10" ht="13.5" customHeight="1">
      <c r="A19" s="367" t="s">
        <v>255</v>
      </c>
      <c r="B19" s="368">
        <v>166000</v>
      </c>
      <c r="C19" s="369">
        <f>B19/'- 3 -'!D19</f>
        <v>0.006810804068757939</v>
      </c>
      <c r="D19" s="368">
        <f>B19/'- 7 -'!F19</f>
        <v>49.55963576653232</v>
      </c>
      <c r="E19" s="368">
        <v>59560</v>
      </c>
      <c r="F19" s="369">
        <f>E19/'- 3 -'!D19</f>
        <v>0.00244368367671821</v>
      </c>
      <c r="G19" s="368">
        <f>E19/'- 7 -'!F19</f>
        <v>17.781758471413642</v>
      </c>
      <c r="H19" s="368">
        <v>469600</v>
      </c>
      <c r="I19" s="369">
        <f>H19/'- 3 -'!D19</f>
        <v>0.019267190305353784</v>
      </c>
      <c r="J19" s="368">
        <f>H19/'- 7 -'!F19</f>
        <v>140.20002985520227</v>
      </c>
    </row>
    <row r="20" spans="1:10" ht="13.5" customHeight="1">
      <c r="A20" s="23" t="s">
        <v>256</v>
      </c>
      <c r="B20" s="24">
        <v>222844</v>
      </c>
      <c r="C20" s="360">
        <f>B20/'- 3 -'!D20</f>
        <v>0.00476043667058079</v>
      </c>
      <c r="D20" s="24">
        <f>B20/'- 7 -'!F20</f>
        <v>33.245412501864834</v>
      </c>
      <c r="E20" s="24">
        <v>61903</v>
      </c>
      <c r="F20" s="360">
        <f>E20/'- 3 -'!D20</f>
        <v>0.0013223838704159083</v>
      </c>
      <c r="G20" s="24">
        <f>E20/'- 7 -'!F20</f>
        <v>9.235118603610324</v>
      </c>
      <c r="H20" s="24">
        <v>804488</v>
      </c>
      <c r="I20" s="360">
        <f>H20/'- 3 -'!D20</f>
        <v>0.017185628404813226</v>
      </c>
      <c r="J20" s="24">
        <f>H20/'- 7 -'!F20</f>
        <v>120.01909592719677</v>
      </c>
    </row>
    <row r="21" spans="1:10" ht="13.5" customHeight="1">
      <c r="A21" s="367" t="s">
        <v>257</v>
      </c>
      <c r="B21" s="368">
        <v>226200</v>
      </c>
      <c r="C21" s="369">
        <f>B21/'- 3 -'!D21</f>
        <v>0.008472322622449782</v>
      </c>
      <c r="D21" s="368">
        <f>B21/'- 7 -'!F21</f>
        <v>72.70973963355834</v>
      </c>
      <c r="E21" s="368">
        <v>86479</v>
      </c>
      <c r="F21" s="369">
        <f>E21/'- 3 -'!D21</f>
        <v>0.0032390715652822048</v>
      </c>
      <c r="G21" s="368">
        <f>E21/'- 7 -'!F21</f>
        <v>27.797814207650273</v>
      </c>
      <c r="H21" s="368">
        <v>215463</v>
      </c>
      <c r="I21" s="369">
        <f>H21/'- 3 -'!D21</f>
        <v>0.008070168210437212</v>
      </c>
      <c r="J21" s="368">
        <f>H21/'- 7 -'!F21</f>
        <v>69.25843780135004</v>
      </c>
    </row>
    <row r="22" spans="1:10" ht="13.5" customHeight="1">
      <c r="A22" s="23" t="s">
        <v>258</v>
      </c>
      <c r="B22" s="24">
        <v>53000</v>
      </c>
      <c r="C22" s="360">
        <f>B22/'- 3 -'!D22</f>
        <v>0.003787548000024583</v>
      </c>
      <c r="D22" s="24">
        <f>B22/'- 7 -'!F22</f>
        <v>31.85096153846154</v>
      </c>
      <c r="E22" s="24">
        <v>30990</v>
      </c>
      <c r="F22" s="360">
        <f>E22/'- 3 -'!D22</f>
        <v>0.0022146436324672046</v>
      </c>
      <c r="G22" s="24">
        <f>E22/'- 7 -'!F22</f>
        <v>18.623798076923077</v>
      </c>
      <c r="H22" s="24">
        <v>84864</v>
      </c>
      <c r="I22" s="360">
        <f>H22/'- 3 -'!D22</f>
        <v>0.006064650442907288</v>
      </c>
      <c r="J22" s="24">
        <f>H22/'- 7 -'!F22</f>
        <v>51</v>
      </c>
    </row>
    <row r="23" spans="1:10" ht="13.5" customHeight="1">
      <c r="A23" s="367" t="s">
        <v>259</v>
      </c>
      <c r="B23" s="368">
        <v>47850</v>
      </c>
      <c r="C23" s="369">
        <f>B23/'- 3 -'!D23</f>
        <v>0.003936782755821975</v>
      </c>
      <c r="D23" s="368">
        <f>B23/'- 7 -'!F23</f>
        <v>36.49885583524028</v>
      </c>
      <c r="E23" s="368">
        <v>0</v>
      </c>
      <c r="F23" s="369">
        <f>E23/'- 3 -'!D23</f>
        <v>0</v>
      </c>
      <c r="G23" s="368">
        <f>E23/'- 7 -'!F23</f>
        <v>0</v>
      </c>
      <c r="H23" s="368">
        <v>229000</v>
      </c>
      <c r="I23" s="369">
        <f>H23/'- 3 -'!D23</f>
        <v>0.018840611307904542</v>
      </c>
      <c r="J23" s="368">
        <f>H23/'- 7 -'!F23</f>
        <v>174.67581998474446</v>
      </c>
    </row>
    <row r="24" spans="1:10" ht="13.5" customHeight="1">
      <c r="A24" s="23" t="s">
        <v>260</v>
      </c>
      <c r="B24" s="24">
        <v>168325</v>
      </c>
      <c r="C24" s="360">
        <f>B24/'- 3 -'!D24</f>
        <v>0.004197573873372544</v>
      </c>
      <c r="D24" s="24">
        <f>B24/'- 7 -'!F24</f>
        <v>36.62822326188663</v>
      </c>
      <c r="E24" s="24">
        <v>92550</v>
      </c>
      <c r="F24" s="360">
        <f>E24/'- 3 -'!D24</f>
        <v>0.0023079486824929686</v>
      </c>
      <c r="G24" s="24">
        <f>E24/'- 7 -'!F24</f>
        <v>20.13926667392014</v>
      </c>
      <c r="H24" s="24">
        <v>577350</v>
      </c>
      <c r="I24" s="360">
        <f>H24/'- 3 -'!D24</f>
        <v>0.014397559933412376</v>
      </c>
      <c r="J24" s="24">
        <f>H24/'- 7 -'!F24</f>
        <v>125.63377216842564</v>
      </c>
    </row>
    <row r="25" spans="1:10" ht="13.5" customHeight="1">
      <c r="A25" s="367" t="s">
        <v>261</v>
      </c>
      <c r="B25" s="368">
        <v>559271</v>
      </c>
      <c r="C25" s="369">
        <f>B25/'- 3 -'!D25</f>
        <v>0.004575327128514628</v>
      </c>
      <c r="D25" s="368">
        <f>B25/'- 7 -'!F25</f>
        <v>39.01709222826845</v>
      </c>
      <c r="E25" s="368">
        <v>902000</v>
      </c>
      <c r="F25" s="369">
        <f>E25/'- 3 -'!D25</f>
        <v>0.007379150840862828</v>
      </c>
      <c r="G25" s="368">
        <f>E25/'- 7 -'!F25</f>
        <v>62.927305706711316</v>
      </c>
      <c r="H25" s="368">
        <v>494150</v>
      </c>
      <c r="I25" s="369">
        <f>H25/'- 3 -'!D25</f>
        <v>0.004042580252785329</v>
      </c>
      <c r="J25" s="368">
        <f>H25/'- 7 -'!F25</f>
        <v>34.47397795451374</v>
      </c>
    </row>
    <row r="26" spans="1:10" ht="13.5" customHeight="1">
      <c r="A26" s="23" t="s">
        <v>262</v>
      </c>
      <c r="B26" s="24">
        <v>259291</v>
      </c>
      <c r="C26" s="360">
        <f>B26/'- 3 -'!D26</f>
        <v>0.008746513037529916</v>
      </c>
      <c r="D26" s="24">
        <f>B26/'- 7 -'!F26</f>
        <v>79.0883025773982</v>
      </c>
      <c r="E26" s="24">
        <v>36313</v>
      </c>
      <c r="F26" s="360">
        <f>E26/'- 3 -'!D26</f>
        <v>0.0012249253847292185</v>
      </c>
      <c r="G26" s="24">
        <f>E26/'- 7 -'!F26</f>
        <v>11.076101875857862</v>
      </c>
      <c r="H26" s="24">
        <v>265557</v>
      </c>
      <c r="I26" s="360">
        <f>H26/'- 3 -'!D26</f>
        <v>0.00895788038422981</v>
      </c>
      <c r="J26" s="24">
        <f>H26/'- 7 -'!F26</f>
        <v>80.99954247369223</v>
      </c>
    </row>
    <row r="27" spans="1:10" ht="13.5" customHeight="1">
      <c r="A27" s="367" t="s">
        <v>263</v>
      </c>
      <c r="B27" s="368">
        <v>128974</v>
      </c>
      <c r="C27" s="369">
        <f>B27/'- 3 -'!D27</f>
        <v>0.004072312709815718</v>
      </c>
      <c r="D27" s="368">
        <f>B27/'- 7 -'!F27</f>
        <v>38.10151225550293</v>
      </c>
      <c r="E27" s="368">
        <v>31402</v>
      </c>
      <c r="F27" s="369">
        <f>E27/'- 3 -'!D27</f>
        <v>0.0009915080846808907</v>
      </c>
      <c r="G27" s="368">
        <f>E27/'- 7 -'!F27</f>
        <v>9.276782047911231</v>
      </c>
      <c r="H27" s="368">
        <v>283798</v>
      </c>
      <c r="I27" s="369">
        <f>H27/'- 3 -'!D27</f>
        <v>0.00896083088390126</v>
      </c>
      <c r="J27" s="368">
        <f>H27/'- 7 -'!F27</f>
        <v>83.83963415174549</v>
      </c>
    </row>
    <row r="28" spans="1:10" ht="13.5" customHeight="1">
      <c r="A28" s="23" t="s">
        <v>264</v>
      </c>
      <c r="B28" s="24">
        <v>124848</v>
      </c>
      <c r="C28" s="360">
        <f>B28/'- 3 -'!D28</f>
        <v>0.007053537404262303</v>
      </c>
      <c r="D28" s="24">
        <f>B28/'- 7 -'!F28</f>
        <v>65.19477806788512</v>
      </c>
      <c r="E28" s="24">
        <v>30732</v>
      </c>
      <c r="F28" s="360">
        <f>E28/'- 3 -'!D28</f>
        <v>0.0017362657912644904</v>
      </c>
      <c r="G28" s="24">
        <f>E28/'- 7 -'!F28</f>
        <v>16.04804177545692</v>
      </c>
      <c r="H28" s="24">
        <v>210214</v>
      </c>
      <c r="I28" s="360">
        <f>H28/'- 3 -'!D28</f>
        <v>0.011876460270886164</v>
      </c>
      <c r="J28" s="24">
        <f>H28/'- 7 -'!F28</f>
        <v>109.77232375979112</v>
      </c>
    </row>
    <row r="29" spans="1:10" ht="13.5" customHeight="1">
      <c r="A29" s="367" t="s">
        <v>265</v>
      </c>
      <c r="B29" s="368">
        <v>973548</v>
      </c>
      <c r="C29" s="369">
        <f>B29/'- 3 -'!D29</f>
        <v>0.008420581158732126</v>
      </c>
      <c r="D29" s="368">
        <f>B29/'- 7 -'!F29</f>
        <v>75.81263871043103</v>
      </c>
      <c r="E29" s="368">
        <v>218200</v>
      </c>
      <c r="F29" s="369">
        <f>E29/'- 3 -'!D29</f>
        <v>0.0018872934964021802</v>
      </c>
      <c r="G29" s="368">
        <f>E29/'- 7 -'!F29</f>
        <v>16.99178444885722</v>
      </c>
      <c r="H29" s="368">
        <v>1147700</v>
      </c>
      <c r="I29" s="369">
        <f>H29/'- 3 -'!D29</f>
        <v>0.009926887011094327</v>
      </c>
      <c r="J29" s="368">
        <f>H29/'- 7 -'!F29</f>
        <v>89.37429428026321</v>
      </c>
    </row>
    <row r="30" spans="1:10" ht="13.5" customHeight="1">
      <c r="A30" s="23" t="s">
        <v>266</v>
      </c>
      <c r="B30" s="24">
        <v>50000</v>
      </c>
      <c r="C30" s="360">
        <f>B30/'- 3 -'!D30</f>
        <v>0.004685260591851488</v>
      </c>
      <c r="D30" s="24">
        <f>B30/'- 7 -'!F30</f>
        <v>41.37360364087712</v>
      </c>
      <c r="E30" s="24">
        <v>11350</v>
      </c>
      <c r="F30" s="360">
        <f>E30/'- 3 -'!D30</f>
        <v>0.001063554154350288</v>
      </c>
      <c r="G30" s="24">
        <f>E30/'- 7 -'!F30</f>
        <v>9.391808026479106</v>
      </c>
      <c r="H30" s="24">
        <v>99000</v>
      </c>
      <c r="I30" s="360">
        <f>H30/'- 3 -'!D30</f>
        <v>0.009276815971865948</v>
      </c>
      <c r="J30" s="24">
        <f>H30/'- 7 -'!F30</f>
        <v>81.9197352089367</v>
      </c>
    </row>
    <row r="31" spans="1:10" ht="13.5" customHeight="1">
      <c r="A31" s="367" t="s">
        <v>267</v>
      </c>
      <c r="B31" s="368">
        <v>87455</v>
      </c>
      <c r="C31" s="369">
        <f>B31/'- 3 -'!D31</f>
        <v>0.0032112081611209513</v>
      </c>
      <c r="D31" s="368">
        <f>B31/'- 7 -'!F31</f>
        <v>26.152811004784688</v>
      </c>
      <c r="E31" s="368">
        <v>60300</v>
      </c>
      <c r="F31" s="369">
        <f>E31/'- 3 -'!D31</f>
        <v>0.0022141198572476514</v>
      </c>
      <c r="G31" s="368">
        <f>E31/'- 7 -'!F31</f>
        <v>18.032296650717704</v>
      </c>
      <c r="H31" s="368">
        <v>175301</v>
      </c>
      <c r="I31" s="369">
        <f>H31/'- 3 -'!D31</f>
        <v>0.006436773218828699</v>
      </c>
      <c r="J31" s="368">
        <f>H31/'- 7 -'!F31</f>
        <v>52.422547846889955</v>
      </c>
    </row>
    <row r="32" spans="1:10" ht="13.5" customHeight="1">
      <c r="A32" s="23" t="s">
        <v>268</v>
      </c>
      <c r="B32" s="24">
        <v>166160</v>
      </c>
      <c r="C32" s="360">
        <f>B32/'- 3 -'!D32</f>
        <v>0.008008439128898131</v>
      </c>
      <c r="D32" s="24">
        <f>B32/'- 7 -'!F32</f>
        <v>76.22018348623853</v>
      </c>
      <c r="E32" s="24">
        <v>60450</v>
      </c>
      <c r="F32" s="360">
        <f>E32/'- 3 -'!D32</f>
        <v>0.002913517966670029</v>
      </c>
      <c r="G32" s="24">
        <f>E32/'- 7 -'!F32</f>
        <v>27.729357798165136</v>
      </c>
      <c r="H32" s="24">
        <v>163700</v>
      </c>
      <c r="I32" s="360">
        <f>H32/'- 3 -'!D32</f>
        <v>0.00788987412975821</v>
      </c>
      <c r="J32" s="24">
        <f>H32/'- 7 -'!F32</f>
        <v>75.09174311926606</v>
      </c>
    </row>
    <row r="33" spans="1:10" ht="13.5" customHeight="1">
      <c r="A33" s="367" t="s">
        <v>269</v>
      </c>
      <c r="B33" s="368">
        <v>166900</v>
      </c>
      <c r="C33" s="369">
        <f>B33/'- 3 -'!D33</f>
        <v>0.0074366503437612785</v>
      </c>
      <c r="D33" s="368">
        <f>B33/'- 7 -'!F33</f>
        <v>73.24994513934607</v>
      </c>
      <c r="E33" s="368">
        <v>61000</v>
      </c>
      <c r="F33" s="369">
        <f>E33/'- 3 -'!D33</f>
        <v>0.002718008813477759</v>
      </c>
      <c r="G33" s="368">
        <f>E33/'- 7 -'!F33</f>
        <v>26.771999122229538</v>
      </c>
      <c r="H33" s="368">
        <v>188500</v>
      </c>
      <c r="I33" s="369">
        <f>H33/'- 3 -'!D33</f>
        <v>0.0083990928088616</v>
      </c>
      <c r="J33" s="368">
        <f>H33/'- 7 -'!F33</f>
        <v>82.72986614000439</v>
      </c>
    </row>
    <row r="34" spans="1:10" ht="13.5" customHeight="1">
      <c r="A34" s="23" t="s">
        <v>270</v>
      </c>
      <c r="B34" s="24">
        <v>68004</v>
      </c>
      <c r="C34" s="360">
        <f>B34/'- 3 -'!D34</f>
        <v>0.0034397519882367403</v>
      </c>
      <c r="D34" s="24">
        <f>B34/'- 7 -'!F34</f>
        <v>31.9747978183186</v>
      </c>
      <c r="E34" s="24">
        <v>82206</v>
      </c>
      <c r="F34" s="360">
        <f>E34/'- 3 -'!D34</f>
        <v>0.00415811205142329</v>
      </c>
      <c r="G34" s="24">
        <f>E34/'- 7 -'!F34</f>
        <v>38.65243558397592</v>
      </c>
      <c r="H34" s="24">
        <v>196924</v>
      </c>
      <c r="I34" s="360">
        <f>H34/'- 3 -'!D34</f>
        <v>0.009960733494081699</v>
      </c>
      <c r="J34" s="24">
        <f>H34/'- 7 -'!F34</f>
        <v>92.59168704156478</v>
      </c>
    </row>
    <row r="35" spans="1:10" ht="13.5" customHeight="1">
      <c r="A35" s="367" t="s">
        <v>271</v>
      </c>
      <c r="B35" s="368">
        <v>565000</v>
      </c>
      <c r="C35" s="369">
        <f>B35/'- 3 -'!D35</f>
        <v>0.00403875353429356</v>
      </c>
      <c r="D35" s="368">
        <f>B35/'- 7 -'!F35</f>
        <v>32.93884451699411</v>
      </c>
      <c r="E35" s="368">
        <v>186800</v>
      </c>
      <c r="F35" s="369">
        <f>E35/'- 3 -'!D35</f>
        <v>0.0013352905490372337</v>
      </c>
      <c r="G35" s="368">
        <f>E35/'- 7 -'!F35</f>
        <v>10.890223284556637</v>
      </c>
      <c r="H35" s="368">
        <v>1571100</v>
      </c>
      <c r="I35" s="369">
        <f>H35/'- 3 -'!D35</f>
        <v>0.011230594119873651</v>
      </c>
      <c r="J35" s="368">
        <f>H35/'- 7 -'!F35</f>
        <v>91.59330729318486</v>
      </c>
    </row>
    <row r="36" spans="1:10" ht="13.5" customHeight="1">
      <c r="A36" s="23" t="s">
        <v>272</v>
      </c>
      <c r="B36" s="24">
        <v>166700</v>
      </c>
      <c r="C36" s="360">
        <f>B36/'- 3 -'!D36</f>
        <v>0.009371855200058468</v>
      </c>
      <c r="D36" s="24">
        <f>B36/'- 7 -'!F36</f>
        <v>86.23900672529747</v>
      </c>
      <c r="E36" s="24">
        <v>108700</v>
      </c>
      <c r="F36" s="360">
        <f>E36/'- 3 -'!D36</f>
        <v>0.006111101741129907</v>
      </c>
      <c r="G36" s="24">
        <f>E36/'- 7 -'!F36</f>
        <v>56.233833419555104</v>
      </c>
      <c r="H36" s="24">
        <v>135650</v>
      </c>
      <c r="I36" s="360">
        <f>H36/'- 3 -'!D36</f>
        <v>0.00762622770178723</v>
      </c>
      <c r="J36" s="24">
        <f>H36/'- 7 -'!F36</f>
        <v>70.17589239524057</v>
      </c>
    </row>
    <row r="37" spans="1:10" ht="13.5" customHeight="1">
      <c r="A37" s="367" t="s">
        <v>273</v>
      </c>
      <c r="B37" s="368">
        <v>91838</v>
      </c>
      <c r="C37" s="369">
        <f>B37/'- 3 -'!D37</f>
        <v>0.003167245444174807</v>
      </c>
      <c r="D37" s="368">
        <f>B37/'- 7 -'!F37</f>
        <v>27.078873654725047</v>
      </c>
      <c r="E37" s="368">
        <v>50999</v>
      </c>
      <c r="F37" s="369">
        <f>E37/'- 3 -'!D37</f>
        <v>0.0017588182496076897</v>
      </c>
      <c r="G37" s="368">
        <f>E37/'- 7 -'!F37</f>
        <v>15.037299130178386</v>
      </c>
      <c r="H37" s="368">
        <v>533849</v>
      </c>
      <c r="I37" s="369">
        <f>H37/'- 3 -'!D37</f>
        <v>0.0184110151911766</v>
      </c>
      <c r="J37" s="368">
        <f>H37/'- 7 -'!F37</f>
        <v>157.4079315936901</v>
      </c>
    </row>
    <row r="38" spans="1:10" ht="13.5" customHeight="1">
      <c r="A38" s="23" t="s">
        <v>274</v>
      </c>
      <c r="B38" s="24">
        <v>167676</v>
      </c>
      <c r="C38" s="360">
        <f>B38/'- 3 -'!D38</f>
        <v>0.0022625131953287</v>
      </c>
      <c r="D38" s="24">
        <f>B38/'- 7 -'!F38</f>
        <v>19.210173569341812</v>
      </c>
      <c r="E38" s="24">
        <v>172950</v>
      </c>
      <c r="F38" s="360">
        <f>E38/'- 3 -'!D38</f>
        <v>0.0023336771937074994</v>
      </c>
      <c r="G38" s="24">
        <f>E38/'- 7 -'!F38</f>
        <v>19.814401099845334</v>
      </c>
      <c r="H38" s="24">
        <v>831262</v>
      </c>
      <c r="I38" s="360">
        <f>H38/'- 3 -'!D38</f>
        <v>0.011216520216222513</v>
      </c>
      <c r="J38" s="24">
        <f>H38/'- 7 -'!F38</f>
        <v>95.23537835825171</v>
      </c>
    </row>
    <row r="39" spans="1:10" ht="13.5" customHeight="1">
      <c r="A39" s="367" t="s">
        <v>275</v>
      </c>
      <c r="B39" s="368">
        <v>165000</v>
      </c>
      <c r="C39" s="369">
        <f>B39/'- 3 -'!D39</f>
        <v>0.010263823815554731</v>
      </c>
      <c r="D39" s="368">
        <f>B39/'- 7 -'!F39</f>
        <v>98.95052473763118</v>
      </c>
      <c r="E39" s="368">
        <v>60750</v>
      </c>
      <c r="F39" s="369">
        <f>E39/'- 3 -'!D39</f>
        <v>0.0037789533139087877</v>
      </c>
      <c r="G39" s="368">
        <f>E39/'- 7 -'!F39</f>
        <v>36.43178410794603</v>
      </c>
      <c r="H39" s="368">
        <v>106500</v>
      </c>
      <c r="I39" s="369">
        <f>H39/'- 3 -'!D39</f>
        <v>0.006624831735494417</v>
      </c>
      <c r="J39" s="368">
        <f>H39/'- 7 -'!F39</f>
        <v>63.86806596701649</v>
      </c>
    </row>
    <row r="40" spans="1:10" ht="13.5" customHeight="1">
      <c r="A40" s="23" t="s">
        <v>276</v>
      </c>
      <c r="B40" s="24">
        <v>557000</v>
      </c>
      <c r="C40" s="360">
        <f>B40/'- 3 -'!D40</f>
        <v>0.007331151054550542</v>
      </c>
      <c r="D40" s="24">
        <f>B40/'- 7 -'!F40</f>
        <v>63.34296176677963</v>
      </c>
      <c r="E40" s="24">
        <v>137794</v>
      </c>
      <c r="F40" s="360">
        <f>E40/'- 3 -'!D40</f>
        <v>0.0018136241084573382</v>
      </c>
      <c r="G40" s="24">
        <f>E40/'- 7 -'!F40</f>
        <v>15.670161712193236</v>
      </c>
      <c r="H40" s="24">
        <v>962032</v>
      </c>
      <c r="I40" s="360">
        <f>H40/'- 3 -'!D40</f>
        <v>0.012662121923359726</v>
      </c>
      <c r="J40" s="24">
        <f>H40/'- 7 -'!F40</f>
        <v>109.40387108513204</v>
      </c>
    </row>
    <row r="41" spans="1:10" ht="13.5" customHeight="1">
      <c r="A41" s="367" t="s">
        <v>277</v>
      </c>
      <c r="B41" s="368">
        <v>298142</v>
      </c>
      <c r="C41" s="369">
        <f>B41/'- 3 -'!D41</f>
        <v>0.006410882334176837</v>
      </c>
      <c r="D41" s="368">
        <f>B41/'- 7 -'!F41</f>
        <v>63.90354731540028</v>
      </c>
      <c r="E41" s="368">
        <v>425106</v>
      </c>
      <c r="F41" s="369">
        <f>E41/'- 3 -'!D41</f>
        <v>0.009140961506773881</v>
      </c>
      <c r="G41" s="368">
        <f>E41/'- 7 -'!F41</f>
        <v>91.11692208766478</v>
      </c>
      <c r="H41" s="368">
        <v>376308</v>
      </c>
      <c r="I41" s="369">
        <f>H41/'- 3 -'!D41</f>
        <v>0.008091668766592487</v>
      </c>
      <c r="J41" s="368">
        <f>H41/'- 7 -'!F41</f>
        <v>80.65759296967099</v>
      </c>
    </row>
    <row r="42" spans="1:10" ht="13.5" customHeight="1">
      <c r="A42" s="23" t="s">
        <v>278</v>
      </c>
      <c r="B42" s="24">
        <v>155407</v>
      </c>
      <c r="C42" s="360">
        <f>B42/'- 3 -'!D42</f>
        <v>0.009330828412954018</v>
      </c>
      <c r="D42" s="24">
        <f>B42/'- 7 -'!F42</f>
        <v>92.28444180522565</v>
      </c>
      <c r="E42" s="24">
        <v>82705</v>
      </c>
      <c r="F42" s="360">
        <f>E42/'- 3 -'!D42</f>
        <v>0.004965710449937016</v>
      </c>
      <c r="G42" s="24">
        <f>E42/'- 7 -'!F42</f>
        <v>49.11223277909739</v>
      </c>
      <c r="H42" s="24">
        <v>219432</v>
      </c>
      <c r="I42" s="360">
        <f>H42/'- 3 -'!D42</f>
        <v>0.013174968568412786</v>
      </c>
      <c r="J42" s="24">
        <f>H42/'- 7 -'!F42</f>
        <v>130.3040380047506</v>
      </c>
    </row>
    <row r="43" spans="1:10" ht="13.5" customHeight="1">
      <c r="A43" s="367" t="s">
        <v>279</v>
      </c>
      <c r="B43" s="368">
        <v>33132</v>
      </c>
      <c r="C43" s="369">
        <f>B43/'- 3 -'!D43</f>
        <v>0.0033714159244758873</v>
      </c>
      <c r="D43" s="368">
        <f>B43/'- 7 -'!F43</f>
        <v>30.312900274473925</v>
      </c>
      <c r="E43" s="368">
        <v>13000</v>
      </c>
      <c r="F43" s="369">
        <f>E43/'- 3 -'!D43</f>
        <v>0.0013228421772964666</v>
      </c>
      <c r="G43" s="368">
        <f>E43/'- 7 -'!F43</f>
        <v>11.893870082342177</v>
      </c>
      <c r="H43" s="368">
        <v>132313</v>
      </c>
      <c r="I43" s="369">
        <f>H43/'- 3 -'!D43</f>
        <v>0.013463785923432878</v>
      </c>
      <c r="J43" s="368">
        <f>H43/'- 7 -'!F43</f>
        <v>121.05489478499543</v>
      </c>
    </row>
    <row r="44" spans="1:10" ht="13.5" customHeight="1">
      <c r="A44" s="23" t="s">
        <v>280</v>
      </c>
      <c r="B44" s="24">
        <v>43324</v>
      </c>
      <c r="C44" s="360">
        <f>B44/'- 3 -'!D44</f>
        <v>0.005708460324527366</v>
      </c>
      <c r="D44" s="24">
        <f>B44/'- 7 -'!F44</f>
        <v>54.73657612128869</v>
      </c>
      <c r="E44" s="24">
        <v>35088</v>
      </c>
      <c r="F44" s="360">
        <f>E44/'- 3 -'!D44</f>
        <v>0.004623267839234979</v>
      </c>
      <c r="G44" s="24">
        <f>E44/'- 7 -'!F44</f>
        <v>44.331017056222365</v>
      </c>
      <c r="H44" s="24">
        <v>151376</v>
      </c>
      <c r="I44" s="360">
        <f>H44/'- 3 -'!D44</f>
        <v>0.01994561651938082</v>
      </c>
      <c r="J44" s="24">
        <f>H44/'- 7 -'!F44</f>
        <v>191.25205306380292</v>
      </c>
    </row>
    <row r="45" spans="1:10" ht="13.5" customHeight="1">
      <c r="A45" s="367" t="s">
        <v>281</v>
      </c>
      <c r="B45" s="368">
        <v>133381</v>
      </c>
      <c r="C45" s="369">
        <f>B45/'- 3 -'!D45</f>
        <v>0.011387899444355271</v>
      </c>
      <c r="D45" s="368">
        <f>B45/'- 7 -'!F45</f>
        <v>91.92350103376981</v>
      </c>
      <c r="E45" s="368">
        <v>6938</v>
      </c>
      <c r="F45" s="369">
        <f>E45/'- 3 -'!D45</f>
        <v>0.0005923575797522651</v>
      </c>
      <c r="G45" s="368">
        <f>E45/'- 7 -'!F45</f>
        <v>4.7815299793246036</v>
      </c>
      <c r="H45" s="368">
        <v>148197</v>
      </c>
      <c r="I45" s="369">
        <f>H45/'- 3 -'!D45</f>
        <v>0.012652870603422663</v>
      </c>
      <c r="J45" s="368">
        <f>H45/'- 7 -'!F45</f>
        <v>102.13439007580979</v>
      </c>
    </row>
    <row r="46" spans="1:10" ht="13.5" customHeight="1">
      <c r="A46" s="23" t="s">
        <v>282</v>
      </c>
      <c r="B46" s="24">
        <v>654800</v>
      </c>
      <c r="C46" s="360">
        <f>B46/'- 3 -'!D46</f>
        <v>0.0022918801012095373</v>
      </c>
      <c r="D46" s="24">
        <f>B46/'- 7 -'!F46</f>
        <v>21.242497972424978</v>
      </c>
      <c r="E46" s="24">
        <v>672500</v>
      </c>
      <c r="F46" s="360">
        <f>E46/'- 3 -'!D46</f>
        <v>0.002353832266437712</v>
      </c>
      <c r="G46" s="24">
        <f>E46/'- 7 -'!F46</f>
        <v>21.81670721816707</v>
      </c>
      <c r="H46" s="24">
        <v>1707900</v>
      </c>
      <c r="I46" s="360">
        <f>H46/'- 3 -'!D46</f>
        <v>0.005977858926169469</v>
      </c>
      <c r="J46" s="24">
        <f>H46/'- 7 -'!F46</f>
        <v>55.40632603406326</v>
      </c>
    </row>
    <row r="47" spans="1:10" ht="4.5" customHeight="1">
      <c r="A47"/>
      <c r="B47"/>
      <c r="C47"/>
      <c r="D47"/>
      <c r="E47"/>
      <c r="F47"/>
      <c r="G47"/>
      <c r="H47"/>
      <c r="I47"/>
      <c r="J47"/>
    </row>
    <row r="48" spans="1:10" ht="13.5" customHeight="1">
      <c r="A48" s="370" t="s">
        <v>283</v>
      </c>
      <c r="B48" s="371">
        <f>SUM(B11:B46)</f>
        <v>7709333</v>
      </c>
      <c r="C48" s="372">
        <f>B48/'- 3 -'!D48</f>
        <v>0.004889611079064263</v>
      </c>
      <c r="D48" s="371">
        <f>B48/'- 7 -'!F48</f>
        <v>43.99598329286322</v>
      </c>
      <c r="E48" s="371">
        <f>SUM(E11:E46)</f>
        <v>4709754</v>
      </c>
      <c r="F48" s="372">
        <f>E48/'- 3 -'!D48</f>
        <v>0.00298714108445792</v>
      </c>
      <c r="G48" s="371">
        <f>E48/'- 7 -'!F48</f>
        <v>26.877845112864595</v>
      </c>
      <c r="H48" s="371">
        <f>SUM(H11:H46)</f>
        <v>14930758</v>
      </c>
      <c r="I48" s="372">
        <f>H48/'- 3 -'!D48</f>
        <v>0.009469768621439414</v>
      </c>
      <c r="J48" s="371">
        <f>H48/'- 7 -'!F48</f>
        <v>85.20755031826799</v>
      </c>
    </row>
    <row r="49" spans="1:10" ht="4.5" customHeight="1">
      <c r="A49" s="25" t="s">
        <v>5</v>
      </c>
      <c r="B49" s="26"/>
      <c r="C49" s="359"/>
      <c r="D49" s="26"/>
      <c r="E49" s="26"/>
      <c r="F49" s="359"/>
      <c r="H49" s="26"/>
      <c r="I49" s="359"/>
      <c r="J49" s="26"/>
    </row>
    <row r="50" spans="1:10" ht="13.5" customHeight="1">
      <c r="A50" s="23" t="s">
        <v>284</v>
      </c>
      <c r="B50" s="24">
        <v>0</v>
      </c>
      <c r="C50" s="360">
        <f>B50/'- 3 -'!D50</f>
        <v>0</v>
      </c>
      <c r="D50" s="24">
        <f>B50/'- 7 -'!F50</f>
        <v>0</v>
      </c>
      <c r="E50" s="24">
        <v>20000</v>
      </c>
      <c r="F50" s="360">
        <f>E50/'- 3 -'!D50</f>
        <v>0.0078107303813979645</v>
      </c>
      <c r="G50" s="24">
        <f>E50/'- 7 -'!F50</f>
        <v>87.60402978537012</v>
      </c>
      <c r="H50" s="24">
        <v>27013</v>
      </c>
      <c r="I50" s="360">
        <f>H50/'- 3 -'!D50</f>
        <v>0.01054956298963516</v>
      </c>
      <c r="J50" s="24">
        <f>H50/'- 7 -'!F50</f>
        <v>118.32238282961016</v>
      </c>
    </row>
    <row r="51" spans="1:10" ht="13.5" customHeight="1">
      <c r="A51" s="367" t="s">
        <v>285</v>
      </c>
      <c r="B51" s="368">
        <v>39919</v>
      </c>
      <c r="C51" s="369">
        <f>B51/'- 3 -'!D51</f>
        <v>0.0037667767067337066</v>
      </c>
      <c r="D51" s="368">
        <f>B51/'- 7 -'!F51</f>
        <v>61.13169984686064</v>
      </c>
      <c r="E51" s="368">
        <v>5204</v>
      </c>
      <c r="F51" s="369">
        <f>E51/'- 3 -'!D51</f>
        <v>0.0004910520299066161</v>
      </c>
      <c r="G51" s="368">
        <f>E51/'- 7 -'!F51</f>
        <v>7.96937212863706</v>
      </c>
      <c r="H51" s="368">
        <v>224828</v>
      </c>
      <c r="I51" s="369">
        <f>H51/'- 3 -'!D51</f>
        <v>0.021214881971530493</v>
      </c>
      <c r="J51" s="368">
        <f>H51/'- 7 -'!F51</f>
        <v>344.30015313935684</v>
      </c>
    </row>
    <row r="52" spans="1:10" ht="49.5" customHeight="1">
      <c r="A52" s="27"/>
      <c r="B52" s="27"/>
      <c r="C52" s="27"/>
      <c r="D52" s="27"/>
      <c r="E52" s="27"/>
      <c r="F52" s="27"/>
      <c r="G52" s="27"/>
      <c r="H52" s="27"/>
      <c r="I52" s="27"/>
      <c r="J52" s="27"/>
    </row>
    <row r="53" ht="15" customHeight="1">
      <c r="A53" s="252" t="s">
        <v>449</v>
      </c>
    </row>
    <row r="54" ht="12" customHeight="1">
      <c r="A54" s="162" t="s">
        <v>362</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5.xml><?xml version="1.0" encoding="utf-8"?>
<worksheet xmlns="http://schemas.openxmlformats.org/spreadsheetml/2006/main" xmlns:r="http://schemas.openxmlformats.org/officeDocument/2006/relationships">
  <sheetPr codeName="Sheet53">
    <pageSetUpPr fitToPage="1"/>
  </sheetPr>
  <dimension ref="A1:H54"/>
  <sheetViews>
    <sheetView showGridLines="0" workbookViewId="0" topLeftCell="A1">
      <selection activeCell="A1" sqref="A1"/>
    </sheetView>
  </sheetViews>
  <sheetFormatPr defaultColWidth="15.83203125" defaultRowHeight="12"/>
  <cols>
    <col min="1" max="1" width="32.83203125" style="1" customWidth="1"/>
    <col min="2" max="2" width="18.83203125" style="1" customWidth="1"/>
    <col min="3" max="3" width="9.83203125" style="1" customWidth="1"/>
    <col min="4" max="4" width="10.83203125" style="1" customWidth="1"/>
    <col min="5" max="5" width="18.83203125" style="1" customWidth="1"/>
    <col min="6" max="6" width="9.83203125" style="1" customWidth="1"/>
    <col min="7" max="7" width="10.83203125" style="1" customWidth="1"/>
    <col min="8" max="8" width="21.83203125" style="1" customWidth="1"/>
    <col min="9" max="16384" width="15.83203125" style="1" customWidth="1"/>
  </cols>
  <sheetData>
    <row r="1" spans="1:7" ht="6.75" customHeight="1">
      <c r="A1" s="3"/>
      <c r="B1" s="3"/>
      <c r="C1" s="3"/>
      <c r="D1" s="3"/>
      <c r="E1" s="4"/>
      <c r="F1" s="4"/>
      <c r="G1" s="4"/>
    </row>
    <row r="2" spans="1:8" ht="15.75" customHeight="1">
      <c r="A2" s="167"/>
      <c r="B2" s="5" t="s">
        <v>196</v>
      </c>
      <c r="C2" s="243"/>
      <c r="D2" s="243"/>
      <c r="E2" s="5"/>
      <c r="F2" s="244"/>
      <c r="G2" s="181"/>
      <c r="H2" s="169"/>
    </row>
    <row r="3" spans="1:8" ht="15.75" customHeight="1">
      <c r="A3" s="170"/>
      <c r="B3" s="7" t="str">
        <f>OPYEAR</f>
        <v>OPERATING FUND 2006/2007 BUDGET</v>
      </c>
      <c r="C3" s="245"/>
      <c r="D3" s="245"/>
      <c r="E3" s="7"/>
      <c r="F3" s="182"/>
      <c r="G3" s="182"/>
      <c r="H3" s="171"/>
    </row>
    <row r="4" spans="5:7" ht="15.75" customHeight="1">
      <c r="E4" s="4"/>
      <c r="F4" s="4"/>
      <c r="G4" s="4"/>
    </row>
    <row r="5" spans="2:7" ht="18" customHeight="1">
      <c r="B5" s="246" t="s">
        <v>529</v>
      </c>
      <c r="C5" s="247"/>
      <c r="D5" s="248"/>
      <c r="E5" s="249"/>
      <c r="F5" s="250"/>
      <c r="G5" s="251"/>
    </row>
    <row r="6" spans="2:7" ht="15.75" customHeight="1">
      <c r="B6" s="432" t="s">
        <v>21</v>
      </c>
      <c r="C6" s="433"/>
      <c r="D6" s="434"/>
      <c r="E6" s="435"/>
      <c r="F6" s="436"/>
      <c r="G6" s="437"/>
    </row>
    <row r="7" spans="2:7" ht="15.75" customHeight="1">
      <c r="B7" s="438" t="s">
        <v>459</v>
      </c>
      <c r="C7" s="439"/>
      <c r="D7" s="440"/>
      <c r="E7" s="438" t="s">
        <v>61</v>
      </c>
      <c r="F7" s="439"/>
      <c r="G7" s="440"/>
    </row>
    <row r="8" spans="1:7" ht="15.75" customHeight="1">
      <c r="A8" s="105"/>
      <c r="B8" s="175"/>
      <c r="C8" s="107"/>
      <c r="D8" s="16" t="s">
        <v>67</v>
      </c>
      <c r="E8" s="175"/>
      <c r="F8" s="176"/>
      <c r="G8" s="16" t="s">
        <v>67</v>
      </c>
    </row>
    <row r="9" spans="1:7" ht="15.75" customHeight="1">
      <c r="A9" s="35" t="s">
        <v>88</v>
      </c>
      <c r="B9" s="116" t="s">
        <v>89</v>
      </c>
      <c r="C9" s="116" t="s">
        <v>90</v>
      </c>
      <c r="D9" s="116" t="s">
        <v>91</v>
      </c>
      <c r="E9" s="116" t="s">
        <v>89</v>
      </c>
      <c r="F9" s="116" t="s">
        <v>90</v>
      </c>
      <c r="G9" s="116" t="s">
        <v>91</v>
      </c>
    </row>
    <row r="10" spans="1:4" ht="4.5" customHeight="1">
      <c r="A10" s="37"/>
      <c r="B10" s="37"/>
      <c r="C10" s="37"/>
      <c r="D10" s="37"/>
    </row>
    <row r="11" spans="1:7" ht="13.5" customHeight="1">
      <c r="A11" s="367" t="s">
        <v>248</v>
      </c>
      <c r="B11" s="368">
        <f>'- 27 -'!B11</f>
        <v>0</v>
      </c>
      <c r="C11" s="369">
        <f>'- 27 -'!C11</f>
        <v>0</v>
      </c>
      <c r="D11" s="368">
        <f>'- 27 -'!D11</f>
        <v>0</v>
      </c>
      <c r="E11" s="368">
        <f>SUM('- 38 -'!B11,'- 38 -'!E11,'- 38 -'!H11,B11)</f>
        <v>318155</v>
      </c>
      <c r="F11" s="369">
        <f>E11/'- 3 -'!D11</f>
        <v>0.025704489065159836</v>
      </c>
      <c r="G11" s="368">
        <f>E11/'- 7 -'!F11</f>
        <v>215.0422440013518</v>
      </c>
    </row>
    <row r="12" spans="1:7" ht="13.5" customHeight="1">
      <c r="A12" s="23" t="s">
        <v>249</v>
      </c>
      <c r="B12" s="24">
        <f>'- 27 -'!B12</f>
        <v>20900</v>
      </c>
      <c r="C12" s="360">
        <f>'- 27 -'!C12</f>
        <v>0.09357899446191452</v>
      </c>
      <c r="D12" s="24">
        <f>'- 27 -'!D12</f>
        <v>8.889077917659067</v>
      </c>
      <c r="E12" s="24">
        <f>SUM('- 38 -'!B12,'- 38 -'!E12,'- 38 -'!H12,B12)</f>
        <v>460671</v>
      </c>
      <c r="F12" s="360">
        <f>E12/'- 3 -'!D12</f>
        <v>0.020626377491753407</v>
      </c>
      <c r="G12" s="24">
        <f>E12/'- 7 -'!F12</f>
        <v>195.93016332085742</v>
      </c>
    </row>
    <row r="13" spans="1:7" ht="13.5" customHeight="1">
      <c r="A13" s="367" t="s">
        <v>250</v>
      </c>
      <c r="B13" s="368">
        <f>'- 27 -'!B13</f>
        <v>96000</v>
      </c>
      <c r="C13" s="369">
        <f>'- 27 -'!C13</f>
        <v>0.1793202641238057</v>
      </c>
      <c r="D13" s="368">
        <f>'- 27 -'!D13</f>
        <v>13.950446850250673</v>
      </c>
      <c r="E13" s="368">
        <f>SUM('- 38 -'!B13,'- 38 -'!E13,'- 38 -'!H13,B13)</f>
        <v>972500</v>
      </c>
      <c r="F13" s="369">
        <f>E13/'- 3 -'!D13</f>
        <v>0.01816551633962511</v>
      </c>
      <c r="G13" s="368">
        <f>E13/'- 7 -'!F13</f>
        <v>141.32093293613312</v>
      </c>
    </row>
    <row r="14" spans="1:7" ht="13.5" customHeight="1">
      <c r="A14" s="23" t="s">
        <v>286</v>
      </c>
      <c r="B14" s="24">
        <f>'- 27 -'!B14</f>
        <v>100502</v>
      </c>
      <c r="C14" s="360">
        <f>'- 27 -'!C14</f>
        <v>0.2060492054572717</v>
      </c>
      <c r="D14" s="24">
        <f>'- 27 -'!D14</f>
        <v>22.81284757689252</v>
      </c>
      <c r="E14" s="24">
        <f>SUM('- 38 -'!B14,'- 38 -'!E14,'- 38 -'!H14,B14)</f>
        <v>992165</v>
      </c>
      <c r="F14" s="360">
        <f>E14/'- 3 -'!D14</f>
        <v>0.02034136732925852</v>
      </c>
      <c r="G14" s="24">
        <f>E14/'- 7 -'!F14</f>
        <v>225.210532289184</v>
      </c>
    </row>
    <row r="15" spans="1:7" ht="13.5" customHeight="1">
      <c r="A15" s="367" t="s">
        <v>251</v>
      </c>
      <c r="B15" s="368">
        <f>'- 27 -'!B15</f>
        <v>0</v>
      </c>
      <c r="C15" s="369">
        <f>'- 27 -'!C15</f>
        <v>0</v>
      </c>
      <c r="D15" s="368">
        <f>'- 27 -'!D15</f>
        <v>0</v>
      </c>
      <c r="E15" s="368">
        <f>SUM('- 38 -'!B15,'- 38 -'!E15,'- 38 -'!H15,B15)</f>
        <v>234549</v>
      </c>
      <c r="F15" s="369">
        <f>E15/'- 3 -'!D15</f>
        <v>0.016329184962382146</v>
      </c>
      <c r="G15" s="368">
        <f>E15/'- 7 -'!F15</f>
        <v>148.9672912035567</v>
      </c>
    </row>
    <row r="16" spans="1:7" ht="13.5" customHeight="1">
      <c r="A16" s="23" t="s">
        <v>252</v>
      </c>
      <c r="B16" s="24">
        <f>'- 27 -'!B16</f>
        <v>7600</v>
      </c>
      <c r="C16" s="360">
        <f>'- 27 -'!C16</f>
        <v>0.06953707158530432</v>
      </c>
      <c r="D16" s="24">
        <f>'- 27 -'!D16</f>
        <v>6.346555323590814</v>
      </c>
      <c r="E16" s="24">
        <f>SUM('- 38 -'!B16,'- 38 -'!E16,'- 38 -'!H16,B16)</f>
        <v>184235</v>
      </c>
      <c r="F16" s="360">
        <f>E16/'- 3 -'!D16</f>
        <v>0.01685679260989282</v>
      </c>
      <c r="G16" s="24">
        <f>E16/'- 7 -'!F16</f>
        <v>153.84968684759917</v>
      </c>
    </row>
    <row r="17" spans="1:7" ht="13.5" customHeight="1">
      <c r="A17" s="367" t="s">
        <v>253</v>
      </c>
      <c r="B17" s="368">
        <f>'- 27 -'!B17</f>
        <v>31010</v>
      </c>
      <c r="C17" s="369">
        <f>'- 27 -'!C17</f>
        <v>0.23271645087675416</v>
      </c>
      <c r="D17" s="368">
        <f>'- 27 -'!D17</f>
        <v>21.579679888656923</v>
      </c>
      <c r="E17" s="368">
        <f>SUM('- 38 -'!B17,'- 38 -'!E17,'- 38 -'!H17,B17)</f>
        <v>413242</v>
      </c>
      <c r="F17" s="369">
        <f>E17/'- 3 -'!D17</f>
        <v>0.031011999868820264</v>
      </c>
      <c r="G17" s="368">
        <f>E17/'- 7 -'!F17</f>
        <v>287.57272094641615</v>
      </c>
    </row>
    <row r="18" spans="1:7" ht="13.5" customHeight="1">
      <c r="A18" s="23" t="s">
        <v>254</v>
      </c>
      <c r="B18" s="24">
        <f>'- 27 -'!B18</f>
        <v>347680</v>
      </c>
      <c r="C18" s="360">
        <f>'- 27 -'!C18</f>
        <v>0.39360438608963066</v>
      </c>
      <c r="D18" s="24">
        <f>'- 27 -'!D18</f>
        <v>57.00887074294522</v>
      </c>
      <c r="E18" s="24">
        <f>SUM('- 38 -'!B18,'- 38 -'!E18,'- 38 -'!H18,B18)</f>
        <v>1617657</v>
      </c>
      <c r="F18" s="360">
        <f>E18/'- 3 -'!D18</f>
        <v>0.018313302185590016</v>
      </c>
      <c r="G18" s="24">
        <f>E18/'- 7 -'!F18</f>
        <v>265.24620000983816</v>
      </c>
    </row>
    <row r="19" spans="1:7" ht="13.5" customHeight="1">
      <c r="A19" s="367" t="s">
        <v>255</v>
      </c>
      <c r="B19" s="368">
        <f>'- 27 -'!B19</f>
        <v>35900</v>
      </c>
      <c r="C19" s="369">
        <f>'- 27 -'!C19</f>
        <v>0.14729389522193376</v>
      </c>
      <c r="D19" s="368">
        <f>'- 27 -'!D19</f>
        <v>10.718017614569339</v>
      </c>
      <c r="E19" s="368">
        <f>SUM('- 38 -'!B19,'- 38 -'!E19,'- 38 -'!H19,B19)</f>
        <v>731060</v>
      </c>
      <c r="F19" s="369">
        <f>E19/'- 3 -'!D19</f>
        <v>0.02999461700304927</v>
      </c>
      <c r="G19" s="368">
        <f>E19/'- 7 -'!F19</f>
        <v>218.25944170771757</v>
      </c>
    </row>
    <row r="20" spans="1:7" ht="13.5" customHeight="1">
      <c r="A20" s="23" t="s">
        <v>256</v>
      </c>
      <c r="B20" s="24">
        <f>'- 27 -'!B20</f>
        <v>9150</v>
      </c>
      <c r="C20" s="360">
        <f>'- 27 -'!C20</f>
        <v>0.019546407143927694</v>
      </c>
      <c r="D20" s="24">
        <f>'- 27 -'!D20</f>
        <v>1.365060420707146</v>
      </c>
      <c r="E20" s="24">
        <f>SUM('- 38 -'!B20,'- 38 -'!E20,'- 38 -'!H20,B20)</f>
        <v>1098385</v>
      </c>
      <c r="F20" s="360">
        <f>E20/'- 3 -'!D20</f>
        <v>0.0234639130172492</v>
      </c>
      <c r="G20" s="24">
        <f>E20/'- 7 -'!F20</f>
        <v>163.86468745337908</v>
      </c>
    </row>
    <row r="21" spans="1:7" ht="13.5" customHeight="1">
      <c r="A21" s="367" t="s">
        <v>257</v>
      </c>
      <c r="B21" s="368">
        <f>'- 27 -'!B21</f>
        <v>9000</v>
      </c>
      <c r="C21" s="369">
        <f>'- 27 -'!C21</f>
        <v>0.033709506455370485</v>
      </c>
      <c r="D21" s="368">
        <f>'- 27 -'!D21</f>
        <v>2.892960462873674</v>
      </c>
      <c r="E21" s="368">
        <f>SUM('- 38 -'!B21,'- 38 -'!E21,'- 38 -'!H21,B21)</f>
        <v>537142</v>
      </c>
      <c r="F21" s="369">
        <f>E21/'- 3 -'!D21</f>
        <v>0.020118657462722903</v>
      </c>
      <c r="G21" s="368">
        <f>E21/'- 7 -'!F21</f>
        <v>172.65895210543235</v>
      </c>
    </row>
    <row r="22" spans="1:7" ht="13.5" customHeight="1">
      <c r="A22" s="23" t="s">
        <v>258</v>
      </c>
      <c r="B22" s="24">
        <f>'- 27 -'!B22</f>
        <v>0</v>
      </c>
      <c r="C22" s="360">
        <f>'- 27 -'!C22</f>
        <v>0</v>
      </c>
      <c r="D22" s="24">
        <f>'- 27 -'!D22</f>
        <v>0</v>
      </c>
      <c r="E22" s="24">
        <f>SUM('- 38 -'!B22,'- 38 -'!E22,'- 38 -'!H22,B22)</f>
        <v>168854</v>
      </c>
      <c r="F22" s="360">
        <f>E22/'- 3 -'!D22</f>
        <v>0.012066842075399075</v>
      </c>
      <c r="G22" s="24">
        <f>E22/'- 7 -'!F22</f>
        <v>101.47475961538461</v>
      </c>
    </row>
    <row r="23" spans="1:7" ht="13.5" customHeight="1">
      <c r="A23" s="367" t="s">
        <v>259</v>
      </c>
      <c r="B23" s="368">
        <f>'- 27 -'!B23</f>
        <v>0</v>
      </c>
      <c r="C23" s="369">
        <f>'- 27 -'!C23</f>
        <v>0</v>
      </c>
      <c r="D23" s="368">
        <f>'- 27 -'!D23</f>
        <v>0</v>
      </c>
      <c r="E23" s="368">
        <f>SUM('- 38 -'!B23,'- 38 -'!E23,'- 38 -'!H23,B23)</f>
        <v>276850</v>
      </c>
      <c r="F23" s="369">
        <f>E23/'- 3 -'!D23</f>
        <v>0.022777394063726517</v>
      </c>
      <c r="G23" s="368">
        <f>E23/'- 7 -'!F23</f>
        <v>211.17467581998474</v>
      </c>
    </row>
    <row r="24" spans="1:7" ht="13.5" customHeight="1">
      <c r="A24" s="23" t="s">
        <v>260</v>
      </c>
      <c r="B24" s="24">
        <f>'- 27 -'!B24</f>
        <v>30100</v>
      </c>
      <c r="C24" s="360">
        <f>'- 27 -'!C24</f>
        <v>0.075061323979512</v>
      </c>
      <c r="D24" s="24">
        <f>'- 27 -'!D24</f>
        <v>6.54988575780655</v>
      </c>
      <c r="E24" s="24">
        <f>SUM('- 38 -'!B24,'- 38 -'!E24,'- 38 -'!H24,B24)</f>
        <v>868325</v>
      </c>
      <c r="F24" s="360">
        <f>E24/'- 3 -'!D24</f>
        <v>0.021653695729073007</v>
      </c>
      <c r="G24" s="24">
        <f>E24/'- 7 -'!F24</f>
        <v>188.95114786203897</v>
      </c>
    </row>
    <row r="25" spans="1:7" ht="13.5" customHeight="1">
      <c r="A25" s="367" t="s">
        <v>261</v>
      </c>
      <c r="B25" s="368">
        <f>'- 27 -'!B25</f>
        <v>85866</v>
      </c>
      <c r="C25" s="369">
        <f>'- 27 -'!C25</f>
        <v>0.0702459164192381</v>
      </c>
      <c r="D25" s="368">
        <f>'- 27 -'!D25</f>
        <v>5.990372540812055</v>
      </c>
      <c r="E25" s="368">
        <f>SUM('- 38 -'!B25,'- 38 -'!E25,'- 38 -'!H25,B25)</f>
        <v>2041287</v>
      </c>
      <c r="F25" s="369">
        <f>E25/'- 3 -'!D25</f>
        <v>0.016699517386355167</v>
      </c>
      <c r="G25" s="368">
        <f>E25/'- 7 -'!F25</f>
        <v>142.40874843030556</v>
      </c>
    </row>
    <row r="26" spans="1:7" ht="13.5" customHeight="1">
      <c r="A26" s="23" t="s">
        <v>262</v>
      </c>
      <c r="B26" s="24">
        <f>'- 27 -'!B26</f>
        <v>20000</v>
      </c>
      <c r="C26" s="360">
        <f>'- 27 -'!C26</f>
        <v>0.06746484095113148</v>
      </c>
      <c r="D26" s="24">
        <f>'- 27 -'!D26</f>
        <v>6.1003507701692845</v>
      </c>
      <c r="E26" s="24">
        <f>SUM('- 38 -'!B26,'- 38 -'!E26,'- 38 -'!H26,B26)</f>
        <v>581161</v>
      </c>
      <c r="F26" s="360">
        <f>E26/'- 3 -'!D26</f>
        <v>0.01960396721600026</v>
      </c>
      <c r="G26" s="24">
        <f>E26/'- 7 -'!F26</f>
        <v>177.2642976971176</v>
      </c>
    </row>
    <row r="27" spans="1:7" ht="13.5" customHeight="1">
      <c r="A27" s="367" t="s">
        <v>263</v>
      </c>
      <c r="B27" s="368">
        <f>'- 27 -'!B27</f>
        <v>0</v>
      </c>
      <c r="C27" s="369">
        <f>'- 27 -'!C27</f>
        <v>0</v>
      </c>
      <c r="D27" s="368">
        <f>'- 27 -'!D27</f>
        <v>0</v>
      </c>
      <c r="E27" s="368">
        <f>SUM('- 38 -'!B27,'- 38 -'!E27,'- 38 -'!H27,B27)</f>
        <v>444174</v>
      </c>
      <c r="F27" s="369">
        <f>E27/'- 3 -'!D27</f>
        <v>0.01402465167839787</v>
      </c>
      <c r="G27" s="368">
        <f>E27/'- 7 -'!F27</f>
        <v>131.21792845515967</v>
      </c>
    </row>
    <row r="28" spans="1:7" ht="13.5" customHeight="1">
      <c r="A28" s="23" t="s">
        <v>264</v>
      </c>
      <c r="B28" s="24">
        <f>'- 27 -'!B28</f>
        <v>28000</v>
      </c>
      <c r="C28" s="360">
        <f>'- 27 -'!C28</f>
        <v>0.1581915988396646</v>
      </c>
      <c r="D28" s="24">
        <f>'- 27 -'!D28</f>
        <v>14.621409921671018</v>
      </c>
      <c r="E28" s="24">
        <f>SUM('- 38 -'!B28,'- 38 -'!E28,'- 38 -'!H28,B28)</f>
        <v>393794</v>
      </c>
      <c r="F28" s="360">
        <f>E28/'- 3 -'!D28</f>
        <v>0.022248179454809603</v>
      </c>
      <c r="G28" s="24">
        <f>E28/'- 7 -'!F28</f>
        <v>205.63655352480419</v>
      </c>
    </row>
    <row r="29" spans="1:7" ht="13.5" customHeight="1">
      <c r="A29" s="367" t="s">
        <v>265</v>
      </c>
      <c r="B29" s="368">
        <f>'- 27 -'!B29</f>
        <v>509077</v>
      </c>
      <c r="C29" s="369">
        <f>'- 27 -'!C29</f>
        <v>0.4403197576846621</v>
      </c>
      <c r="D29" s="368">
        <f>'- 27 -'!D29</f>
        <v>39.643110228555855</v>
      </c>
      <c r="E29" s="368">
        <f>SUM('- 38 -'!B29,'- 38 -'!E29,'- 38 -'!H29,B29)</f>
        <v>2848525</v>
      </c>
      <c r="F29" s="369">
        <f>E29/'- 3 -'!D29</f>
        <v>0.024637959243075255</v>
      </c>
      <c r="G29" s="368">
        <f>E29/'- 7 -'!F29</f>
        <v>221.82182766810732</v>
      </c>
    </row>
    <row r="30" spans="1:7" ht="13.5" customHeight="1">
      <c r="A30" s="23" t="s">
        <v>266</v>
      </c>
      <c r="B30" s="24">
        <f>'- 27 -'!B30</f>
        <v>13550</v>
      </c>
      <c r="C30" s="360">
        <f>'- 27 -'!C30</f>
        <v>0.12697056203917534</v>
      </c>
      <c r="D30" s="24">
        <f>'- 27 -'!D30</f>
        <v>11.212246586677699</v>
      </c>
      <c r="E30" s="24">
        <f>SUM('- 38 -'!B30,'- 38 -'!E30,'- 38 -'!H30,B30)</f>
        <v>173900</v>
      </c>
      <c r="F30" s="360">
        <f>E30/'- 3 -'!D30</f>
        <v>0.016295336338459476</v>
      </c>
      <c r="G30" s="24">
        <f>E30/'- 7 -'!F30</f>
        <v>143.89739346297063</v>
      </c>
    </row>
    <row r="31" spans="1:7" ht="13.5" customHeight="1">
      <c r="A31" s="367" t="s">
        <v>267</v>
      </c>
      <c r="B31" s="368">
        <f>'- 27 -'!B31</f>
        <v>7000</v>
      </c>
      <c r="C31" s="369">
        <f>'- 27 -'!C31</f>
        <v>0.025702883914981024</v>
      </c>
      <c r="D31" s="368">
        <f>'- 27 -'!D31</f>
        <v>2.0933014354066986</v>
      </c>
      <c r="E31" s="368">
        <f>SUM('- 38 -'!B31,'- 38 -'!E31,'- 38 -'!H31,B31)</f>
        <v>330056</v>
      </c>
      <c r="F31" s="369">
        <f>E31/'- 3 -'!D31</f>
        <v>0.012119130076347111</v>
      </c>
      <c r="G31" s="368">
        <f>E31/'- 7 -'!F31</f>
        <v>98.70095693779905</v>
      </c>
    </row>
    <row r="32" spans="1:7" ht="13.5" customHeight="1">
      <c r="A32" s="23" t="s">
        <v>268</v>
      </c>
      <c r="B32" s="24">
        <f>'- 27 -'!B32</f>
        <v>19600</v>
      </c>
      <c r="C32" s="360">
        <f>'- 27 -'!C32</f>
        <v>0.09446642207896208</v>
      </c>
      <c r="D32" s="24">
        <f>'- 27 -'!D32</f>
        <v>8.990825688073395</v>
      </c>
      <c r="E32" s="24">
        <f>SUM('- 38 -'!B32,'- 38 -'!E32,'- 38 -'!H32,B32)</f>
        <v>409910</v>
      </c>
      <c r="F32" s="360">
        <f>E32/'- 3 -'!D32</f>
        <v>0.01975649544611599</v>
      </c>
      <c r="G32" s="24">
        <f>E32/'- 7 -'!F32</f>
        <v>188.0321100917431</v>
      </c>
    </row>
    <row r="33" spans="1:7" ht="13.5" customHeight="1">
      <c r="A33" s="367" t="s">
        <v>269</v>
      </c>
      <c r="B33" s="368">
        <f>'- 27 -'!B33</f>
        <v>5000</v>
      </c>
      <c r="C33" s="369">
        <f>'- 27 -'!C33</f>
        <v>0.022278760766211138</v>
      </c>
      <c r="D33" s="368">
        <f>'- 27 -'!D33</f>
        <v>2.194426157559798</v>
      </c>
      <c r="E33" s="368">
        <f>SUM('- 38 -'!B33,'- 38 -'!E33,'- 38 -'!H33,B33)</f>
        <v>421400</v>
      </c>
      <c r="F33" s="369">
        <f>E33/'- 3 -'!D33</f>
        <v>0.018776539573762747</v>
      </c>
      <c r="G33" s="368">
        <f>E33/'- 7 -'!F33</f>
        <v>184.94623655913978</v>
      </c>
    </row>
    <row r="34" spans="1:7" ht="13.5" customHeight="1">
      <c r="A34" s="23" t="s">
        <v>270</v>
      </c>
      <c r="B34" s="24">
        <f>'- 27 -'!B34</f>
        <v>20000</v>
      </c>
      <c r="C34" s="360">
        <f>'- 27 -'!C34</f>
        <v>0.10116322534664843</v>
      </c>
      <c r="D34" s="24">
        <f>'- 27 -'!D34</f>
        <v>9.403799134850479</v>
      </c>
      <c r="E34" s="24">
        <f>SUM('- 38 -'!B34,'- 38 -'!E34,'- 38 -'!H34,B34)</f>
        <v>367134</v>
      </c>
      <c r="F34" s="360">
        <f>E34/'- 3 -'!D34</f>
        <v>0.018570229787208212</v>
      </c>
      <c r="G34" s="24">
        <f>E34/'- 7 -'!F34</f>
        <v>172.6227195787098</v>
      </c>
    </row>
    <row r="35" spans="1:7" ht="13.5" customHeight="1">
      <c r="A35" s="367" t="s">
        <v>271</v>
      </c>
      <c r="B35" s="368">
        <f>'- 27 -'!B35</f>
        <v>826000</v>
      </c>
      <c r="C35" s="369">
        <f>'- 27 -'!C35</f>
        <v>0.5904443220046869</v>
      </c>
      <c r="D35" s="368">
        <f>'- 27 -'!D35</f>
        <v>48.1548417186498</v>
      </c>
      <c r="E35" s="368">
        <f>SUM('- 38 -'!B35,'- 38 -'!E35,'- 38 -'!H35,B35)</f>
        <v>3148900</v>
      </c>
      <c r="F35" s="369">
        <f>E35/'- 3 -'!D35</f>
        <v>0.022509081423251313</v>
      </c>
      <c r="G35" s="368">
        <f>E35/'- 7 -'!F35</f>
        <v>183.5772168133854</v>
      </c>
    </row>
    <row r="36" spans="1:7" ht="13.5" customHeight="1">
      <c r="A36" s="23" t="s">
        <v>272</v>
      </c>
      <c r="B36" s="24">
        <f>'- 27 -'!B36</f>
        <v>0</v>
      </c>
      <c r="C36" s="360">
        <f>'- 27 -'!C36</f>
        <v>0</v>
      </c>
      <c r="D36" s="24">
        <f>'- 27 -'!D36</f>
        <v>0</v>
      </c>
      <c r="E36" s="24">
        <f>SUM('- 38 -'!B36,'- 38 -'!E36,'- 38 -'!H36,B36)</f>
        <v>411050</v>
      </c>
      <c r="F36" s="360">
        <f>E36/'- 3 -'!D36</f>
        <v>0.023109184642975605</v>
      </c>
      <c r="G36" s="24">
        <f>E36/'- 7 -'!F36</f>
        <v>212.64873254009314</v>
      </c>
    </row>
    <row r="37" spans="1:7" ht="13.5" customHeight="1">
      <c r="A37" s="367" t="s">
        <v>273</v>
      </c>
      <c r="B37" s="368">
        <f>'- 27 -'!B37</f>
        <v>65961</v>
      </c>
      <c r="C37" s="369">
        <f>'- 27 -'!C37</f>
        <v>0.22748173603869254</v>
      </c>
      <c r="D37" s="368">
        <f>'- 27 -'!D37</f>
        <v>19.44891640866873</v>
      </c>
      <c r="E37" s="368">
        <f>SUM('- 38 -'!B37,'- 38 -'!E37,'- 38 -'!H37,B37)</f>
        <v>742647</v>
      </c>
      <c r="F37" s="369">
        <f>E37/'- 3 -'!D37</f>
        <v>0.025611896245346023</v>
      </c>
      <c r="G37" s="368">
        <f>E37/'- 7 -'!F37</f>
        <v>218.97302078726227</v>
      </c>
    </row>
    <row r="38" spans="1:7" ht="13.5" customHeight="1">
      <c r="A38" s="23" t="s">
        <v>274</v>
      </c>
      <c r="B38" s="24">
        <f>'- 27 -'!B38</f>
        <v>261349</v>
      </c>
      <c r="C38" s="360">
        <f>'- 27 -'!C38</f>
        <v>0.3526477021672514</v>
      </c>
      <c r="D38" s="24">
        <f>'- 27 -'!D38</f>
        <v>29.942028985507246</v>
      </c>
      <c r="E38" s="24">
        <f>SUM('- 38 -'!B38,'- 38 -'!E38,'- 38 -'!H38,B38)</f>
        <v>1433237</v>
      </c>
      <c r="F38" s="360">
        <f>E38/'- 3 -'!D38</f>
        <v>0.019339187626931226</v>
      </c>
      <c r="G38" s="24">
        <f>E38/'- 7 -'!F38</f>
        <v>164.2019820129461</v>
      </c>
    </row>
    <row r="39" spans="1:7" ht="13.5" customHeight="1">
      <c r="A39" s="367" t="s">
        <v>275</v>
      </c>
      <c r="B39" s="368">
        <f>'- 27 -'!B39</f>
        <v>10000</v>
      </c>
      <c r="C39" s="369">
        <f>'- 27 -'!C39</f>
        <v>0.06220499282154383</v>
      </c>
      <c r="D39" s="368">
        <f>'- 27 -'!D39</f>
        <v>5.997001499250374</v>
      </c>
      <c r="E39" s="368">
        <f>SUM('- 38 -'!B39,'- 38 -'!E39,'- 38 -'!H39,B39)</f>
        <v>342250</v>
      </c>
      <c r="F39" s="369">
        <f>E39/'- 3 -'!D39</f>
        <v>0.021289658793173374</v>
      </c>
      <c r="G39" s="368">
        <f>E39/'- 7 -'!F39</f>
        <v>205.24737631184408</v>
      </c>
    </row>
    <row r="40" spans="1:7" ht="13.5" customHeight="1">
      <c r="A40" s="23" t="s">
        <v>276</v>
      </c>
      <c r="B40" s="24">
        <f>'- 27 -'!B40</f>
        <v>113167</v>
      </c>
      <c r="C40" s="360">
        <f>'- 27 -'!C40</f>
        <v>0.14894872017779556</v>
      </c>
      <c r="D40" s="24">
        <f>'- 27 -'!D40</f>
        <v>12.869538517524507</v>
      </c>
      <c r="E40" s="24">
        <f>SUM('- 38 -'!B40,'- 38 -'!E40,'- 38 -'!H40,B40)</f>
        <v>1769993</v>
      </c>
      <c r="F40" s="360">
        <f>E40/'- 3 -'!D40</f>
        <v>0.023296384288145563</v>
      </c>
      <c r="G40" s="24">
        <f>E40/'- 7 -'!F40</f>
        <v>201.28653308162941</v>
      </c>
    </row>
    <row r="41" spans="1:7" ht="13.5" customHeight="1">
      <c r="A41" s="367" t="s">
        <v>277</v>
      </c>
      <c r="B41" s="368">
        <f>'- 27 -'!B41</f>
        <v>64484</v>
      </c>
      <c r="C41" s="369">
        <f>'- 27 -'!C41</f>
        <v>0.13865853735369693</v>
      </c>
      <c r="D41" s="368">
        <f>'- 27 -'!D41</f>
        <v>13.82145536384096</v>
      </c>
      <c r="E41" s="368">
        <f>SUM('- 38 -'!B41,'- 38 -'!E41,'- 38 -'!H41,B41)</f>
        <v>1164040</v>
      </c>
      <c r="F41" s="369">
        <f>E41/'- 3 -'!D41</f>
        <v>0.025030097981080177</v>
      </c>
      <c r="G41" s="368">
        <f>E41/'- 7 -'!F41</f>
        <v>249.499517736577</v>
      </c>
    </row>
    <row r="42" spans="1:7" ht="13.5" customHeight="1">
      <c r="A42" s="23" t="s">
        <v>278</v>
      </c>
      <c r="B42" s="24">
        <f>'- 27 -'!B42</f>
        <v>23300</v>
      </c>
      <c r="C42" s="360">
        <f>'- 27 -'!C42</f>
        <v>0.13989608062817543</v>
      </c>
      <c r="D42" s="24">
        <f>'- 27 -'!D42</f>
        <v>13.836104513064132</v>
      </c>
      <c r="E42" s="24">
        <f>SUM('- 38 -'!B42,'- 38 -'!E42,'- 38 -'!H42,B42)</f>
        <v>480844</v>
      </c>
      <c r="F42" s="360">
        <f>E42/'- 3 -'!D42</f>
        <v>0.028870468237585573</v>
      </c>
      <c r="G42" s="24">
        <f>E42/'- 7 -'!F42</f>
        <v>285.5368171021378</v>
      </c>
    </row>
    <row r="43" spans="1:7" ht="13.5" customHeight="1">
      <c r="A43" s="367" t="s">
        <v>279</v>
      </c>
      <c r="B43" s="368">
        <f>'- 27 -'!B43</f>
        <v>0</v>
      </c>
      <c r="C43" s="369">
        <f>'- 27 -'!C43</f>
        <v>0</v>
      </c>
      <c r="D43" s="368">
        <f>'- 27 -'!D43</f>
        <v>0</v>
      </c>
      <c r="E43" s="368">
        <f>SUM('- 38 -'!B43,'- 38 -'!E43,'- 38 -'!H43,B43)</f>
        <v>178445</v>
      </c>
      <c r="F43" s="369">
        <f>E43/'- 3 -'!D43</f>
        <v>0.018158044025205232</v>
      </c>
      <c r="G43" s="368">
        <f>E43/'- 7 -'!F43</f>
        <v>163.26166514181153</v>
      </c>
    </row>
    <row r="44" spans="1:7" ht="13.5" customHeight="1">
      <c r="A44" s="23" t="s">
        <v>280</v>
      </c>
      <c r="B44" s="24">
        <f>'- 27 -'!B44</f>
        <v>8500</v>
      </c>
      <c r="C44" s="360">
        <f>'- 27 -'!C44</f>
        <v>0.11199776742332798</v>
      </c>
      <c r="D44" s="24">
        <f>'- 27 -'!D44</f>
        <v>10.739102969046115</v>
      </c>
      <c r="E44" s="24">
        <f>SUM('- 38 -'!B44,'- 38 -'!E44,'- 38 -'!H44,B44)</f>
        <v>238288</v>
      </c>
      <c r="F44" s="360">
        <f>E44/'- 3 -'!D44</f>
        <v>0.031397322357376446</v>
      </c>
      <c r="G44" s="24">
        <f>E44/'- 7 -'!F44</f>
        <v>301.0587492103601</v>
      </c>
    </row>
    <row r="45" spans="1:7" ht="13.5" customHeight="1">
      <c r="A45" s="367" t="s">
        <v>281</v>
      </c>
      <c r="B45" s="368">
        <f>'- 27 -'!B45</f>
        <v>17986</v>
      </c>
      <c r="C45" s="369">
        <f>'- 27 -'!C45</f>
        <v>0.15356217107846987</v>
      </c>
      <c r="D45" s="368">
        <f>'- 27 -'!D45</f>
        <v>12.395589248793936</v>
      </c>
      <c r="E45" s="368">
        <f>SUM('- 38 -'!B45,'- 38 -'!E45,'- 38 -'!H45,B45)</f>
        <v>306502</v>
      </c>
      <c r="F45" s="369">
        <f>E45/'- 3 -'!D45</f>
        <v>0.0261687493383149</v>
      </c>
      <c r="G45" s="368">
        <f>E45/'- 7 -'!F45</f>
        <v>211.23501033769813</v>
      </c>
    </row>
    <row r="46" spans="1:7" ht="13.5" customHeight="1">
      <c r="A46" s="23" t="s">
        <v>282</v>
      </c>
      <c r="B46" s="24">
        <f>'- 27 -'!B46</f>
        <v>1037600</v>
      </c>
      <c r="C46" s="360">
        <f>'- 27 -'!C46</f>
        <v>0.3631726928856163</v>
      </c>
      <c r="D46" s="24">
        <f>'- 27 -'!D46</f>
        <v>33.6609894566099</v>
      </c>
      <c r="E46" s="24">
        <f>SUM('- 38 -'!B46,'- 38 -'!E46,'- 38 -'!H46,B46)</f>
        <v>4072800</v>
      </c>
      <c r="F46" s="360">
        <f>E46/'- 3 -'!D46</f>
        <v>0.014255298222672883</v>
      </c>
      <c r="G46" s="24">
        <f>E46/'- 7 -'!F46</f>
        <v>132.12652068126522</v>
      </c>
    </row>
    <row r="47" spans="1:7" ht="4.5" customHeight="1">
      <c r="A47"/>
      <c r="B47"/>
      <c r="C47"/>
      <c r="D47"/>
      <c r="E47"/>
      <c r="F47"/>
      <c r="G47"/>
    </row>
    <row r="48" spans="1:7" ht="13.5" customHeight="1">
      <c r="A48" s="370" t="s">
        <v>283</v>
      </c>
      <c r="B48" s="371">
        <f>SUM(B11:B46)</f>
        <v>3824282</v>
      </c>
      <c r="C48" s="372">
        <f>'- 27 -'!C48</f>
        <v>0.24255343019514186</v>
      </c>
      <c r="D48" s="371">
        <f>'- 27 -'!D48</f>
        <v>21.824591956165023</v>
      </c>
      <c r="E48" s="371">
        <f>SUM(E11:E46)</f>
        <v>31174127</v>
      </c>
      <c r="F48" s="372">
        <f>E48/'- 3 -'!D48</f>
        <v>0.019772055086913015</v>
      </c>
      <c r="G48" s="371">
        <f>E48/'- 7 -'!F48</f>
        <v>177.90597068016083</v>
      </c>
    </row>
    <row r="49" spans="1:6" ht="4.5" customHeight="1">
      <c r="A49" s="25" t="s">
        <v>5</v>
      </c>
      <c r="B49" s="26"/>
      <c r="C49" s="359"/>
      <c r="D49" s="26"/>
      <c r="E49" s="26"/>
      <c r="F49" s="359"/>
    </row>
    <row r="50" spans="1:7" ht="13.5" customHeight="1">
      <c r="A50" s="23" t="s">
        <v>284</v>
      </c>
      <c r="B50" s="24">
        <f>'- 27 -'!B50</f>
        <v>6200</v>
      </c>
      <c r="C50" s="360">
        <f>'- 27 -'!C50</f>
        <v>0.2421326418233369</v>
      </c>
      <c r="D50" s="24">
        <f>'- 27 -'!D50</f>
        <v>27.15724923346474</v>
      </c>
      <c r="E50" s="24">
        <f>SUM('- 38 -'!B50,'- 38 -'!E50,'- 38 -'!H50,B50)</f>
        <v>53213</v>
      </c>
      <c r="F50" s="360">
        <f>E50/'- 3 -'!D50</f>
        <v>0.020781619789266494</v>
      </c>
      <c r="G50" s="24">
        <f>E50/'- 7 -'!F50</f>
        <v>233.08366184844502</v>
      </c>
    </row>
    <row r="51" spans="1:7" ht="13.5" customHeight="1">
      <c r="A51" s="367" t="s">
        <v>285</v>
      </c>
      <c r="B51" s="368">
        <f>'- 27 -'!B51</f>
        <v>228619</v>
      </c>
      <c r="C51" s="369">
        <f>'- 27 -'!C51</f>
        <v>2.157260261822073</v>
      </c>
      <c r="D51" s="368">
        <f>'- 27 -'!D51</f>
        <v>350.1056661562021</v>
      </c>
      <c r="E51" s="368">
        <f>SUM('- 38 -'!B51,'- 38 -'!E51,'- 38 -'!H51,B51)</f>
        <v>498570</v>
      </c>
      <c r="F51" s="369">
        <f>E51/'- 3 -'!D51</f>
        <v>0.047045313326391544</v>
      </c>
      <c r="G51" s="368">
        <f>E51/'- 7 -'!F51</f>
        <v>763.5068912710567</v>
      </c>
    </row>
    <row r="52" spans="1:8" ht="49.5" customHeight="1">
      <c r="A52" s="27"/>
      <c r="B52" s="27"/>
      <c r="C52" s="27"/>
      <c r="D52" s="27"/>
      <c r="E52" s="27"/>
      <c r="F52" s="27"/>
      <c r="G52" s="27"/>
      <c r="H52" s="27"/>
    </row>
    <row r="53" ht="15" customHeight="1">
      <c r="A53" s="252" t="s">
        <v>401</v>
      </c>
    </row>
    <row r="54" spans="1:4" ht="12" customHeight="1">
      <c r="A54" s="252" t="s">
        <v>402</v>
      </c>
      <c r="B54" s="162"/>
      <c r="C54" s="162"/>
      <c r="D54" s="162"/>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6.xml><?xml version="1.0" encoding="utf-8"?>
<worksheet xmlns="http://schemas.openxmlformats.org/spreadsheetml/2006/main" xmlns:r="http://schemas.openxmlformats.org/officeDocument/2006/relationships">
  <sheetPr codeName="Sheet35">
    <pageSetUpPr fitToPage="1"/>
  </sheetPr>
  <dimension ref="A1:K51"/>
  <sheetViews>
    <sheetView showGridLines="0" showZeros="0" workbookViewId="0" topLeftCell="A1">
      <selection activeCell="A1" sqref="A1"/>
    </sheetView>
  </sheetViews>
  <sheetFormatPr defaultColWidth="14.83203125" defaultRowHeight="12"/>
  <cols>
    <col min="1" max="1" width="29.83203125" style="1" customWidth="1"/>
    <col min="2" max="2" width="15.83203125" style="1" customWidth="1"/>
    <col min="3" max="3" width="13.83203125" style="1" customWidth="1"/>
    <col min="4" max="5" width="15.83203125" style="1" customWidth="1"/>
    <col min="6" max="6" width="12.83203125" style="1" customWidth="1"/>
    <col min="7" max="7" width="15.83203125" style="1" customWidth="1"/>
    <col min="8" max="8" width="13.83203125" style="1" customWidth="1"/>
    <col min="9" max="9" width="14.83203125" style="1" customWidth="1"/>
    <col min="10" max="10" width="19.5" style="1" customWidth="1"/>
    <col min="11" max="16384" width="14.83203125" style="1" customWidth="1"/>
  </cols>
  <sheetData>
    <row r="1" ht="6.75" customHeight="1">
      <c r="A1" s="3"/>
    </row>
    <row r="2" spans="1:8" ht="15.75" customHeight="1">
      <c r="A2" s="74" t="s">
        <v>576</v>
      </c>
      <c r="B2" s="136"/>
      <c r="C2" s="136"/>
      <c r="D2" s="136"/>
      <c r="E2" s="136"/>
      <c r="F2" s="136"/>
      <c r="G2" s="136"/>
      <c r="H2" s="136"/>
    </row>
    <row r="3" ht="15.75" customHeight="1">
      <c r="A3" s="253"/>
    </row>
    <row r="4" spans="2:8" ht="15.75" customHeight="1">
      <c r="B4" s="4"/>
      <c r="C4" s="108"/>
      <c r="D4" s="108"/>
      <c r="E4" s="4"/>
      <c r="F4" s="4"/>
      <c r="G4" s="4"/>
      <c r="H4" s="4"/>
    </row>
    <row r="5" spans="2:8" ht="15.75" customHeight="1">
      <c r="B5" s="4"/>
      <c r="C5" s="4"/>
      <c r="D5" s="4"/>
      <c r="E5" s="4"/>
      <c r="F5" s="4"/>
      <c r="G5" s="4"/>
      <c r="H5" s="4"/>
    </row>
    <row r="6" spans="2:8" ht="15.75" customHeight="1">
      <c r="B6" s="254" t="s">
        <v>108</v>
      </c>
      <c r="C6" s="201"/>
      <c r="D6" s="201"/>
      <c r="E6" s="201"/>
      <c r="F6" s="201"/>
      <c r="G6" s="201"/>
      <c r="H6" s="202"/>
    </row>
    <row r="7" spans="2:8" ht="15.75" customHeight="1">
      <c r="B7" s="361" t="s">
        <v>119</v>
      </c>
      <c r="C7" s="362"/>
      <c r="D7" s="362"/>
      <c r="E7" s="383" t="s">
        <v>51</v>
      </c>
      <c r="F7" s="383" t="s">
        <v>5</v>
      </c>
      <c r="G7" s="383" t="s">
        <v>107</v>
      </c>
      <c r="H7" s="383" t="s">
        <v>5</v>
      </c>
    </row>
    <row r="8" spans="1:8" ht="15.75" customHeight="1">
      <c r="A8" s="32"/>
      <c r="B8" s="441"/>
      <c r="C8" s="442"/>
      <c r="D8" s="442"/>
      <c r="E8" s="443" t="s">
        <v>140</v>
      </c>
      <c r="F8" s="443" t="s">
        <v>141</v>
      </c>
      <c r="G8" s="443" t="s">
        <v>142</v>
      </c>
      <c r="H8" s="443" t="s">
        <v>5</v>
      </c>
    </row>
    <row r="9" spans="1:8" ht="15.75" customHeight="1">
      <c r="A9" s="121" t="s">
        <v>88</v>
      </c>
      <c r="B9" s="386" t="s">
        <v>133</v>
      </c>
      <c r="C9" s="386" t="s">
        <v>113</v>
      </c>
      <c r="D9" s="386" t="s">
        <v>114</v>
      </c>
      <c r="E9" s="386" t="s">
        <v>136</v>
      </c>
      <c r="F9" s="386" t="s">
        <v>158</v>
      </c>
      <c r="G9" s="386" t="s">
        <v>159</v>
      </c>
      <c r="H9" s="386" t="s">
        <v>51</v>
      </c>
    </row>
    <row r="10" spans="1:8" ht="4.5" customHeight="1">
      <c r="A10" s="37"/>
      <c r="B10" s="255"/>
      <c r="C10" s="255"/>
      <c r="D10" s="255"/>
      <c r="E10" s="255"/>
      <c r="F10" s="255"/>
      <c r="G10" s="255"/>
      <c r="H10" s="255"/>
    </row>
    <row r="11" spans="1:11" ht="13.5" customHeight="1">
      <c r="A11" s="367" t="s">
        <v>248</v>
      </c>
      <c r="B11" s="369">
        <f>'- 42 -'!H11</f>
        <v>62.006240094696864</v>
      </c>
      <c r="C11" s="369">
        <f>'- 43 -'!C11</f>
        <v>0</v>
      </c>
      <c r="D11" s="369">
        <f>'- 43 -'!E11</f>
        <v>36.64021574745191</v>
      </c>
      <c r="E11" s="369">
        <f>'- 43 -'!G11</f>
        <v>0.39404487855930886</v>
      </c>
      <c r="F11" s="369">
        <f>'- 43 -'!I11</f>
        <v>0</v>
      </c>
      <c r="G11" s="369">
        <f>'- 44 -'!C11</f>
        <v>0.3625212882745642</v>
      </c>
      <c r="H11" s="369">
        <f>'- 44 -'!E11</f>
        <v>0.5969779910173529</v>
      </c>
      <c r="J11" s="505" t="s">
        <v>133</v>
      </c>
      <c r="K11" s="510">
        <f>B48</f>
        <v>60.957224911443674</v>
      </c>
    </row>
    <row r="12" spans="1:11" ht="13.5" customHeight="1">
      <c r="A12" s="23" t="s">
        <v>249</v>
      </c>
      <c r="B12" s="360">
        <f>'- 42 -'!H12</f>
        <v>61.11919913718208</v>
      </c>
      <c r="C12" s="360">
        <f>'- 43 -'!C12</f>
        <v>0</v>
      </c>
      <c r="D12" s="360">
        <f>'- 43 -'!E12</f>
        <v>35.93796853251761</v>
      </c>
      <c r="E12" s="360">
        <f>'- 43 -'!G12</f>
        <v>1.0435965596899184</v>
      </c>
      <c r="F12" s="360">
        <f>'- 43 -'!I12</f>
        <v>0.9457250172110956</v>
      </c>
      <c r="G12" s="360">
        <f>'- 44 -'!C12</f>
        <v>0.8831312172347519</v>
      </c>
      <c r="H12" s="360">
        <f>'- 44 -'!E12</f>
        <v>0.07037953616454665</v>
      </c>
      <c r="J12" s="505" t="s">
        <v>113</v>
      </c>
      <c r="K12" s="510">
        <f>C48</f>
        <v>0.0553460570055656</v>
      </c>
    </row>
    <row r="13" spans="1:11" ht="13.5" customHeight="1">
      <c r="A13" s="367" t="s">
        <v>250</v>
      </c>
      <c r="B13" s="369">
        <f>'- 42 -'!H13</f>
        <v>62.164998445296646</v>
      </c>
      <c r="C13" s="369">
        <f>'- 43 -'!C13</f>
        <v>0.03220456934717266</v>
      </c>
      <c r="D13" s="369">
        <f>'- 43 -'!E13</f>
        <v>35.94733257325614</v>
      </c>
      <c r="E13" s="369">
        <f>'- 43 -'!G13</f>
        <v>0.30742407865318266</v>
      </c>
      <c r="F13" s="369">
        <f>'- 43 -'!I13</f>
        <v>0.4449412914402475</v>
      </c>
      <c r="G13" s="369">
        <f>'- 44 -'!C13</f>
        <v>0.9774271880598783</v>
      </c>
      <c r="H13" s="369">
        <f>'- 44 -'!E13</f>
        <v>0.1256718539467255</v>
      </c>
      <c r="J13" s="505" t="s">
        <v>114</v>
      </c>
      <c r="K13" s="510">
        <f>D48</f>
        <v>33.756149196621564</v>
      </c>
    </row>
    <row r="14" spans="1:11" ht="13.5" customHeight="1">
      <c r="A14" s="23" t="s">
        <v>286</v>
      </c>
      <c r="B14" s="360">
        <f>'- 42 -'!H14</f>
        <v>73.96590081839439</v>
      </c>
      <c r="C14" s="360">
        <f>'- 43 -'!C14</f>
        <v>0.1825175262961619</v>
      </c>
      <c r="D14" s="360">
        <f>'- 43 -'!E14</f>
        <v>24.39574885856074</v>
      </c>
      <c r="E14" s="360">
        <f>'- 43 -'!G14</f>
        <v>1.3037348581685708</v>
      </c>
      <c r="F14" s="360">
        <f>'- 43 -'!I14</f>
        <v>0</v>
      </c>
      <c r="G14" s="360">
        <f>'- 44 -'!C14</f>
        <v>0</v>
      </c>
      <c r="H14" s="360">
        <f>'- 44 -'!E14</f>
        <v>0.15209793858013493</v>
      </c>
      <c r="J14" s="505" t="s">
        <v>167</v>
      </c>
      <c r="K14" s="510">
        <f>E48</f>
        <v>0.5533272743223366</v>
      </c>
    </row>
    <row r="15" spans="1:11" ht="13.5" customHeight="1">
      <c r="A15" s="367" t="s">
        <v>251</v>
      </c>
      <c r="B15" s="369">
        <f>'- 42 -'!H15</f>
        <v>59.71763308483256</v>
      </c>
      <c r="C15" s="369">
        <f>'- 43 -'!C15</f>
        <v>0</v>
      </c>
      <c r="D15" s="369">
        <f>'- 43 -'!E15</f>
        <v>38.31250491612007</v>
      </c>
      <c r="E15" s="369">
        <f>'- 43 -'!G15</f>
        <v>0.3413972268712938</v>
      </c>
      <c r="F15" s="369">
        <f>'- 43 -'!I15</f>
        <v>1.3655889074851753</v>
      </c>
      <c r="G15" s="369">
        <f>'- 44 -'!C15</f>
        <v>0.24921997561604448</v>
      </c>
      <c r="H15" s="369">
        <f>'- 44 -'!E15</f>
        <v>0.01365588907485175</v>
      </c>
      <c r="J15" s="505" t="s">
        <v>137</v>
      </c>
      <c r="K15" s="510">
        <f>F48</f>
        <v>3.540701131276356</v>
      </c>
    </row>
    <row r="16" spans="1:11" ht="13.5" customHeight="1">
      <c r="A16" s="23" t="s">
        <v>252</v>
      </c>
      <c r="B16" s="360">
        <f>'- 42 -'!H16</f>
        <v>67.9745146160695</v>
      </c>
      <c r="C16" s="360">
        <f>'- 43 -'!C16</f>
        <v>0</v>
      </c>
      <c r="D16" s="360">
        <f>'- 43 -'!E16</f>
        <v>26.263819848137683</v>
      </c>
      <c r="E16" s="360">
        <f>'- 43 -'!G16</f>
        <v>2.0755079041178357</v>
      </c>
      <c r="F16" s="360">
        <f>'- 43 -'!I16</f>
        <v>0</v>
      </c>
      <c r="G16" s="360">
        <f>'- 44 -'!C16</f>
        <v>3.130403327706298</v>
      </c>
      <c r="H16" s="360">
        <f>'- 44 -'!E16</f>
        <v>0.5557543039686954</v>
      </c>
      <c r="J16" s="505" t="s">
        <v>107</v>
      </c>
      <c r="K16" s="510">
        <f>G48</f>
        <v>0.8679827169541618</v>
      </c>
    </row>
    <row r="17" spans="1:11" ht="13.5" customHeight="1">
      <c r="A17" s="367" t="s">
        <v>253</v>
      </c>
      <c r="B17" s="369">
        <f>'- 42 -'!H17</f>
        <v>57.09653745353128</v>
      </c>
      <c r="C17" s="369">
        <f>'- 43 -'!C17</f>
        <v>0</v>
      </c>
      <c r="D17" s="369">
        <f>'- 43 -'!E17</f>
        <v>35.78359266883817</v>
      </c>
      <c r="E17" s="369">
        <f>'- 43 -'!G17</f>
        <v>0.07660843271742855</v>
      </c>
      <c r="F17" s="369">
        <f>'- 43 -'!I17</f>
        <v>6.766292495857804</v>
      </c>
      <c r="G17" s="369">
        <f>'- 44 -'!C17</f>
        <v>0.1959407990657307</v>
      </c>
      <c r="H17" s="369">
        <f>'- 44 -'!E17</f>
        <v>0.08102814998958789</v>
      </c>
      <c r="J17" s="511" t="s">
        <v>51</v>
      </c>
      <c r="K17" s="510">
        <f>H48</f>
        <v>0.26926871237632904</v>
      </c>
    </row>
    <row r="18" spans="1:11" ht="13.5" customHeight="1">
      <c r="A18" s="23" t="s">
        <v>254</v>
      </c>
      <c r="B18" s="360">
        <f>'- 42 -'!H18</f>
        <v>40.587230624361425</v>
      </c>
      <c r="C18" s="360">
        <f>'- 43 -'!C18</f>
        <v>0</v>
      </c>
      <c r="D18" s="360">
        <f>'- 43 -'!E18</f>
        <v>3.5744075955183687</v>
      </c>
      <c r="E18" s="360">
        <f>'- 43 -'!G18</f>
        <v>0</v>
      </c>
      <c r="F18" s="360">
        <f>'- 43 -'!I18</f>
        <v>51.499592923172784</v>
      </c>
      <c r="G18" s="360">
        <f>'- 44 -'!C18</f>
        <v>3.8041623224831733</v>
      </c>
      <c r="H18" s="360">
        <f>'- 44 -'!E18</f>
        <v>0.5346065344642426</v>
      </c>
      <c r="J18" s="505"/>
      <c r="K18" s="510"/>
    </row>
    <row r="19" spans="1:11" ht="13.5" customHeight="1">
      <c r="A19" s="367" t="s">
        <v>255</v>
      </c>
      <c r="B19" s="369">
        <f>'- 42 -'!H19</f>
        <v>65.96006598836661</v>
      </c>
      <c r="C19" s="369">
        <f>'- 43 -'!C19</f>
        <v>0</v>
      </c>
      <c r="D19" s="369">
        <f>'- 43 -'!E19</f>
        <v>32.772381783351015</v>
      </c>
      <c r="E19" s="369">
        <f>'- 43 -'!G19</f>
        <v>0.7041956823790966</v>
      </c>
      <c r="F19" s="369">
        <f>'- 43 -'!I19</f>
        <v>0</v>
      </c>
      <c r="G19" s="369">
        <f>'- 44 -'!C19</f>
        <v>0</v>
      </c>
      <c r="H19" s="369">
        <f>'- 44 -'!E19</f>
        <v>0.5633565459032772</v>
      </c>
      <c r="J19" s="505"/>
      <c r="K19" s="510">
        <f>SUM(K11:K17)</f>
        <v>99.99999999999999</v>
      </c>
    </row>
    <row r="20" spans="1:8" ht="13.5" customHeight="1">
      <c r="A20" s="23" t="s">
        <v>256</v>
      </c>
      <c r="B20" s="360">
        <f>'- 42 -'!H20</f>
        <v>68.11638826004281</v>
      </c>
      <c r="C20" s="360">
        <f>'- 43 -'!C20</f>
        <v>0</v>
      </c>
      <c r="D20" s="360">
        <f>'- 43 -'!E20</f>
        <v>29.927851444969562</v>
      </c>
      <c r="E20" s="360">
        <f>'- 43 -'!G20</f>
        <v>0.6889102333829266</v>
      </c>
      <c r="F20" s="360">
        <f>'- 43 -'!I20</f>
        <v>0</v>
      </c>
      <c r="G20" s="360">
        <f>'- 44 -'!C20</f>
        <v>0.7930742881902251</v>
      </c>
      <c r="H20" s="360">
        <f>'- 44 -'!E20</f>
        <v>0.4737757734144865</v>
      </c>
    </row>
    <row r="21" spans="1:8" ht="13.5" customHeight="1">
      <c r="A21" s="367" t="s">
        <v>257</v>
      </c>
      <c r="B21" s="369">
        <f>'- 42 -'!H21</f>
        <v>64.83100175233645</v>
      </c>
      <c r="C21" s="369">
        <f>'- 43 -'!C21</f>
        <v>0</v>
      </c>
      <c r="D21" s="369">
        <f>'- 43 -'!E21</f>
        <v>34.12679249415888</v>
      </c>
      <c r="E21" s="369">
        <f>'- 43 -'!G21</f>
        <v>0.12777453271028036</v>
      </c>
      <c r="F21" s="369">
        <f>'- 43 -'!I21</f>
        <v>0</v>
      </c>
      <c r="G21" s="369">
        <f>'- 44 -'!C21</f>
        <v>0.6753796728971962</v>
      </c>
      <c r="H21" s="369">
        <f>'- 44 -'!E21</f>
        <v>0.23905154789719626</v>
      </c>
    </row>
    <row r="22" spans="1:8" ht="13.5" customHeight="1">
      <c r="A22" s="23" t="s">
        <v>258</v>
      </c>
      <c r="B22" s="360">
        <f>'- 42 -'!H22</f>
        <v>79.36080450800354</v>
      </c>
      <c r="C22" s="360">
        <f>'- 43 -'!C22</f>
        <v>0.12955965055871374</v>
      </c>
      <c r="D22" s="360">
        <f>'- 43 -'!E22</f>
        <v>18.482202390802748</v>
      </c>
      <c r="E22" s="360">
        <f>'- 43 -'!G22</f>
        <v>0.035016121772625336</v>
      </c>
      <c r="F22" s="360">
        <f>'- 43 -'!I22</f>
        <v>1.2255642620418867</v>
      </c>
      <c r="G22" s="360">
        <f>'- 44 -'!C22</f>
        <v>0</v>
      </c>
      <c r="H22" s="360">
        <f>'- 44 -'!E22</f>
        <v>0.7668530668204948</v>
      </c>
    </row>
    <row r="23" spans="1:8" ht="13.5" customHeight="1">
      <c r="A23" s="367" t="s">
        <v>259</v>
      </c>
      <c r="B23" s="369">
        <f>'- 42 -'!H23</f>
        <v>69.15065489097753</v>
      </c>
      <c r="C23" s="369">
        <f>'- 43 -'!C23</f>
        <v>0</v>
      </c>
      <c r="D23" s="369">
        <f>'- 43 -'!E23</f>
        <v>26.344367712344326</v>
      </c>
      <c r="E23" s="369">
        <f>'- 43 -'!G23</f>
        <v>0.6837912119957894</v>
      </c>
      <c r="F23" s="369">
        <f>'- 43 -'!I23</f>
        <v>2.815610872923839</v>
      </c>
      <c r="G23" s="369">
        <f>'- 44 -'!C23</f>
        <v>0.804460249406811</v>
      </c>
      <c r="H23" s="369">
        <f>'- 44 -'!E23</f>
        <v>0.20111506235170276</v>
      </c>
    </row>
    <row r="24" spans="1:8" ht="13.5" customHeight="1">
      <c r="A24" s="23" t="s">
        <v>260</v>
      </c>
      <c r="B24" s="360">
        <f>'- 42 -'!H24</f>
        <v>59.840384345642384</v>
      </c>
      <c r="C24" s="360">
        <f>'- 43 -'!C24</f>
        <v>0.010631700614210258</v>
      </c>
      <c r="D24" s="360">
        <f>'- 43 -'!E24</f>
        <v>37.715544742364294</v>
      </c>
      <c r="E24" s="360">
        <f>'- 43 -'!G24</f>
        <v>0.43783276165793156</v>
      </c>
      <c r="F24" s="360">
        <f>'- 43 -'!I24</f>
        <v>0.8237030865639104</v>
      </c>
      <c r="G24" s="360">
        <f>'- 44 -'!C24</f>
        <v>0.9798078634232408</v>
      </c>
      <c r="H24" s="360">
        <f>'- 44 -'!E24</f>
        <v>0.19209549973402626</v>
      </c>
    </row>
    <row r="25" spans="1:8" ht="13.5" customHeight="1">
      <c r="A25" s="367" t="s">
        <v>261</v>
      </c>
      <c r="B25" s="369">
        <f>'- 42 -'!H25</f>
        <v>62.467603952081994</v>
      </c>
      <c r="C25" s="369">
        <f>'- 43 -'!C25</f>
        <v>0.020168632778403726</v>
      </c>
      <c r="D25" s="369">
        <f>'- 43 -'!E25</f>
        <v>35.9331041431217</v>
      </c>
      <c r="E25" s="369">
        <f>'- 43 -'!G25</f>
        <v>0.308176708854009</v>
      </c>
      <c r="F25" s="369">
        <f>'- 43 -'!I25</f>
        <v>0.0010487689044769938</v>
      </c>
      <c r="G25" s="369">
        <f>'- 44 -'!C25</f>
        <v>1.1488859975889898</v>
      </c>
      <c r="H25" s="369">
        <f>'- 44 -'!E25</f>
        <v>0.12101179667042238</v>
      </c>
    </row>
    <row r="26" spans="1:8" ht="13.5" customHeight="1">
      <c r="A26" s="23" t="s">
        <v>262</v>
      </c>
      <c r="B26" s="360">
        <f>'- 42 -'!H26</f>
        <v>66.9022283381478</v>
      </c>
      <c r="C26" s="360">
        <f>'- 43 -'!C26</f>
        <v>1.3368899588437182</v>
      </c>
      <c r="D26" s="360">
        <f>'- 43 -'!E26</f>
        <v>29.289379048659143</v>
      </c>
      <c r="E26" s="360">
        <f>'- 43 -'!G26</f>
        <v>1.1263090311649808</v>
      </c>
      <c r="F26" s="360">
        <f>'- 43 -'!I26</f>
        <v>0.43477986487613096</v>
      </c>
      <c r="G26" s="360">
        <f>'- 44 -'!C26</f>
        <v>0.6642931472515369</v>
      </c>
      <c r="H26" s="360">
        <f>'- 44 -'!E26</f>
        <v>0.24612061105669442</v>
      </c>
    </row>
    <row r="27" spans="1:8" ht="13.5" customHeight="1">
      <c r="A27" s="367" t="s">
        <v>263</v>
      </c>
      <c r="B27" s="369">
        <f>'- 42 -'!H27</f>
        <v>74.87019433496174</v>
      </c>
      <c r="C27" s="369">
        <f>'- 43 -'!C27</f>
        <v>0.06091797820817527</v>
      </c>
      <c r="D27" s="369">
        <f>'- 43 -'!E27</f>
        <v>23.509494484042353</v>
      </c>
      <c r="E27" s="369">
        <f>'- 43 -'!G27</f>
        <v>0.3463037520878181</v>
      </c>
      <c r="F27" s="369">
        <f>'- 43 -'!I27</f>
        <v>0.8657593802195452</v>
      </c>
      <c r="G27" s="369">
        <f>'- 44 -'!C27</f>
        <v>0.16439983576387146</v>
      </c>
      <c r="H27" s="369">
        <f>'- 44 -'!E27</f>
        <v>0.1829302347164978</v>
      </c>
    </row>
    <row r="28" spans="1:8" ht="13.5" customHeight="1">
      <c r="A28" s="23" t="s">
        <v>264</v>
      </c>
      <c r="B28" s="360">
        <f>'- 42 -'!H28</f>
        <v>61.124537970032556</v>
      </c>
      <c r="C28" s="360">
        <f>'- 43 -'!C28</f>
        <v>0</v>
      </c>
      <c r="D28" s="360">
        <f>'- 43 -'!E28</f>
        <v>32.41878978153838</v>
      </c>
      <c r="E28" s="360">
        <f>'- 43 -'!G28</f>
        <v>0.08736963791949817</v>
      </c>
      <c r="F28" s="360">
        <f>'- 43 -'!I28</f>
        <v>6.2404884007564645</v>
      </c>
      <c r="G28" s="360">
        <f>'- 44 -'!C28</f>
        <v>0</v>
      </c>
      <c r="H28" s="360">
        <f>'- 44 -'!E28</f>
        <v>0.12881420975310628</v>
      </c>
    </row>
    <row r="29" spans="1:8" ht="13.5" customHeight="1">
      <c r="A29" s="367" t="s">
        <v>265</v>
      </c>
      <c r="B29" s="369">
        <f>'- 42 -'!H29</f>
        <v>51.684536894028184</v>
      </c>
      <c r="C29" s="369">
        <f>'- 43 -'!C29</f>
        <v>0.010703600499222723</v>
      </c>
      <c r="D29" s="369">
        <f>'- 43 -'!E29</f>
        <v>45.91292953994787</v>
      </c>
      <c r="E29" s="369">
        <f>'- 43 -'!G29</f>
        <v>0.6609048562218475</v>
      </c>
      <c r="F29" s="369">
        <f>'- 43 -'!I29</f>
        <v>0.013591873649806631</v>
      </c>
      <c r="G29" s="369">
        <f>'- 44 -'!C29</f>
        <v>1.4709805257503228</v>
      </c>
      <c r="H29" s="369">
        <f>'- 44 -'!E29</f>
        <v>0.24635270990274521</v>
      </c>
    </row>
    <row r="30" spans="1:8" ht="13.5" customHeight="1">
      <c r="A30" s="23" t="s">
        <v>266</v>
      </c>
      <c r="B30" s="360">
        <f>'- 42 -'!H30</f>
        <v>69.70331905655235</v>
      </c>
      <c r="C30" s="360">
        <f>'- 43 -'!C30</f>
        <v>0</v>
      </c>
      <c r="D30" s="360">
        <f>'- 43 -'!E30</f>
        <v>29.548662240564116</v>
      </c>
      <c r="E30" s="360">
        <f>'- 43 -'!G30</f>
        <v>0.3716863119918177</v>
      </c>
      <c r="F30" s="360">
        <f>'- 43 -'!I30</f>
        <v>0.1300902091971362</v>
      </c>
      <c r="G30" s="360">
        <f>'- 44 -'!C30</f>
        <v>0.10685981469764759</v>
      </c>
      <c r="H30" s="360">
        <f>'- 44 -'!E30</f>
        <v>0.13938236699693163</v>
      </c>
    </row>
    <row r="31" spans="1:8" ht="13.5" customHeight="1">
      <c r="A31" s="367" t="s">
        <v>267</v>
      </c>
      <c r="B31" s="369">
        <f>'- 42 -'!H31</f>
        <v>64.34011062854495</v>
      </c>
      <c r="C31" s="369">
        <f>'- 43 -'!C31</f>
        <v>0.07168125296536383</v>
      </c>
      <c r="D31" s="369">
        <f>'- 43 -'!E31</f>
        <v>32.94316988406776</v>
      </c>
      <c r="E31" s="369">
        <f>'- 43 -'!G31</f>
        <v>0.08960156620670479</v>
      </c>
      <c r="F31" s="369">
        <f>'- 43 -'!I31</f>
        <v>2.4550829140637114</v>
      </c>
      <c r="G31" s="369">
        <f>'- 44 -'!C31</f>
        <v>0.017920313241340958</v>
      </c>
      <c r="H31" s="369">
        <f>'- 44 -'!E31</f>
        <v>0.08243344091016841</v>
      </c>
    </row>
    <row r="32" spans="1:8" ht="13.5" customHeight="1">
      <c r="A32" s="23" t="s">
        <v>268</v>
      </c>
      <c r="B32" s="360">
        <f>'- 42 -'!H32</f>
        <v>60.8559316948758</v>
      </c>
      <c r="C32" s="360">
        <f>'- 43 -'!C32</f>
        <v>0</v>
      </c>
      <c r="D32" s="360">
        <f>'- 43 -'!E32</f>
        <v>38.3730587619895</v>
      </c>
      <c r="E32" s="360">
        <f>'- 43 -'!G32</f>
        <v>0.46212683796583165</v>
      </c>
      <c r="F32" s="360">
        <f>'- 43 -'!I32</f>
        <v>0</v>
      </c>
      <c r="G32" s="360">
        <f>'- 44 -'!C32</f>
        <v>0.059860989373812394</v>
      </c>
      <c r="H32" s="360">
        <f>'- 44 -'!E32</f>
        <v>0.24902171579505952</v>
      </c>
    </row>
    <row r="33" spans="1:8" ht="13.5" customHeight="1">
      <c r="A33" s="367" t="s">
        <v>269</v>
      </c>
      <c r="B33" s="369">
        <f>'- 42 -'!H33</f>
        <v>63.2515936431876</v>
      </c>
      <c r="C33" s="369">
        <f>'- 43 -'!C33</f>
        <v>0</v>
      </c>
      <c r="D33" s="369">
        <f>'- 43 -'!E33</f>
        <v>35.616619334753004</v>
      </c>
      <c r="E33" s="369">
        <f>'- 43 -'!G33</f>
        <v>0.1088256751980192</v>
      </c>
      <c r="F33" s="369">
        <f>'- 43 -'!I33</f>
        <v>0.6529540511881151</v>
      </c>
      <c r="G33" s="369">
        <f>'- 44 -'!C33</f>
        <v>0.15235594527722687</v>
      </c>
      <c r="H33" s="369">
        <f>'- 44 -'!E33</f>
        <v>0.2176513503960384</v>
      </c>
    </row>
    <row r="34" spans="1:8" ht="13.5" customHeight="1">
      <c r="A34" s="23" t="s">
        <v>270</v>
      </c>
      <c r="B34" s="360">
        <f>'- 42 -'!H34</f>
        <v>59.371447596723605</v>
      </c>
      <c r="C34" s="360">
        <f>'- 43 -'!C34</f>
        <v>0.09811094453944502</v>
      </c>
      <c r="D34" s="360">
        <f>'- 43 -'!E34</f>
        <v>37.40514416671129</v>
      </c>
      <c r="E34" s="360">
        <f>'- 43 -'!G34</f>
        <v>2.3854138605187454</v>
      </c>
      <c r="F34" s="360">
        <f>'- 43 -'!I34</f>
        <v>0.04881141519375374</v>
      </c>
      <c r="G34" s="360">
        <f>'- 44 -'!C34</f>
        <v>0.4168494857546569</v>
      </c>
      <c r="H34" s="360">
        <f>'- 44 -'!E34</f>
        <v>0.2742225305585085</v>
      </c>
    </row>
    <row r="35" spans="1:8" ht="13.5" customHeight="1">
      <c r="A35" s="367" t="s">
        <v>271</v>
      </c>
      <c r="B35" s="369">
        <f>'- 42 -'!H35</f>
        <v>65.59960326472229</v>
      </c>
      <c r="C35" s="369">
        <f>'- 43 -'!C35</f>
        <v>0.008479423734971202</v>
      </c>
      <c r="D35" s="369">
        <f>'- 43 -'!E35</f>
        <v>33.706497226299234</v>
      </c>
      <c r="E35" s="369">
        <f>'- 43 -'!G35</f>
        <v>0.1519230085849007</v>
      </c>
      <c r="F35" s="369">
        <f>'- 43 -'!I35</f>
        <v>0</v>
      </c>
      <c r="G35" s="369">
        <f>'- 44 -'!C35</f>
        <v>0.39217334774241813</v>
      </c>
      <c r="H35" s="369">
        <f>'- 44 -'!E35</f>
        <v>0.1413237289161867</v>
      </c>
    </row>
    <row r="36" spans="1:8" ht="13.5" customHeight="1">
      <c r="A36" s="23" t="s">
        <v>272</v>
      </c>
      <c r="B36" s="360">
        <f>'- 42 -'!H36</f>
        <v>59.08661129568107</v>
      </c>
      <c r="C36" s="360">
        <f>'- 43 -'!C36</f>
        <v>0.11212624584717608</v>
      </c>
      <c r="D36" s="360">
        <f>'- 43 -'!E36</f>
        <v>34.20242524916943</v>
      </c>
      <c r="E36" s="360">
        <f>'- 43 -'!G36</f>
        <v>0.4066998892580288</v>
      </c>
      <c r="F36" s="360">
        <f>'- 43 -'!I36</f>
        <v>5.858250276854928</v>
      </c>
      <c r="G36" s="360">
        <f>'- 44 -'!C36</f>
        <v>0.11904761904761905</v>
      </c>
      <c r="H36" s="360">
        <f>'- 44 -'!E36</f>
        <v>0.21483942414174972</v>
      </c>
    </row>
    <row r="37" spans="1:8" ht="13.5" customHeight="1">
      <c r="A37" s="367" t="s">
        <v>273</v>
      </c>
      <c r="B37" s="369">
        <f>'- 42 -'!H37</f>
        <v>68.3017212434385</v>
      </c>
      <c r="C37" s="369">
        <f>'- 43 -'!C37</f>
        <v>0.04974730359665045</v>
      </c>
      <c r="D37" s="369">
        <f>'- 43 -'!E37</f>
        <v>30.82084908167141</v>
      </c>
      <c r="E37" s="369">
        <f>'- 43 -'!G37</f>
        <v>0.4643081669020709</v>
      </c>
      <c r="F37" s="369">
        <f>'- 43 -'!I37</f>
        <v>0</v>
      </c>
      <c r="G37" s="369">
        <f>'- 44 -'!C37</f>
        <v>0.03415981513636665</v>
      </c>
      <c r="H37" s="369">
        <f>'- 44 -'!E37</f>
        <v>0.32921438925500696</v>
      </c>
    </row>
    <row r="38" spans="1:8" ht="13.5" customHeight="1">
      <c r="A38" s="23" t="s">
        <v>274</v>
      </c>
      <c r="B38" s="360">
        <f>'- 42 -'!H38</f>
        <v>65.20250825697131</v>
      </c>
      <c r="C38" s="360">
        <f>'- 43 -'!C38</f>
        <v>0.010500752398598271</v>
      </c>
      <c r="D38" s="360">
        <f>'- 43 -'!E38</f>
        <v>32.675449819746056</v>
      </c>
      <c r="E38" s="360">
        <f>'- 43 -'!G38</f>
        <v>1.0563796290811354</v>
      </c>
      <c r="F38" s="360">
        <f>'- 43 -'!I38</f>
        <v>0.48172201628569566</v>
      </c>
      <c r="G38" s="360">
        <f>'- 44 -'!C38</f>
        <v>0.4927149914529782</v>
      </c>
      <c r="H38" s="360">
        <f>'- 44 -'!E38</f>
        <v>0.0807245340642242</v>
      </c>
    </row>
    <row r="39" spans="1:8" ht="13.5" customHeight="1">
      <c r="A39" s="367" t="s">
        <v>275</v>
      </c>
      <c r="B39" s="369">
        <f>'- 42 -'!H39</f>
        <v>59.42628168318889</v>
      </c>
      <c r="C39" s="369">
        <f>'- 43 -'!C39</f>
        <v>0</v>
      </c>
      <c r="D39" s="369">
        <f>'- 43 -'!E39</f>
        <v>39.82417097742928</v>
      </c>
      <c r="E39" s="369">
        <f>'- 43 -'!G39</f>
        <v>0.3054390136030319</v>
      </c>
      <c r="F39" s="369">
        <f>'- 43 -'!I39</f>
        <v>0</v>
      </c>
      <c r="G39" s="369">
        <f>'- 44 -'!C39</f>
        <v>0</v>
      </c>
      <c r="H39" s="369">
        <f>'- 44 -'!E39</f>
        <v>0.4441083257788084</v>
      </c>
    </row>
    <row r="40" spans="1:8" ht="13.5" customHeight="1">
      <c r="A40" s="23" t="s">
        <v>276</v>
      </c>
      <c r="B40" s="360">
        <f>'- 42 -'!H40</f>
        <v>54.500304492779215</v>
      </c>
      <c r="C40" s="360">
        <f>'- 43 -'!C40</f>
        <v>0.01909230001735467</v>
      </c>
      <c r="D40" s="360">
        <f>'- 43 -'!E40</f>
        <v>41.92229393157265</v>
      </c>
      <c r="E40" s="360">
        <f>'- 43 -'!G40</f>
        <v>0.9420124025098316</v>
      </c>
      <c r="F40" s="360">
        <f>'- 43 -'!I40</f>
        <v>0.04773711499205228</v>
      </c>
      <c r="G40" s="360">
        <f>'- 44 -'!C40</f>
        <v>2.2203970661201944</v>
      </c>
      <c r="H40" s="360">
        <f>'- 44 -'!E40</f>
        <v>0.3481626920087013</v>
      </c>
    </row>
    <row r="41" spans="1:8" ht="13.5" customHeight="1">
      <c r="A41" s="367" t="s">
        <v>277</v>
      </c>
      <c r="B41" s="369">
        <f>'- 42 -'!H41</f>
        <v>57.74968070550683</v>
      </c>
      <c r="C41" s="369">
        <f>'- 43 -'!C41</f>
        <v>0</v>
      </c>
      <c r="D41" s="369">
        <f>'- 43 -'!E41</f>
        <v>40.146911206627244</v>
      </c>
      <c r="E41" s="369">
        <f>'- 43 -'!G41</f>
        <v>0.21380976745483724</v>
      </c>
      <c r="F41" s="369">
        <f>'- 43 -'!I41</f>
        <v>0.7231800958031259</v>
      </c>
      <c r="G41" s="369">
        <f>'- 44 -'!C41</f>
        <v>0.8479024601517812</v>
      </c>
      <c r="H41" s="369">
        <f>'- 44 -'!E41</f>
        <v>0.3185157644561762</v>
      </c>
    </row>
    <row r="42" spans="1:8" ht="13.5" customHeight="1">
      <c r="A42" s="23" t="s">
        <v>278</v>
      </c>
      <c r="B42" s="360">
        <f>'- 42 -'!H42</f>
        <v>67.40395912737311</v>
      </c>
      <c r="C42" s="360">
        <f>'- 43 -'!C42</f>
        <v>0.11912288735108059</v>
      </c>
      <c r="D42" s="360">
        <f>'- 43 -'!E42</f>
        <v>27.21055529855896</v>
      </c>
      <c r="E42" s="360">
        <f>'- 43 -'!G42</f>
        <v>0.31814233753157284</v>
      </c>
      <c r="F42" s="360">
        <f>'- 43 -'!I42</f>
        <v>2.611799386709652</v>
      </c>
      <c r="G42" s="360">
        <f>'- 44 -'!C42</f>
        <v>1.504076860493442</v>
      </c>
      <c r="H42" s="360">
        <f>'- 44 -'!E42</f>
        <v>0.8323441019821867</v>
      </c>
    </row>
    <row r="43" spans="1:8" ht="13.5" customHeight="1">
      <c r="A43" s="367" t="s">
        <v>279</v>
      </c>
      <c r="B43" s="369">
        <f>'- 42 -'!H43</f>
        <v>62.995319205238495</v>
      </c>
      <c r="C43" s="369">
        <f>'- 43 -'!C43</f>
        <v>0</v>
      </c>
      <c r="D43" s="369">
        <f>'- 43 -'!E43</f>
        <v>35.39598525112776</v>
      </c>
      <c r="E43" s="369">
        <f>'- 43 -'!G43</f>
        <v>0.2596280827714299</v>
      </c>
      <c r="F43" s="369">
        <f>'- 43 -'!I43</f>
        <v>0</v>
      </c>
      <c r="G43" s="369">
        <f>'- 44 -'!C43</f>
        <v>1.1892963330029733</v>
      </c>
      <c r="H43" s="369">
        <f>'- 44 -'!E43</f>
        <v>0.1597711278593415</v>
      </c>
    </row>
    <row r="44" spans="1:8" ht="13.5" customHeight="1">
      <c r="A44" s="23" t="s">
        <v>280</v>
      </c>
      <c r="B44" s="360">
        <f>'- 42 -'!H44</f>
        <v>71.86814421134208</v>
      </c>
      <c r="C44" s="360">
        <f>'- 43 -'!C44</f>
        <v>0.2417864918278524</v>
      </c>
      <c r="D44" s="360">
        <f>'- 43 -'!E44</f>
        <v>26.63372275005258</v>
      </c>
      <c r="E44" s="360">
        <f>'- 43 -'!G44</f>
        <v>0.4120208150380245</v>
      </c>
      <c r="F44" s="360">
        <f>'- 43 -'!I44</f>
        <v>0.666839842184618</v>
      </c>
      <c r="G44" s="360">
        <f>'- 44 -'!C44</f>
        <v>0.06972659946797337</v>
      </c>
      <c r="H44" s="360">
        <f>'- 44 -'!E44</f>
        <v>0.10775929008686794</v>
      </c>
    </row>
    <row r="45" spans="1:8" ht="13.5" customHeight="1">
      <c r="A45" s="367" t="s">
        <v>281</v>
      </c>
      <c r="B45" s="369">
        <f>'- 42 -'!H45</f>
        <v>64.43178465859935</v>
      </c>
      <c r="C45" s="369">
        <f>'- 43 -'!C45</f>
        <v>1.109474590092607</v>
      </c>
      <c r="D45" s="369">
        <f>'- 43 -'!E45</f>
        <v>32.29083568192821</v>
      </c>
      <c r="E45" s="369">
        <f>'- 43 -'!G45</f>
        <v>0.2583254269469354</v>
      </c>
      <c r="F45" s="369">
        <f>'- 43 -'!I45</f>
        <v>0</v>
      </c>
      <c r="G45" s="369">
        <f>'- 44 -'!C45</f>
        <v>1.615651672669559</v>
      </c>
      <c r="H45" s="369">
        <f>'- 44 -'!E45</f>
        <v>0.29392796976333996</v>
      </c>
    </row>
    <row r="46" spans="1:8" ht="13.5" customHeight="1">
      <c r="A46" s="23" t="s">
        <v>282</v>
      </c>
      <c r="B46" s="360">
        <f>'- 42 -'!H46</f>
        <v>59.514656144306656</v>
      </c>
      <c r="C46" s="360">
        <f>'- 43 -'!C46</f>
        <v>0.0055502558321047606</v>
      </c>
      <c r="D46" s="360">
        <f>'- 43 -'!E46</f>
        <v>38.23471511577487</v>
      </c>
      <c r="E46" s="360">
        <f>'- 43 -'!G46</f>
        <v>0.7371433527014135</v>
      </c>
      <c r="F46" s="360">
        <f>'- 43 -'!I46</f>
        <v>0.8325383748157141</v>
      </c>
      <c r="G46" s="360">
        <f>'- 44 -'!C46</f>
        <v>0.33197467695776606</v>
      </c>
      <c r="H46" s="360">
        <f>'- 44 -'!E46</f>
        <v>0.3434220796114821</v>
      </c>
    </row>
    <row r="47" spans="1:8" ht="4.5" customHeight="1">
      <c r="A47"/>
      <c r="B47"/>
      <c r="C47"/>
      <c r="D47"/>
      <c r="E47"/>
      <c r="F47"/>
      <c r="G47"/>
      <c r="H47"/>
    </row>
    <row r="48" spans="1:8" ht="13.5" customHeight="1">
      <c r="A48" s="370" t="s">
        <v>283</v>
      </c>
      <c r="B48" s="372">
        <f>'- 42 -'!H48</f>
        <v>60.957224911443674</v>
      </c>
      <c r="C48" s="372">
        <f>'- 43 -'!C48</f>
        <v>0.0553460570055656</v>
      </c>
      <c r="D48" s="372">
        <f>'- 43 -'!E48</f>
        <v>33.756149196621564</v>
      </c>
      <c r="E48" s="372">
        <f>'- 43 -'!G48</f>
        <v>0.5533272743223366</v>
      </c>
      <c r="F48" s="372">
        <f>'- 43 -'!I48</f>
        <v>3.540701131276356</v>
      </c>
      <c r="G48" s="372">
        <f>'- 44 -'!C48</f>
        <v>0.8679827169541618</v>
      </c>
      <c r="H48" s="372">
        <f>'- 44 -'!E48</f>
        <v>0.26926871237632904</v>
      </c>
    </row>
    <row r="49" spans="1:8" ht="4.5" customHeight="1">
      <c r="A49" s="25" t="s">
        <v>5</v>
      </c>
      <c r="B49" s="359"/>
      <c r="C49" s="359"/>
      <c r="D49" s="359"/>
      <c r="E49" s="359"/>
      <c r="F49" s="359"/>
      <c r="G49" s="359"/>
      <c r="H49" s="359"/>
    </row>
    <row r="50" spans="1:8" ht="13.5" customHeight="1">
      <c r="A50" s="23" t="s">
        <v>284</v>
      </c>
      <c r="B50" s="360">
        <f>'- 42 -'!H50</f>
        <v>36.96323191068448</v>
      </c>
      <c r="C50" s="360">
        <f>'- 43 -'!C50</f>
        <v>0</v>
      </c>
      <c r="D50" s="360">
        <f>'- 43 -'!E50</f>
        <v>59.15556137736563</v>
      </c>
      <c r="E50" s="360">
        <f>'- 43 -'!G50</f>
        <v>1.5300911075956336</v>
      </c>
      <c r="F50" s="360">
        <f>'- 43 -'!I50</f>
        <v>0</v>
      </c>
      <c r="G50" s="360">
        <f>'- 44 -'!C50</f>
        <v>0</v>
      </c>
      <c r="H50" s="360">
        <f>'- 44 -'!E50</f>
        <v>2.3511156043542663</v>
      </c>
    </row>
    <row r="51" spans="1:8" ht="13.5" customHeight="1">
      <c r="A51" s="367" t="s">
        <v>285</v>
      </c>
      <c r="B51" s="369">
        <f>'- 42 -'!H51</f>
        <v>57.569196014796496</v>
      </c>
      <c r="C51" s="369">
        <f>'- 43 -'!C51</f>
        <v>0</v>
      </c>
      <c r="D51" s="369">
        <f>'- 43 -'!E51</f>
        <v>0</v>
      </c>
      <c r="E51" s="369">
        <f>'- 43 -'!G51</f>
        <v>17.691119060859844</v>
      </c>
      <c r="F51" s="369">
        <f>'- 43 -'!I51</f>
        <v>1.1672158633454792</v>
      </c>
      <c r="G51" s="369">
        <f>'- 44 -'!C51</f>
        <v>22.592785879696876</v>
      </c>
      <c r="H51" s="369">
        <f>'- 44 -'!E51</f>
        <v>0.9796831813013057</v>
      </c>
    </row>
    <row r="52" ht="49.5" customHeight="1"/>
    <row r="53" ht="14.25" customHeight="1"/>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7.xml><?xml version="1.0" encoding="utf-8"?>
<worksheet xmlns="http://schemas.openxmlformats.org/spreadsheetml/2006/main" xmlns:r="http://schemas.openxmlformats.org/officeDocument/2006/relationships">
  <sheetPr codeName="Sheet36">
    <pageSetUpPr fitToPage="1"/>
  </sheetPr>
  <dimension ref="A1:H63"/>
  <sheetViews>
    <sheetView showGridLines="0" showZeros="0" workbookViewId="0" topLeftCell="A1">
      <selection activeCell="A1" sqref="A1"/>
    </sheetView>
  </sheetViews>
  <sheetFormatPr defaultColWidth="15.83203125" defaultRowHeight="12"/>
  <cols>
    <col min="1" max="1" width="26.83203125" style="1" customWidth="1"/>
    <col min="2" max="3" width="15.83203125" style="1" customWidth="1"/>
    <col min="4" max="4" width="14.83203125" style="1" customWidth="1"/>
    <col min="5" max="5" width="15.83203125" style="1" customWidth="1"/>
    <col min="6" max="6" width="14.83203125" style="1" customWidth="1"/>
    <col min="7" max="7" width="15.83203125" style="1" customWidth="1"/>
    <col min="8" max="8" width="13.83203125" style="1" customWidth="1"/>
    <col min="9" max="16384" width="15.83203125" style="1" customWidth="1"/>
  </cols>
  <sheetData>
    <row r="1" spans="1:8" ht="15.75" customHeight="1">
      <c r="A1" s="256"/>
      <c r="B1" s="521" t="s">
        <v>577</v>
      </c>
      <c r="C1" s="257"/>
      <c r="D1" s="136"/>
      <c r="E1" s="136"/>
      <c r="F1" s="136"/>
      <c r="G1" s="136"/>
      <c r="H1" s="258" t="s">
        <v>4</v>
      </c>
    </row>
    <row r="2" ht="7.5" customHeight="1">
      <c r="A2" s="253"/>
    </row>
    <row r="3" spans="2:8" ht="15.75" customHeight="1">
      <c r="B3" s="396" t="s">
        <v>104</v>
      </c>
      <c r="C3" s="444"/>
      <c r="D3" s="445"/>
      <c r="E3" s="445"/>
      <c r="F3" s="445"/>
      <c r="G3" s="445"/>
      <c r="H3" s="446"/>
    </row>
    <row r="4" ht="7.5" customHeight="1"/>
    <row r="5" spans="2:5" ht="15.75" customHeight="1">
      <c r="B5" s="447" t="s">
        <v>363</v>
      </c>
      <c r="C5" s="444"/>
      <c r="D5" s="448"/>
      <c r="E5" s="382"/>
    </row>
    <row r="6" spans="2:8" ht="15.75" customHeight="1">
      <c r="B6" s="341"/>
      <c r="C6" s="341"/>
      <c r="D6" s="344"/>
      <c r="E6" s="344"/>
      <c r="F6" s="341"/>
      <c r="G6" s="341"/>
      <c r="H6" s="259" t="s">
        <v>90</v>
      </c>
    </row>
    <row r="7" spans="2:8" ht="15.75" customHeight="1">
      <c r="B7" s="342" t="s">
        <v>238</v>
      </c>
      <c r="C7" s="342" t="s">
        <v>85</v>
      </c>
      <c r="D7" s="345"/>
      <c r="E7" s="345"/>
      <c r="F7" s="342" t="s">
        <v>51</v>
      </c>
      <c r="G7" s="342" t="s">
        <v>61</v>
      </c>
      <c r="H7" s="261" t="s">
        <v>118</v>
      </c>
    </row>
    <row r="8" spans="1:8" ht="15.75" customHeight="1">
      <c r="A8" s="339"/>
      <c r="B8" s="342" t="s">
        <v>237</v>
      </c>
      <c r="C8" s="342" t="s">
        <v>438</v>
      </c>
      <c r="D8" s="346" t="s">
        <v>51</v>
      </c>
      <c r="E8" s="345"/>
      <c r="F8" s="342" t="s">
        <v>133</v>
      </c>
      <c r="G8" s="342" t="s">
        <v>133</v>
      </c>
      <c r="H8" s="261" t="s">
        <v>134</v>
      </c>
    </row>
    <row r="9" spans="1:8" ht="15.75" customHeight="1">
      <c r="A9" s="340" t="s">
        <v>88</v>
      </c>
      <c r="B9" s="343" t="s">
        <v>403</v>
      </c>
      <c r="C9" s="343" t="s">
        <v>439</v>
      </c>
      <c r="D9" s="343" t="s">
        <v>404</v>
      </c>
      <c r="E9" s="343" t="s">
        <v>61</v>
      </c>
      <c r="F9" s="343" t="s">
        <v>444</v>
      </c>
      <c r="G9" s="343" t="s">
        <v>139</v>
      </c>
      <c r="H9" s="343" t="s">
        <v>453</v>
      </c>
    </row>
    <row r="10" spans="1:8" ht="4.5" customHeight="1">
      <c r="A10" s="37"/>
      <c r="B10" s="255"/>
      <c r="C10" s="255"/>
      <c r="D10" s="255"/>
      <c r="E10" s="255"/>
      <c r="F10" s="255"/>
      <c r="G10" s="255"/>
      <c r="H10" s="255"/>
    </row>
    <row r="11" spans="1:8" ht="13.5" customHeight="1">
      <c r="A11" s="367" t="s">
        <v>248</v>
      </c>
      <c r="B11" s="368">
        <f>'- 59 -'!F11</f>
        <v>6817160</v>
      </c>
      <c r="C11" s="368">
        <v>856756</v>
      </c>
      <c r="D11" s="368">
        <v>194000</v>
      </c>
      <c r="E11" s="368">
        <f>SUM(B11:D11)</f>
        <v>7867916</v>
      </c>
      <c r="F11" s="368">
        <v>0</v>
      </c>
      <c r="G11" s="368">
        <f>SUM(E11,F11)</f>
        <v>7867916</v>
      </c>
      <c r="H11" s="369">
        <f>G11/'- 44 -'!I11*100</f>
        <v>62.006240094696864</v>
      </c>
    </row>
    <row r="12" spans="1:8" ht="13.5" customHeight="1">
      <c r="A12" s="23" t="s">
        <v>249</v>
      </c>
      <c r="B12" s="24">
        <f>'- 59 -'!F12</f>
        <v>11862978</v>
      </c>
      <c r="C12" s="24">
        <v>1260879</v>
      </c>
      <c r="D12" s="24">
        <v>711689</v>
      </c>
      <c r="E12" s="24">
        <f aca="true" t="shared" si="0" ref="E12:E46">SUM(B12:D12)</f>
        <v>13835546</v>
      </c>
      <c r="F12" s="24">
        <v>59220</v>
      </c>
      <c r="G12" s="24">
        <f>SUM(E12,F12)</f>
        <v>13894766</v>
      </c>
      <c r="H12" s="360">
        <f>G12/'- 44 -'!I12*100</f>
        <v>61.11919913718208</v>
      </c>
    </row>
    <row r="13" spans="1:8" ht="13.5" customHeight="1">
      <c r="A13" s="367" t="s">
        <v>250</v>
      </c>
      <c r="B13" s="368">
        <f>'- 59 -'!F13</f>
        <v>28858800</v>
      </c>
      <c r="C13" s="368">
        <v>3797600</v>
      </c>
      <c r="D13" s="368">
        <v>931100</v>
      </c>
      <c r="E13" s="368">
        <f t="shared" si="0"/>
        <v>33587500</v>
      </c>
      <c r="F13" s="368">
        <v>0</v>
      </c>
      <c r="G13" s="368">
        <f aca="true" t="shared" si="1" ref="G13:G46">SUM(E13,F13)</f>
        <v>33587500</v>
      </c>
      <c r="H13" s="369">
        <f>G13/'- 44 -'!I13*100</f>
        <v>62.164998445296646</v>
      </c>
    </row>
    <row r="14" spans="1:8" ht="13.5" customHeight="1">
      <c r="A14" s="23" t="s">
        <v>286</v>
      </c>
      <c r="B14" s="24">
        <f>'- 59 -'!F14</f>
        <v>24336687</v>
      </c>
      <c r="C14" s="24">
        <v>3101756</v>
      </c>
      <c r="D14" s="24">
        <v>9034389</v>
      </c>
      <c r="E14" s="24">
        <f t="shared" si="0"/>
        <v>36472832</v>
      </c>
      <c r="F14" s="24">
        <v>0</v>
      </c>
      <c r="G14" s="24">
        <f t="shared" si="1"/>
        <v>36472832</v>
      </c>
      <c r="H14" s="360">
        <f>G14/'- 44 -'!I14*100</f>
        <v>73.96590081839439</v>
      </c>
    </row>
    <row r="15" spans="1:8" ht="13.5" customHeight="1">
      <c r="A15" s="367" t="s">
        <v>251</v>
      </c>
      <c r="B15" s="368">
        <f>'- 59 -'!F15</f>
        <v>6919667</v>
      </c>
      <c r="C15" s="368">
        <v>1409996</v>
      </c>
      <c r="D15" s="368">
        <v>211000</v>
      </c>
      <c r="E15" s="368">
        <f t="shared" si="0"/>
        <v>8540663</v>
      </c>
      <c r="F15" s="368">
        <v>205400</v>
      </c>
      <c r="G15" s="368">
        <f t="shared" si="1"/>
        <v>8746063</v>
      </c>
      <c r="H15" s="369">
        <f>G15/'- 44 -'!I15*100</f>
        <v>59.71763308483256</v>
      </c>
    </row>
    <row r="16" spans="1:8" ht="13.5" customHeight="1">
      <c r="A16" s="23" t="s">
        <v>252</v>
      </c>
      <c r="B16" s="24">
        <f>'- 59 -'!F16</f>
        <v>6478485</v>
      </c>
      <c r="C16" s="24">
        <v>561691</v>
      </c>
      <c r="D16" s="24">
        <v>190000</v>
      </c>
      <c r="E16" s="24">
        <f t="shared" si="0"/>
        <v>7230176</v>
      </c>
      <c r="F16" s="24">
        <v>106000</v>
      </c>
      <c r="G16" s="24">
        <f t="shared" si="1"/>
        <v>7336176</v>
      </c>
      <c r="H16" s="360">
        <f>G16/'- 44 -'!I16*100</f>
        <v>67.9745146160695</v>
      </c>
    </row>
    <row r="17" spans="1:8" ht="13.5" customHeight="1">
      <c r="A17" s="367" t="s">
        <v>253</v>
      </c>
      <c r="B17" s="368">
        <f>'- 59 -'!F17</f>
        <v>6710848</v>
      </c>
      <c r="C17" s="368">
        <v>789709</v>
      </c>
      <c r="D17" s="368">
        <v>250600</v>
      </c>
      <c r="E17" s="368">
        <f t="shared" si="0"/>
        <v>7751157</v>
      </c>
      <c r="F17" s="368">
        <v>0</v>
      </c>
      <c r="G17" s="368">
        <f t="shared" si="1"/>
        <v>7751157</v>
      </c>
      <c r="H17" s="369">
        <f>G17/'- 44 -'!I17*100</f>
        <v>57.09653745353128</v>
      </c>
    </row>
    <row r="18" spans="1:8" ht="13.5" customHeight="1">
      <c r="A18" s="23" t="s">
        <v>254</v>
      </c>
      <c r="B18" s="24">
        <f>'- 59 -'!F18</f>
        <v>28921978</v>
      </c>
      <c r="C18" s="24">
        <v>394748</v>
      </c>
      <c r="D18" s="24">
        <v>6843450</v>
      </c>
      <c r="E18" s="24">
        <f t="shared" si="0"/>
        <v>36160176</v>
      </c>
      <c r="F18" s="24">
        <v>1149100</v>
      </c>
      <c r="G18" s="24">
        <f t="shared" si="1"/>
        <v>37309276</v>
      </c>
      <c r="H18" s="360">
        <f>G18/'- 44 -'!I18*100</f>
        <v>40.587230624361425</v>
      </c>
    </row>
    <row r="19" spans="1:8" ht="13.5" customHeight="1">
      <c r="A19" s="367" t="s">
        <v>255</v>
      </c>
      <c r="B19" s="368">
        <f>'- 59 -'!F19</f>
        <v>14601047</v>
      </c>
      <c r="C19" s="368">
        <v>1333720</v>
      </c>
      <c r="D19" s="368">
        <v>457000</v>
      </c>
      <c r="E19" s="368">
        <f t="shared" si="0"/>
        <v>16391767</v>
      </c>
      <c r="F19" s="368">
        <v>0</v>
      </c>
      <c r="G19" s="368">
        <f t="shared" si="1"/>
        <v>16391767</v>
      </c>
      <c r="H19" s="369">
        <f>G19/'- 44 -'!I19*100</f>
        <v>65.96006598836661</v>
      </c>
    </row>
    <row r="20" spans="1:8" ht="13.5" customHeight="1">
      <c r="A20" s="23" t="s">
        <v>256</v>
      </c>
      <c r="B20" s="24">
        <f>'- 59 -'!F20</f>
        <v>29617168</v>
      </c>
      <c r="C20" s="24">
        <v>2505195</v>
      </c>
      <c r="D20" s="24">
        <v>757200</v>
      </c>
      <c r="E20" s="24">
        <f t="shared" si="0"/>
        <v>32879563</v>
      </c>
      <c r="F20" s="24">
        <v>46000</v>
      </c>
      <c r="G20" s="24">
        <f t="shared" si="1"/>
        <v>32925563</v>
      </c>
      <c r="H20" s="360">
        <f>G20/'- 44 -'!I20*100</f>
        <v>68.11638826004281</v>
      </c>
    </row>
    <row r="21" spans="1:8" ht="13.5" customHeight="1">
      <c r="A21" s="367" t="s">
        <v>257</v>
      </c>
      <c r="B21" s="368">
        <f>'- 59 -'!F21</f>
        <v>15422519</v>
      </c>
      <c r="C21" s="368">
        <v>1848989</v>
      </c>
      <c r="D21" s="368">
        <v>487000</v>
      </c>
      <c r="E21" s="368">
        <f t="shared" si="0"/>
        <v>17758508</v>
      </c>
      <c r="F21" s="368">
        <v>0</v>
      </c>
      <c r="G21" s="368">
        <f t="shared" si="1"/>
        <v>17758508</v>
      </c>
      <c r="H21" s="369">
        <f>G21/'- 44 -'!I21*100</f>
        <v>64.83100175233645</v>
      </c>
    </row>
    <row r="22" spans="1:8" ht="13.5" customHeight="1">
      <c r="A22" s="23" t="s">
        <v>258</v>
      </c>
      <c r="B22" s="24">
        <f>'- 59 -'!F22</f>
        <v>10221310</v>
      </c>
      <c r="C22" s="24">
        <v>676728</v>
      </c>
      <c r="D22" s="24">
        <v>423500</v>
      </c>
      <c r="E22" s="24">
        <f t="shared" si="0"/>
        <v>11321538</v>
      </c>
      <c r="F22" s="24">
        <v>10500</v>
      </c>
      <c r="G22" s="24">
        <f t="shared" si="1"/>
        <v>11332038</v>
      </c>
      <c r="H22" s="360">
        <f>G22/'- 44 -'!I22*100</f>
        <v>79.36080450800354</v>
      </c>
    </row>
    <row r="23" spans="1:8" ht="13.5" customHeight="1">
      <c r="A23" s="367" t="s">
        <v>259</v>
      </c>
      <c r="B23" s="368">
        <f>'- 59 -'!F23</f>
        <v>7530960</v>
      </c>
      <c r="C23" s="368">
        <v>682947</v>
      </c>
      <c r="D23" s="368">
        <v>222000</v>
      </c>
      <c r="E23" s="368">
        <f t="shared" si="0"/>
        <v>8435907</v>
      </c>
      <c r="F23" s="368">
        <v>160000</v>
      </c>
      <c r="G23" s="368">
        <f t="shared" si="1"/>
        <v>8595907</v>
      </c>
      <c r="H23" s="369">
        <f>G23/'- 44 -'!I23*100</f>
        <v>69.15065489097753</v>
      </c>
    </row>
    <row r="24" spans="1:8" ht="13.5" customHeight="1">
      <c r="A24" s="23" t="s">
        <v>260</v>
      </c>
      <c r="B24" s="24">
        <f>'- 59 -'!F24</f>
        <v>20875267</v>
      </c>
      <c r="C24" s="24">
        <v>2960074</v>
      </c>
      <c r="D24" s="24">
        <v>665000</v>
      </c>
      <c r="E24" s="24">
        <f t="shared" si="0"/>
        <v>24500341</v>
      </c>
      <c r="F24" s="24">
        <v>265000</v>
      </c>
      <c r="G24" s="24">
        <f t="shared" si="1"/>
        <v>24765341</v>
      </c>
      <c r="H24" s="360">
        <f>G24/'- 44 -'!I24*100</f>
        <v>59.840384345642384</v>
      </c>
    </row>
    <row r="25" spans="1:8" ht="13.5" customHeight="1">
      <c r="A25" s="367" t="s">
        <v>261</v>
      </c>
      <c r="B25" s="368">
        <f>'- 59 -'!F25</f>
        <v>64030073.4</v>
      </c>
      <c r="C25" s="368">
        <v>10754856</v>
      </c>
      <c r="D25" s="368">
        <v>2463700</v>
      </c>
      <c r="E25" s="368">
        <f t="shared" si="0"/>
        <v>77248629.4</v>
      </c>
      <c r="F25" s="368">
        <v>183000</v>
      </c>
      <c r="G25" s="368">
        <f t="shared" si="1"/>
        <v>77431629.4</v>
      </c>
      <c r="H25" s="369">
        <f>G25/'- 44 -'!I25*100</f>
        <v>62.467603952081994</v>
      </c>
    </row>
    <row r="26" spans="1:8" ht="13.5" customHeight="1">
      <c r="A26" s="23" t="s">
        <v>262</v>
      </c>
      <c r="B26" s="24">
        <f>'- 59 -'!F26</f>
        <v>17372118</v>
      </c>
      <c r="C26" s="24">
        <v>2164394</v>
      </c>
      <c r="D26" s="24">
        <v>509869</v>
      </c>
      <c r="E26" s="24">
        <f t="shared" si="0"/>
        <v>20046381</v>
      </c>
      <c r="F26" s="24">
        <v>96000</v>
      </c>
      <c r="G26" s="24">
        <f t="shared" si="1"/>
        <v>20142381</v>
      </c>
      <c r="H26" s="360">
        <f>G26/'- 44 -'!I26*100</f>
        <v>66.9022283381478</v>
      </c>
    </row>
    <row r="27" spans="1:8" ht="13.5" customHeight="1">
      <c r="A27" s="367" t="s">
        <v>263</v>
      </c>
      <c r="B27" s="368">
        <f>'- 59 -'!F27</f>
        <v>22092089</v>
      </c>
      <c r="C27" s="368">
        <v>1026296</v>
      </c>
      <c r="D27" s="368">
        <v>663400</v>
      </c>
      <c r="E27" s="368">
        <f t="shared" si="0"/>
        <v>23781785</v>
      </c>
      <c r="F27" s="368">
        <v>0</v>
      </c>
      <c r="G27" s="368">
        <f t="shared" si="1"/>
        <v>23781785</v>
      </c>
      <c r="H27" s="369">
        <f>G27/'- 44 -'!I27*100</f>
        <v>74.87019433496174</v>
      </c>
    </row>
    <row r="28" spans="1:8" ht="13.5" customHeight="1">
      <c r="A28" s="23" t="s">
        <v>264</v>
      </c>
      <c r="B28" s="24">
        <f>'- 59 -'!F28</f>
        <v>9653193</v>
      </c>
      <c r="C28" s="24">
        <v>999699</v>
      </c>
      <c r="D28" s="24">
        <v>251000</v>
      </c>
      <c r="E28" s="24">
        <f t="shared" si="0"/>
        <v>10903892</v>
      </c>
      <c r="F28" s="24">
        <v>10000</v>
      </c>
      <c r="G28" s="24">
        <f t="shared" si="1"/>
        <v>10913892</v>
      </c>
      <c r="H28" s="360">
        <f>G28/'- 44 -'!I28*100</f>
        <v>61.124537970032556</v>
      </c>
    </row>
    <row r="29" spans="1:8" ht="13.5" customHeight="1">
      <c r="A29" s="367" t="s">
        <v>265</v>
      </c>
      <c r="B29" s="368">
        <f>'- 59 -'!F29</f>
        <v>47927269</v>
      </c>
      <c r="C29" s="368">
        <v>10550580</v>
      </c>
      <c r="D29" s="368">
        <v>2363843</v>
      </c>
      <c r="E29" s="368">
        <f t="shared" si="0"/>
        <v>60841692</v>
      </c>
      <c r="F29" s="368">
        <v>0</v>
      </c>
      <c r="G29" s="368">
        <f t="shared" si="1"/>
        <v>60841692</v>
      </c>
      <c r="H29" s="369">
        <f>G29/'- 44 -'!I29*100</f>
        <v>51.684536894028184</v>
      </c>
    </row>
    <row r="30" spans="1:8" ht="13.5" customHeight="1">
      <c r="A30" s="23" t="s">
        <v>266</v>
      </c>
      <c r="B30" s="24">
        <f>'- 59 -'!F30</f>
        <v>6773564</v>
      </c>
      <c r="C30" s="24">
        <v>561196</v>
      </c>
      <c r="D30" s="24">
        <v>166546</v>
      </c>
      <c r="E30" s="24">
        <f t="shared" si="0"/>
        <v>7501306</v>
      </c>
      <c r="F30" s="24">
        <v>0</v>
      </c>
      <c r="G30" s="24">
        <f t="shared" si="1"/>
        <v>7501306</v>
      </c>
      <c r="H30" s="360">
        <f>G30/'- 44 -'!I30*100</f>
        <v>69.70331905655235</v>
      </c>
    </row>
    <row r="31" spans="1:8" ht="13.5" customHeight="1">
      <c r="A31" s="367" t="s">
        <v>267</v>
      </c>
      <c r="B31" s="368">
        <f>'- 59 -'!F31</f>
        <v>15359749</v>
      </c>
      <c r="C31" s="368">
        <v>1780748</v>
      </c>
      <c r="D31" s="368">
        <v>470385</v>
      </c>
      <c r="E31" s="368">
        <f t="shared" si="0"/>
        <v>17610882</v>
      </c>
      <c r="F31" s="368">
        <v>340844</v>
      </c>
      <c r="G31" s="368">
        <f t="shared" si="1"/>
        <v>17951726</v>
      </c>
      <c r="H31" s="369">
        <f>G31/'- 44 -'!I31*100</f>
        <v>64.34011062854495</v>
      </c>
    </row>
    <row r="32" spans="1:8" ht="13.5" customHeight="1">
      <c r="A32" s="23" t="s">
        <v>268</v>
      </c>
      <c r="B32" s="24">
        <f>'- 59 -'!F32</f>
        <v>10830452</v>
      </c>
      <c r="C32" s="24">
        <v>1280359</v>
      </c>
      <c r="D32" s="24">
        <v>361500</v>
      </c>
      <c r="E32" s="24">
        <f t="shared" si="0"/>
        <v>12472311</v>
      </c>
      <c r="F32" s="24">
        <v>235450</v>
      </c>
      <c r="G32" s="24">
        <f t="shared" si="1"/>
        <v>12707761</v>
      </c>
      <c r="H32" s="360">
        <f>G32/'- 44 -'!I32*100</f>
        <v>60.8559316948758</v>
      </c>
    </row>
    <row r="33" spans="1:8" ht="13.5" customHeight="1">
      <c r="A33" s="367" t="s">
        <v>269</v>
      </c>
      <c r="B33" s="368">
        <f>'- 59 -'!F33</f>
        <v>12929525</v>
      </c>
      <c r="C33" s="368">
        <v>1230460</v>
      </c>
      <c r="D33" s="368">
        <v>360500</v>
      </c>
      <c r="E33" s="368">
        <f t="shared" si="0"/>
        <v>14520485</v>
      </c>
      <c r="F33" s="368">
        <v>10000</v>
      </c>
      <c r="G33" s="368">
        <f t="shared" si="1"/>
        <v>14530485</v>
      </c>
      <c r="H33" s="369">
        <f>G33/'- 44 -'!I33*100</f>
        <v>63.2515936431876</v>
      </c>
    </row>
    <row r="34" spans="1:8" ht="13.5" customHeight="1">
      <c r="A34" s="23" t="s">
        <v>270</v>
      </c>
      <c r="B34" s="24">
        <f>'- 59 -'!F34</f>
        <v>10741142</v>
      </c>
      <c r="C34" s="24">
        <v>1013172</v>
      </c>
      <c r="D34" s="24">
        <v>409121</v>
      </c>
      <c r="E34" s="24">
        <f t="shared" si="0"/>
        <v>12163435</v>
      </c>
      <c r="F34" s="24">
        <v>0</v>
      </c>
      <c r="G34" s="24">
        <f t="shared" si="1"/>
        <v>12163435</v>
      </c>
      <c r="H34" s="360">
        <f>G34/'- 44 -'!I34*100</f>
        <v>59.371447596723605</v>
      </c>
    </row>
    <row r="35" spans="1:8" ht="13.5" customHeight="1">
      <c r="A35" s="367" t="s">
        <v>271</v>
      </c>
      <c r="B35" s="368">
        <f>'- 59 -'!F35</f>
        <v>78054989</v>
      </c>
      <c r="C35" s="368">
        <v>12355947</v>
      </c>
      <c r="D35" s="368">
        <v>2425000</v>
      </c>
      <c r="E35" s="368">
        <f t="shared" si="0"/>
        <v>92835936</v>
      </c>
      <c r="F35" s="368">
        <v>0</v>
      </c>
      <c r="G35" s="368">
        <f t="shared" si="1"/>
        <v>92835936</v>
      </c>
      <c r="H35" s="369">
        <f>G35/'- 44 -'!I35*100</f>
        <v>65.59960326472229</v>
      </c>
    </row>
    <row r="36" spans="1:8" ht="13.5" customHeight="1">
      <c r="A36" s="23" t="s">
        <v>272</v>
      </c>
      <c r="B36" s="24">
        <f>'- 59 -'!F36</f>
        <v>9235135</v>
      </c>
      <c r="C36" s="24">
        <v>1147307</v>
      </c>
      <c r="D36" s="24">
        <v>288600</v>
      </c>
      <c r="E36" s="24">
        <f t="shared" si="0"/>
        <v>10671042</v>
      </c>
      <c r="F36" s="24">
        <v>0</v>
      </c>
      <c r="G36" s="24">
        <f t="shared" si="1"/>
        <v>10671042</v>
      </c>
      <c r="H36" s="360">
        <f>G36/'- 44 -'!I36*100</f>
        <v>59.08661129568107</v>
      </c>
    </row>
    <row r="37" spans="1:8" ht="13.5" customHeight="1">
      <c r="A37" s="367" t="s">
        <v>273</v>
      </c>
      <c r="B37" s="368">
        <f>'- 59 -'!F37</f>
        <v>18178350</v>
      </c>
      <c r="C37" s="368">
        <v>1957572</v>
      </c>
      <c r="D37" s="368">
        <v>458678</v>
      </c>
      <c r="E37" s="368">
        <f t="shared" si="0"/>
        <v>20594600</v>
      </c>
      <c r="F37" s="368">
        <v>0</v>
      </c>
      <c r="G37" s="368">
        <f t="shared" si="1"/>
        <v>20594600</v>
      </c>
      <c r="H37" s="369">
        <f>G37/'- 44 -'!I37*100</f>
        <v>68.3017212434385</v>
      </c>
    </row>
    <row r="38" spans="1:8" ht="13.5" customHeight="1">
      <c r="A38" s="23" t="s">
        <v>274</v>
      </c>
      <c r="B38" s="24">
        <f>'- 59 -'!F38</f>
        <v>41630925</v>
      </c>
      <c r="C38" s="24">
        <v>6225027</v>
      </c>
      <c r="D38" s="24">
        <v>1388950</v>
      </c>
      <c r="E38" s="24">
        <f t="shared" si="0"/>
        <v>49244902</v>
      </c>
      <c r="F38" s="24">
        <v>429640</v>
      </c>
      <c r="G38" s="24">
        <f t="shared" si="1"/>
        <v>49674542</v>
      </c>
      <c r="H38" s="360">
        <f>G38/'- 44 -'!I38*100</f>
        <v>65.20250825697131</v>
      </c>
    </row>
    <row r="39" spans="1:8" ht="13.5" customHeight="1">
      <c r="A39" s="367" t="s">
        <v>275</v>
      </c>
      <c r="B39" s="368">
        <f>'- 59 -'!F39</f>
        <v>8435237</v>
      </c>
      <c r="C39" s="368">
        <v>954074</v>
      </c>
      <c r="D39" s="368">
        <v>250000</v>
      </c>
      <c r="E39" s="368">
        <f t="shared" si="0"/>
        <v>9639311</v>
      </c>
      <c r="F39" s="368">
        <v>88700</v>
      </c>
      <c r="G39" s="368">
        <f t="shared" si="1"/>
        <v>9728011</v>
      </c>
      <c r="H39" s="369">
        <f>G39/'- 44 -'!I39*100</f>
        <v>59.42628168318889</v>
      </c>
    </row>
    <row r="40" spans="1:8" ht="13.5" customHeight="1">
      <c r="A40" s="23" t="s">
        <v>276</v>
      </c>
      <c r="B40" s="24">
        <f>'- 59 -'!F40</f>
        <v>34223811</v>
      </c>
      <c r="C40" s="24">
        <v>7240049</v>
      </c>
      <c r="D40" s="24">
        <v>1328686</v>
      </c>
      <c r="E40" s="24">
        <f t="shared" si="0"/>
        <v>42792546</v>
      </c>
      <c r="F40" s="24">
        <v>20293</v>
      </c>
      <c r="G40" s="24">
        <f t="shared" si="1"/>
        <v>42812839</v>
      </c>
      <c r="H40" s="360">
        <f>G40/'- 44 -'!I40*100</f>
        <v>54.500304492779215</v>
      </c>
    </row>
    <row r="41" spans="1:8" ht="13.5" customHeight="1">
      <c r="A41" s="367" t="s">
        <v>277</v>
      </c>
      <c r="B41" s="368">
        <f>'- 59 -'!F41</f>
        <v>22554214</v>
      </c>
      <c r="C41" s="368">
        <v>3337825</v>
      </c>
      <c r="D41" s="368">
        <v>700000</v>
      </c>
      <c r="E41" s="368">
        <f t="shared" si="0"/>
        <v>26592039</v>
      </c>
      <c r="F41" s="368">
        <v>958000</v>
      </c>
      <c r="G41" s="368">
        <f t="shared" si="1"/>
        <v>27550039</v>
      </c>
      <c r="H41" s="369">
        <f>G41/'- 44 -'!I41*100</f>
        <v>57.74968070550683</v>
      </c>
    </row>
    <row r="42" spans="1:8" ht="13.5" customHeight="1">
      <c r="A42" s="23" t="s">
        <v>278</v>
      </c>
      <c r="B42" s="24">
        <f>'- 59 -'!F42</f>
        <v>9802635</v>
      </c>
      <c r="C42" s="24">
        <v>985916</v>
      </c>
      <c r="D42" s="24">
        <v>374992</v>
      </c>
      <c r="E42" s="24">
        <f t="shared" si="0"/>
        <v>11163543</v>
      </c>
      <c r="F42" s="24">
        <v>40000</v>
      </c>
      <c r="G42" s="24">
        <f t="shared" si="1"/>
        <v>11203543</v>
      </c>
      <c r="H42" s="360">
        <f>G42/'- 44 -'!I42*100</f>
        <v>67.40395912737311</v>
      </c>
    </row>
    <row r="43" spans="1:8" ht="13.5" customHeight="1">
      <c r="A43" s="367" t="s">
        <v>279</v>
      </c>
      <c r="B43" s="368">
        <f>'- 59 -'!F43</f>
        <v>5347071</v>
      </c>
      <c r="C43" s="368">
        <v>685845</v>
      </c>
      <c r="D43" s="368">
        <v>135000</v>
      </c>
      <c r="E43" s="368">
        <f t="shared" si="0"/>
        <v>6167916</v>
      </c>
      <c r="F43" s="368">
        <v>140640</v>
      </c>
      <c r="G43" s="368">
        <f t="shared" si="1"/>
        <v>6308556</v>
      </c>
      <c r="H43" s="369">
        <f>G43/'- 44 -'!I43*100</f>
        <v>62.995319205238495</v>
      </c>
    </row>
    <row r="44" spans="1:8" ht="13.5" customHeight="1">
      <c r="A44" s="23" t="s">
        <v>280</v>
      </c>
      <c r="B44" s="24">
        <f>'- 59 -'!F44</f>
        <v>5127491</v>
      </c>
      <c r="C44" s="24">
        <v>435000</v>
      </c>
      <c r="D44" s="24">
        <v>106433</v>
      </c>
      <c r="E44" s="24">
        <f t="shared" si="0"/>
        <v>5668924</v>
      </c>
      <c r="F44" s="24">
        <v>0</v>
      </c>
      <c r="G44" s="24">
        <f t="shared" si="1"/>
        <v>5668924</v>
      </c>
      <c r="H44" s="360">
        <f>G44/'- 44 -'!I44*100</f>
        <v>71.86814421134208</v>
      </c>
    </row>
    <row r="45" spans="1:8" ht="13.5" customHeight="1">
      <c r="A45" s="367" t="s">
        <v>281</v>
      </c>
      <c r="B45" s="368">
        <f>'- 59 -'!F45</f>
        <v>6367078</v>
      </c>
      <c r="C45" s="368">
        <v>871454</v>
      </c>
      <c r="D45" s="368">
        <v>185903</v>
      </c>
      <c r="E45" s="368">
        <f t="shared" si="0"/>
        <v>7424435</v>
      </c>
      <c r="F45" s="368">
        <v>357500</v>
      </c>
      <c r="G45" s="368">
        <f t="shared" si="1"/>
        <v>7781935</v>
      </c>
      <c r="H45" s="369">
        <f>G45/'- 44 -'!I45*100</f>
        <v>64.43178465859935</v>
      </c>
    </row>
    <row r="46" spans="1:8" ht="13.5" customHeight="1">
      <c r="A46" s="23" t="s">
        <v>282</v>
      </c>
      <c r="B46" s="24">
        <f>'- 59 -'!F46</f>
        <v>142758600</v>
      </c>
      <c r="C46" s="24">
        <v>16586475</v>
      </c>
      <c r="D46" s="24">
        <v>9890800</v>
      </c>
      <c r="E46" s="24">
        <f t="shared" si="0"/>
        <v>169235875</v>
      </c>
      <c r="F46" s="24">
        <v>2330000</v>
      </c>
      <c r="G46" s="24">
        <f t="shared" si="1"/>
        <v>171565875</v>
      </c>
      <c r="H46" s="360">
        <f>G46/'- 44 -'!I46*100</f>
        <v>59.514656144306656</v>
      </c>
    </row>
    <row r="47" spans="1:8" ht="4.5" customHeight="1">
      <c r="A47"/>
      <c r="B47"/>
      <c r="C47"/>
      <c r="D47"/>
      <c r="E47"/>
      <c r="F47"/>
      <c r="G47"/>
      <c r="H47"/>
    </row>
    <row r="48" spans="1:8" ht="13.5" customHeight="1">
      <c r="A48" s="370" t="s">
        <v>283</v>
      </c>
      <c r="B48" s="371">
        <f aca="true" t="shared" si="2" ref="B48:G48">SUM(B11:B46)</f>
        <v>818599584.4</v>
      </c>
      <c r="C48" s="371">
        <f t="shared" si="2"/>
        <v>106325039</v>
      </c>
      <c r="D48" s="371">
        <f t="shared" si="2"/>
        <v>46930834</v>
      </c>
      <c r="E48" s="371">
        <f t="shared" si="2"/>
        <v>971855457.4</v>
      </c>
      <c r="F48" s="371">
        <f t="shared" si="2"/>
        <v>7241287</v>
      </c>
      <c r="G48" s="371">
        <f t="shared" si="2"/>
        <v>979096744.4</v>
      </c>
      <c r="H48" s="372">
        <f>G48/'- 44 -'!I48*100</f>
        <v>60.957224911443674</v>
      </c>
    </row>
    <row r="49" spans="1:8" ht="4.5" customHeight="1">
      <c r="A49" s="25" t="s">
        <v>5</v>
      </c>
      <c r="B49" s="26"/>
      <c r="C49" s="26"/>
      <c r="D49" s="26"/>
      <c r="E49" s="26"/>
      <c r="F49" s="26"/>
      <c r="G49" s="26"/>
      <c r="H49" s="359"/>
    </row>
    <row r="50" spans="1:8" ht="13.5" customHeight="1">
      <c r="A50" s="23" t="s">
        <v>284</v>
      </c>
      <c r="B50" s="24">
        <f>'- 59 -'!F50</f>
        <v>761476</v>
      </c>
      <c r="C50" s="24">
        <v>195483</v>
      </c>
      <c r="D50" s="24">
        <v>30000</v>
      </c>
      <c r="E50" s="24">
        <f>SUM(B50:D50)</f>
        <v>986959</v>
      </c>
      <c r="F50" s="24">
        <v>3500</v>
      </c>
      <c r="G50" s="24">
        <f>SUM(E50,F50)</f>
        <v>990459</v>
      </c>
      <c r="H50" s="360">
        <f>G50/'- 44 -'!I50*100</f>
        <v>36.96323191068448</v>
      </c>
    </row>
    <row r="51" spans="1:8" ht="13.5" customHeight="1">
      <c r="A51" s="367" t="s">
        <v>440</v>
      </c>
      <c r="B51" s="368">
        <f>'- 59 -'!F51</f>
        <v>0</v>
      </c>
      <c r="C51" s="368">
        <v>0</v>
      </c>
      <c r="D51" s="368">
        <v>2906808</v>
      </c>
      <c r="E51" s="368">
        <f>SUM(B51:D51)</f>
        <v>2906808</v>
      </c>
      <c r="F51" s="368">
        <v>3751636</v>
      </c>
      <c r="G51" s="368">
        <f>SUM(E51,F51)</f>
        <v>6658444</v>
      </c>
      <c r="H51" s="369">
        <f>G51/'- 44 -'!I51*100</f>
        <v>57.569196014796496</v>
      </c>
    </row>
    <row r="52" spans="1:8" ht="49.5" customHeight="1">
      <c r="A52" s="27"/>
      <c r="B52" s="27"/>
      <c r="C52" s="27"/>
      <c r="D52" s="27"/>
      <c r="E52" s="27"/>
      <c r="F52" s="27"/>
      <c r="G52" s="27"/>
      <c r="H52" s="27"/>
    </row>
    <row r="53" spans="1:8" ht="15" customHeight="1">
      <c r="A53" s="40" t="s">
        <v>441</v>
      </c>
      <c r="D53" s="39"/>
      <c r="E53" s="263"/>
      <c r="F53" s="263"/>
      <c r="G53" s="263"/>
      <c r="H53" s="263"/>
    </row>
    <row r="54" spans="1:8" ht="12" customHeight="1">
      <c r="A54" s="40" t="s">
        <v>525</v>
      </c>
      <c r="D54" s="39"/>
      <c r="E54" s="263"/>
      <c r="F54" s="263"/>
      <c r="G54" s="263"/>
      <c r="H54" s="263"/>
    </row>
    <row r="55" spans="1:8" ht="12" customHeight="1">
      <c r="A55" s="162" t="s">
        <v>468</v>
      </c>
      <c r="D55" s="39"/>
      <c r="E55" s="263"/>
      <c r="F55" s="263"/>
      <c r="G55" s="263"/>
      <c r="H55" s="263"/>
    </row>
    <row r="56" spans="1:8" ht="12" customHeight="1">
      <c r="A56" s="162" t="s">
        <v>526</v>
      </c>
      <c r="D56" s="39"/>
      <c r="E56" s="263"/>
      <c r="F56" s="263"/>
      <c r="G56" s="263"/>
      <c r="H56" s="263"/>
    </row>
    <row r="57" spans="1:8" ht="12" customHeight="1">
      <c r="A57" s="162" t="s">
        <v>527</v>
      </c>
      <c r="D57" s="39"/>
      <c r="E57" s="263"/>
      <c r="F57" s="263"/>
      <c r="G57" s="263"/>
      <c r="H57" s="263"/>
    </row>
    <row r="58" spans="1:8" ht="12" customHeight="1">
      <c r="A58" s="162" t="s">
        <v>528</v>
      </c>
      <c r="D58" s="39"/>
      <c r="E58" s="263"/>
      <c r="F58" s="263"/>
      <c r="G58" s="263"/>
      <c r="H58" s="263"/>
    </row>
    <row r="59" spans="1:8" ht="12" customHeight="1">
      <c r="A59" s="40" t="s">
        <v>442</v>
      </c>
      <c r="D59" s="39"/>
      <c r="E59" s="263"/>
      <c r="F59" s="263"/>
      <c r="G59" s="263"/>
      <c r="H59" s="263"/>
    </row>
    <row r="60" spans="1:8" ht="12" customHeight="1">
      <c r="A60" s="40" t="s">
        <v>443</v>
      </c>
      <c r="D60" s="39"/>
      <c r="E60" s="39"/>
      <c r="F60" s="39"/>
      <c r="G60" s="39"/>
      <c r="H60" s="39"/>
    </row>
    <row r="61" spans="1:8" ht="12" customHeight="1">
      <c r="A61" s="40" t="s">
        <v>524</v>
      </c>
      <c r="D61" s="118"/>
      <c r="E61" s="118"/>
      <c r="F61" s="118"/>
      <c r="G61" s="118"/>
      <c r="H61" s="118"/>
    </row>
    <row r="62" spans="2:8" ht="12" customHeight="1">
      <c r="B62" s="118"/>
      <c r="C62" s="118"/>
      <c r="D62" s="118"/>
      <c r="E62" s="118"/>
      <c r="F62" s="118"/>
      <c r="G62" s="118"/>
      <c r="H62" s="118"/>
    </row>
    <row r="63" spans="2:8" ht="14.25" customHeight="1">
      <c r="B63" s="118"/>
      <c r="C63" s="118"/>
      <c r="D63" s="118"/>
      <c r="E63" s="118"/>
      <c r="F63" s="118"/>
      <c r="G63" s="118"/>
      <c r="H63" s="118"/>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8.xml><?xml version="1.0" encoding="utf-8"?>
<worksheet xmlns="http://schemas.openxmlformats.org/spreadsheetml/2006/main" xmlns:r="http://schemas.openxmlformats.org/officeDocument/2006/relationships">
  <sheetPr codeName="Sheet37">
    <pageSetUpPr fitToPage="1"/>
  </sheetPr>
  <dimension ref="A1:I54"/>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6384" width="15.83203125" style="1" customWidth="1"/>
  </cols>
  <sheetData>
    <row r="1" ht="6.75" customHeight="1">
      <c r="A1" s="3"/>
    </row>
    <row r="2" spans="1:9" ht="15.75" customHeight="1">
      <c r="A2" s="256"/>
      <c r="B2" s="74" t="str">
        <f>REVYEAR</f>
        <v>ANALYSIS OF OPERATING FUND REVENUE: 2006/2007 BUDGET</v>
      </c>
      <c r="C2" s="136"/>
      <c r="D2" s="136"/>
      <c r="E2" s="136"/>
      <c r="F2" s="136"/>
      <c r="G2" s="266"/>
      <c r="H2" s="267"/>
      <c r="I2" s="258" t="s">
        <v>6</v>
      </c>
    </row>
    <row r="3" ht="15.75" customHeight="1">
      <c r="A3" s="253"/>
    </row>
    <row r="4" spans="2:9" ht="15.75" customHeight="1">
      <c r="B4" s="4"/>
      <c r="C4" s="4"/>
      <c r="D4" s="4"/>
      <c r="E4" s="4"/>
      <c r="F4" s="4"/>
      <c r="G4" s="4"/>
      <c r="H4" s="4"/>
      <c r="I4" s="76"/>
    </row>
    <row r="5" spans="2:9" ht="15.75" customHeight="1">
      <c r="B5" s="4"/>
      <c r="C5" s="4"/>
      <c r="D5" s="4"/>
      <c r="E5" s="4"/>
      <c r="F5" s="4"/>
      <c r="G5" s="4"/>
      <c r="H5" s="4"/>
      <c r="I5" s="4"/>
    </row>
    <row r="6" spans="2:9" ht="15.75" customHeight="1">
      <c r="B6" s="4"/>
      <c r="C6" s="4"/>
      <c r="D6" s="4"/>
      <c r="E6" s="4"/>
      <c r="F6" s="4"/>
      <c r="G6" s="4"/>
      <c r="H6" s="4"/>
      <c r="I6" s="4"/>
    </row>
    <row r="7" spans="2:9" ht="15.75" customHeight="1">
      <c r="B7" s="361" t="s">
        <v>113</v>
      </c>
      <c r="C7" s="363"/>
      <c r="D7" s="362" t="s">
        <v>114</v>
      </c>
      <c r="E7" s="363"/>
      <c r="F7" s="362" t="s">
        <v>115</v>
      </c>
      <c r="G7" s="363"/>
      <c r="H7" s="374"/>
      <c r="I7" s="363"/>
    </row>
    <row r="8" spans="1:9" ht="15.75" customHeight="1">
      <c r="A8" s="105"/>
      <c r="B8" s="365" t="s">
        <v>135</v>
      </c>
      <c r="C8" s="366"/>
      <c r="D8" s="365" t="s">
        <v>454</v>
      </c>
      <c r="E8" s="366"/>
      <c r="F8" s="365" t="s">
        <v>136</v>
      </c>
      <c r="G8" s="366"/>
      <c r="H8" s="365" t="s">
        <v>137</v>
      </c>
      <c r="I8" s="366"/>
    </row>
    <row r="9" spans="1:9" ht="15.75" customHeight="1">
      <c r="A9" s="35" t="s">
        <v>88</v>
      </c>
      <c r="B9" s="200" t="s">
        <v>139</v>
      </c>
      <c r="C9" s="254" t="s">
        <v>90</v>
      </c>
      <c r="D9" s="254" t="s">
        <v>139</v>
      </c>
      <c r="E9" s="254" t="s">
        <v>90</v>
      </c>
      <c r="F9" s="254" t="s">
        <v>139</v>
      </c>
      <c r="G9" s="254" t="s">
        <v>90</v>
      </c>
      <c r="H9" s="265" t="s">
        <v>139</v>
      </c>
      <c r="I9" s="265" t="s">
        <v>90</v>
      </c>
    </row>
    <row r="10" spans="1:9" ht="4.5" customHeight="1">
      <c r="A10" s="37"/>
      <c r="B10" s="255"/>
      <c r="C10" s="255"/>
      <c r="D10" s="255"/>
      <c r="E10" s="255"/>
      <c r="F10" s="255"/>
      <c r="G10" s="255"/>
      <c r="H10" s="255"/>
      <c r="I10" s="255"/>
    </row>
    <row r="11" spans="1:9" ht="13.5" customHeight="1">
      <c r="A11" s="367" t="s">
        <v>248</v>
      </c>
      <c r="B11" s="368">
        <v>0</v>
      </c>
      <c r="C11" s="369">
        <f>B11/'- 44 -'!I11*100</f>
        <v>0</v>
      </c>
      <c r="D11" s="368">
        <v>4649244</v>
      </c>
      <c r="E11" s="369">
        <f>D11/'- 44 -'!I11*100</f>
        <v>36.64021574745191</v>
      </c>
      <c r="F11" s="368">
        <v>50000</v>
      </c>
      <c r="G11" s="369">
        <f>F11/'- 44 -'!I11*100</f>
        <v>0.39404487855930886</v>
      </c>
      <c r="H11" s="368">
        <v>0</v>
      </c>
      <c r="I11" s="369">
        <f>H11/'- 44 -'!I11*100</f>
        <v>0</v>
      </c>
    </row>
    <row r="12" spans="1:9" ht="13.5" customHeight="1">
      <c r="A12" s="23" t="s">
        <v>249</v>
      </c>
      <c r="B12" s="24">
        <v>0</v>
      </c>
      <c r="C12" s="360">
        <f>B12/'- 44 -'!I12*100</f>
        <v>0</v>
      </c>
      <c r="D12" s="24">
        <v>8170095</v>
      </c>
      <c r="E12" s="360">
        <f>D12/'- 44 -'!I12*100</f>
        <v>35.93796853251761</v>
      </c>
      <c r="F12" s="24">
        <v>237250</v>
      </c>
      <c r="G12" s="360">
        <f>F12/'- 44 -'!I12*100</f>
        <v>1.0435965596899184</v>
      </c>
      <c r="H12" s="24">
        <v>215000</v>
      </c>
      <c r="I12" s="360">
        <f>H12/'- 44 -'!I12*100</f>
        <v>0.9457250172110956</v>
      </c>
    </row>
    <row r="13" spans="1:9" ht="13.5" customHeight="1">
      <c r="A13" s="367" t="s">
        <v>250</v>
      </c>
      <c r="B13" s="368">
        <v>17400</v>
      </c>
      <c r="C13" s="369">
        <f>B13/'- 44 -'!I13*100</f>
        <v>0.03220456934717266</v>
      </c>
      <c r="D13" s="368">
        <v>19422200</v>
      </c>
      <c r="E13" s="369">
        <f>D13/'- 44 -'!I13*100</f>
        <v>35.94733257325614</v>
      </c>
      <c r="F13" s="368">
        <v>166100</v>
      </c>
      <c r="G13" s="369">
        <f>F13/'- 44 -'!I13*100</f>
        <v>0.30742407865318266</v>
      </c>
      <c r="H13" s="368">
        <v>240400</v>
      </c>
      <c r="I13" s="369">
        <f>H13/'- 44 -'!I13*100</f>
        <v>0.4449412914402475</v>
      </c>
    </row>
    <row r="14" spans="1:9" ht="13.5" customHeight="1">
      <c r="A14" s="23" t="s">
        <v>286</v>
      </c>
      <c r="B14" s="24">
        <v>90000</v>
      </c>
      <c r="C14" s="360">
        <f>B14/'- 44 -'!I14*100</f>
        <v>0.1825175262961619</v>
      </c>
      <c r="D14" s="24">
        <v>12029625</v>
      </c>
      <c r="E14" s="360">
        <f>D14/'- 44 -'!I14*100</f>
        <v>24.39574885856074</v>
      </c>
      <c r="F14" s="24">
        <v>642876</v>
      </c>
      <c r="G14" s="360">
        <f>F14/'- 44 -'!I14*100</f>
        <v>1.3037348581685708</v>
      </c>
      <c r="H14" s="24">
        <v>0</v>
      </c>
      <c r="I14" s="360">
        <f>H14/'- 44 -'!I14*100</f>
        <v>0</v>
      </c>
    </row>
    <row r="15" spans="1:9" ht="13.5" customHeight="1">
      <c r="A15" s="367" t="s">
        <v>251</v>
      </c>
      <c r="B15" s="368">
        <v>0</v>
      </c>
      <c r="C15" s="369">
        <f>B15/'- 44 -'!I15*100</f>
        <v>0</v>
      </c>
      <c r="D15" s="368">
        <v>5611133</v>
      </c>
      <c r="E15" s="369">
        <f>D15/'- 44 -'!I15*100</f>
        <v>38.31250491612007</v>
      </c>
      <c r="F15" s="368">
        <v>50000</v>
      </c>
      <c r="G15" s="369">
        <f>F15/'- 44 -'!I15*100</f>
        <v>0.3413972268712938</v>
      </c>
      <c r="H15" s="368">
        <v>200000</v>
      </c>
      <c r="I15" s="369">
        <f>H15/'- 44 -'!I15*100</f>
        <v>1.3655889074851753</v>
      </c>
    </row>
    <row r="16" spans="1:9" ht="13.5" customHeight="1">
      <c r="A16" s="23" t="s">
        <v>252</v>
      </c>
      <c r="B16" s="24">
        <v>0</v>
      </c>
      <c r="C16" s="360">
        <f>B16/'- 44 -'!I16*100</f>
        <v>0</v>
      </c>
      <c r="D16" s="24">
        <v>2834533</v>
      </c>
      <c r="E16" s="360">
        <f>D16/'- 44 -'!I16*100</f>
        <v>26.263819848137683</v>
      </c>
      <c r="F16" s="24">
        <v>224000</v>
      </c>
      <c r="G16" s="360">
        <f>F16/'- 44 -'!I16*100</f>
        <v>2.0755079041178357</v>
      </c>
      <c r="H16" s="24">
        <v>0</v>
      </c>
      <c r="I16" s="360">
        <f>H16/'- 44 -'!I16*100</f>
        <v>0</v>
      </c>
    </row>
    <row r="17" spans="1:9" ht="13.5" customHeight="1">
      <c r="A17" s="367" t="s">
        <v>253</v>
      </c>
      <c r="B17" s="368">
        <v>0</v>
      </c>
      <c r="C17" s="369">
        <f>B17/'- 44 -'!I17*100</f>
        <v>0</v>
      </c>
      <c r="D17" s="368">
        <v>4857812</v>
      </c>
      <c r="E17" s="369">
        <f>D17/'- 44 -'!I17*100</f>
        <v>35.78359266883817</v>
      </c>
      <c r="F17" s="368">
        <v>10400</v>
      </c>
      <c r="G17" s="369">
        <f>F17/'- 44 -'!I17*100</f>
        <v>0.07660843271742855</v>
      </c>
      <c r="H17" s="368">
        <v>918560</v>
      </c>
      <c r="I17" s="369">
        <f>H17/'- 44 -'!I17*100</f>
        <v>6.766292495857804</v>
      </c>
    </row>
    <row r="18" spans="1:9" ht="13.5" customHeight="1">
      <c r="A18" s="23" t="s">
        <v>254</v>
      </c>
      <c r="B18" s="24">
        <v>0</v>
      </c>
      <c r="C18" s="360">
        <f>B18/'- 44 -'!I18*100</f>
        <v>0</v>
      </c>
      <c r="D18" s="24">
        <v>3285727</v>
      </c>
      <c r="E18" s="360">
        <f>D18/'- 44 -'!I18*100</f>
        <v>3.5744075955183687</v>
      </c>
      <c r="F18" s="24">
        <v>0</v>
      </c>
      <c r="G18" s="360">
        <f>F18/'- 44 -'!I18*100</f>
        <v>0</v>
      </c>
      <c r="H18" s="24">
        <v>47340321</v>
      </c>
      <c r="I18" s="360">
        <f>H18/'- 44 -'!I18*100</f>
        <v>51.499592923172784</v>
      </c>
    </row>
    <row r="19" spans="1:9" ht="13.5" customHeight="1">
      <c r="A19" s="367" t="s">
        <v>255</v>
      </c>
      <c r="B19" s="368">
        <v>0</v>
      </c>
      <c r="C19" s="369">
        <f>B19/'- 44 -'!I19*100</f>
        <v>0</v>
      </c>
      <c r="D19" s="368">
        <v>8144280</v>
      </c>
      <c r="E19" s="369">
        <f>D19/'- 44 -'!I19*100</f>
        <v>32.772381783351015</v>
      </c>
      <c r="F19" s="368">
        <v>175000</v>
      </c>
      <c r="G19" s="369">
        <f>F19/'- 44 -'!I19*100</f>
        <v>0.7041956823790966</v>
      </c>
      <c r="H19" s="368">
        <v>0</v>
      </c>
      <c r="I19" s="369">
        <f>H19/'- 44 -'!I19*100</f>
        <v>0</v>
      </c>
    </row>
    <row r="20" spans="1:9" ht="13.5" customHeight="1">
      <c r="A20" s="23" t="s">
        <v>256</v>
      </c>
      <c r="B20" s="24">
        <v>0</v>
      </c>
      <c r="C20" s="360">
        <f>B20/'- 44 -'!I20*100</f>
        <v>0</v>
      </c>
      <c r="D20" s="24">
        <v>14466289</v>
      </c>
      <c r="E20" s="360">
        <f>D20/'- 44 -'!I20*100</f>
        <v>29.927851444969562</v>
      </c>
      <c r="F20" s="24">
        <v>333000</v>
      </c>
      <c r="G20" s="360">
        <f>F20/'- 44 -'!I20*100</f>
        <v>0.6889102333829266</v>
      </c>
      <c r="H20" s="24">
        <v>0</v>
      </c>
      <c r="I20" s="360">
        <f>H20/'- 44 -'!I20*100</f>
        <v>0</v>
      </c>
    </row>
    <row r="21" spans="1:9" ht="13.5" customHeight="1">
      <c r="A21" s="367" t="s">
        <v>257</v>
      </c>
      <c r="B21" s="368">
        <v>0</v>
      </c>
      <c r="C21" s="369">
        <f>B21/'- 44 -'!I21*100</f>
        <v>0</v>
      </c>
      <c r="D21" s="368">
        <v>9348011</v>
      </c>
      <c r="E21" s="369">
        <f>D21/'- 44 -'!I21*100</f>
        <v>34.12679249415888</v>
      </c>
      <c r="F21" s="368">
        <v>35000</v>
      </c>
      <c r="G21" s="369">
        <f>F21/'- 44 -'!I21*100</f>
        <v>0.12777453271028036</v>
      </c>
      <c r="H21" s="368">
        <v>0</v>
      </c>
      <c r="I21" s="369">
        <f>H21/'- 44 -'!I21*100</f>
        <v>0</v>
      </c>
    </row>
    <row r="22" spans="1:9" ht="13.5" customHeight="1">
      <c r="A22" s="23" t="s">
        <v>258</v>
      </c>
      <c r="B22" s="24">
        <v>18500</v>
      </c>
      <c r="C22" s="360">
        <f>B22/'- 44 -'!I22*100</f>
        <v>0.12955965055871374</v>
      </c>
      <c r="D22" s="24">
        <v>2639099</v>
      </c>
      <c r="E22" s="360">
        <f>D22/'- 44 -'!I22*100</f>
        <v>18.482202390802748</v>
      </c>
      <c r="F22" s="24">
        <v>5000</v>
      </c>
      <c r="G22" s="360">
        <f>F22/'- 44 -'!I22*100</f>
        <v>0.035016121772625336</v>
      </c>
      <c r="H22" s="24">
        <v>175000</v>
      </c>
      <c r="I22" s="360">
        <f>H22/'- 44 -'!I22*100</f>
        <v>1.2255642620418867</v>
      </c>
    </row>
    <row r="23" spans="1:9" ht="13.5" customHeight="1">
      <c r="A23" s="367" t="s">
        <v>259</v>
      </c>
      <c r="B23" s="368">
        <v>0</v>
      </c>
      <c r="C23" s="369">
        <f>B23/'- 44 -'!I23*100</f>
        <v>0</v>
      </c>
      <c r="D23" s="368">
        <v>3274788</v>
      </c>
      <c r="E23" s="369">
        <f>D23/'- 44 -'!I23*100</f>
        <v>26.344367712344326</v>
      </c>
      <c r="F23" s="368">
        <v>85000</v>
      </c>
      <c r="G23" s="369">
        <f>F23/'- 44 -'!I23*100</f>
        <v>0.6837912119957894</v>
      </c>
      <c r="H23" s="368">
        <v>350000</v>
      </c>
      <c r="I23" s="369">
        <f>H23/'- 44 -'!I23*100</f>
        <v>2.815610872923839</v>
      </c>
    </row>
    <row r="24" spans="1:9" ht="13.5" customHeight="1">
      <c r="A24" s="23" t="s">
        <v>260</v>
      </c>
      <c r="B24" s="24">
        <v>4400</v>
      </c>
      <c r="C24" s="360">
        <f>B24/'- 44 -'!I24*100</f>
        <v>0.010631700614210258</v>
      </c>
      <c r="D24" s="24">
        <v>15608829</v>
      </c>
      <c r="E24" s="360">
        <f>D24/'- 44 -'!I24*100</f>
        <v>37.715544742364294</v>
      </c>
      <c r="F24" s="24">
        <v>181200</v>
      </c>
      <c r="G24" s="360">
        <f>F24/'- 44 -'!I24*100</f>
        <v>0.43783276165793156</v>
      </c>
      <c r="H24" s="24">
        <v>340895</v>
      </c>
      <c r="I24" s="360">
        <f>H24/'- 44 -'!I24*100</f>
        <v>0.8237030865639104</v>
      </c>
    </row>
    <row r="25" spans="1:9" ht="13.5" customHeight="1">
      <c r="A25" s="367" t="s">
        <v>261</v>
      </c>
      <c r="B25" s="368">
        <v>25000</v>
      </c>
      <c r="C25" s="369">
        <f>B25/'- 44 -'!I25*100</f>
        <v>0.020168632778403726</v>
      </c>
      <c r="D25" s="368">
        <v>44540828</v>
      </c>
      <c r="E25" s="369">
        <f>D25/'- 44 -'!I25*100</f>
        <v>35.9331041431217</v>
      </c>
      <c r="F25" s="368">
        <v>382000</v>
      </c>
      <c r="G25" s="369">
        <f>F25/'- 44 -'!I25*100</f>
        <v>0.308176708854009</v>
      </c>
      <c r="H25" s="368">
        <v>1300</v>
      </c>
      <c r="I25" s="369">
        <f>H25/'- 44 -'!I25*100</f>
        <v>0.0010487689044769938</v>
      </c>
    </row>
    <row r="26" spans="1:9" ht="13.5" customHeight="1">
      <c r="A26" s="23" t="s">
        <v>262</v>
      </c>
      <c r="B26" s="24">
        <v>402500</v>
      </c>
      <c r="C26" s="360">
        <f>B26/'- 44 -'!I26*100</f>
        <v>1.3368899588437182</v>
      </c>
      <c r="D26" s="24">
        <v>8818209</v>
      </c>
      <c r="E26" s="360">
        <f>D26/'- 44 -'!I26*100</f>
        <v>29.289379048659143</v>
      </c>
      <c r="F26" s="24">
        <v>339100</v>
      </c>
      <c r="G26" s="360">
        <f>F26/'- 44 -'!I26*100</f>
        <v>1.1263090311649808</v>
      </c>
      <c r="H26" s="24">
        <v>130900</v>
      </c>
      <c r="I26" s="360">
        <f>H26/'- 44 -'!I26*100</f>
        <v>0.43477986487613096</v>
      </c>
    </row>
    <row r="27" spans="1:9" ht="13.5" customHeight="1">
      <c r="A27" s="367" t="s">
        <v>263</v>
      </c>
      <c r="B27" s="368">
        <v>19350</v>
      </c>
      <c r="C27" s="369">
        <f>B27/'- 44 -'!I27*100</f>
        <v>0.06091797820817527</v>
      </c>
      <c r="D27" s="368">
        <v>7467561</v>
      </c>
      <c r="E27" s="369">
        <f>D27/'- 44 -'!I27*100</f>
        <v>23.509494484042353</v>
      </c>
      <c r="F27" s="368">
        <v>110000</v>
      </c>
      <c r="G27" s="369">
        <f>F27/'- 44 -'!I27*100</f>
        <v>0.3463037520878181</v>
      </c>
      <c r="H27" s="368">
        <v>275000</v>
      </c>
      <c r="I27" s="369">
        <f>H27/'- 44 -'!I27*100</f>
        <v>0.8657593802195452</v>
      </c>
    </row>
    <row r="28" spans="1:9" ht="13.5" customHeight="1">
      <c r="A28" s="23" t="s">
        <v>264</v>
      </c>
      <c r="B28" s="24">
        <v>0</v>
      </c>
      <c r="C28" s="360">
        <f>B28/'- 44 -'!I28*100</f>
        <v>0</v>
      </c>
      <c r="D28" s="24">
        <v>5788431</v>
      </c>
      <c r="E28" s="360">
        <f>D28/'- 44 -'!I28*100</f>
        <v>32.41878978153838</v>
      </c>
      <c r="F28" s="24">
        <v>15600</v>
      </c>
      <c r="G28" s="360">
        <f>F28/'- 44 -'!I28*100</f>
        <v>0.08736963791949817</v>
      </c>
      <c r="H28" s="24">
        <v>1114250</v>
      </c>
      <c r="I28" s="360">
        <f>H28/'- 44 -'!I28*100</f>
        <v>6.2404884007564645</v>
      </c>
    </row>
    <row r="29" spans="1:9" ht="13.5" customHeight="1">
      <c r="A29" s="367" t="s">
        <v>265</v>
      </c>
      <c r="B29" s="368">
        <v>12600</v>
      </c>
      <c r="C29" s="369">
        <f>B29/'- 44 -'!I29*100</f>
        <v>0.010703600499222723</v>
      </c>
      <c r="D29" s="368">
        <v>54047506</v>
      </c>
      <c r="E29" s="369">
        <f>D29/'- 44 -'!I29*100</f>
        <v>45.91292953994787</v>
      </c>
      <c r="F29" s="368">
        <v>778000</v>
      </c>
      <c r="G29" s="369">
        <f>F29/'- 44 -'!I29*100</f>
        <v>0.6609048562218475</v>
      </c>
      <c r="H29" s="368">
        <v>16000</v>
      </c>
      <c r="I29" s="369">
        <f>H29/'- 44 -'!I29*100</f>
        <v>0.013591873649806631</v>
      </c>
    </row>
    <row r="30" spans="1:9" ht="13.5" customHeight="1">
      <c r="A30" s="23" t="s">
        <v>266</v>
      </c>
      <c r="B30" s="24">
        <v>0</v>
      </c>
      <c r="C30" s="360">
        <f>B30/'- 44 -'!I30*100</f>
        <v>0</v>
      </c>
      <c r="D30" s="24">
        <v>3179957</v>
      </c>
      <c r="E30" s="360">
        <f>D30/'- 44 -'!I30*100</f>
        <v>29.548662240564116</v>
      </c>
      <c r="F30" s="24">
        <v>40000</v>
      </c>
      <c r="G30" s="360">
        <f>F30/'- 44 -'!I30*100</f>
        <v>0.3716863119918177</v>
      </c>
      <c r="H30" s="24">
        <v>14000</v>
      </c>
      <c r="I30" s="360">
        <f>H30/'- 44 -'!I30*100</f>
        <v>0.1300902091971362</v>
      </c>
    </row>
    <row r="31" spans="1:9" ht="13.5" customHeight="1">
      <c r="A31" s="367" t="s">
        <v>267</v>
      </c>
      <c r="B31" s="368">
        <v>20000</v>
      </c>
      <c r="C31" s="369">
        <f>B31/'- 44 -'!I31*100</f>
        <v>0.07168125296536383</v>
      </c>
      <c r="D31" s="368">
        <v>9191572</v>
      </c>
      <c r="E31" s="369">
        <f>D31/'- 44 -'!I31*100</f>
        <v>32.94316988406776</v>
      </c>
      <c r="F31" s="368">
        <v>25000</v>
      </c>
      <c r="G31" s="369">
        <f>F31/'- 44 -'!I31*100</f>
        <v>0.08960156620670479</v>
      </c>
      <c r="H31" s="368">
        <v>685000</v>
      </c>
      <c r="I31" s="369">
        <f>H31/'- 44 -'!I31*100</f>
        <v>2.4550829140637114</v>
      </c>
    </row>
    <row r="32" spans="1:9" ht="13.5" customHeight="1">
      <c r="A32" s="23" t="s">
        <v>268</v>
      </c>
      <c r="B32" s="24">
        <v>0</v>
      </c>
      <c r="C32" s="360">
        <f>B32/'- 44 -'!I32*100</f>
        <v>0</v>
      </c>
      <c r="D32" s="24">
        <v>8012952</v>
      </c>
      <c r="E32" s="360">
        <f>D32/'- 44 -'!I32*100</f>
        <v>38.3730587619895</v>
      </c>
      <c r="F32" s="24">
        <v>96500</v>
      </c>
      <c r="G32" s="360">
        <f>F32/'- 44 -'!I32*100</f>
        <v>0.46212683796583165</v>
      </c>
      <c r="H32" s="24">
        <v>0</v>
      </c>
      <c r="I32" s="360">
        <f>H32/'- 44 -'!I32*100</f>
        <v>0</v>
      </c>
    </row>
    <row r="33" spans="1:9" ht="13.5" customHeight="1">
      <c r="A33" s="367" t="s">
        <v>269</v>
      </c>
      <c r="B33" s="368">
        <v>0</v>
      </c>
      <c r="C33" s="369">
        <f>B33/'- 44 -'!I33*100</f>
        <v>0</v>
      </c>
      <c r="D33" s="368">
        <v>8182035</v>
      </c>
      <c r="E33" s="369">
        <f>D33/'- 44 -'!I33*100</f>
        <v>35.616619334753004</v>
      </c>
      <c r="F33" s="368">
        <v>25000</v>
      </c>
      <c r="G33" s="369">
        <f>F33/'- 44 -'!I33*100</f>
        <v>0.1088256751980192</v>
      </c>
      <c r="H33" s="368">
        <v>150000</v>
      </c>
      <c r="I33" s="369">
        <f>H33/'- 44 -'!I33*100</f>
        <v>0.6529540511881151</v>
      </c>
    </row>
    <row r="34" spans="1:9" ht="13.5" customHeight="1">
      <c r="A34" s="23" t="s">
        <v>270</v>
      </c>
      <c r="B34" s="24">
        <v>20100</v>
      </c>
      <c r="C34" s="360">
        <f>B34/'- 44 -'!I34*100</f>
        <v>0.09811094453944502</v>
      </c>
      <c r="D34" s="24">
        <v>7663196</v>
      </c>
      <c r="E34" s="360">
        <f>D34/'- 44 -'!I34*100</f>
        <v>37.40514416671129</v>
      </c>
      <c r="F34" s="24">
        <v>488700</v>
      </c>
      <c r="G34" s="360">
        <f>F34/'- 44 -'!I34*100</f>
        <v>2.3854138605187454</v>
      </c>
      <c r="H34" s="24">
        <v>10000</v>
      </c>
      <c r="I34" s="360">
        <f>H34/'- 44 -'!I34*100</f>
        <v>0.04881141519375374</v>
      </c>
    </row>
    <row r="35" spans="1:9" ht="13.5" customHeight="1">
      <c r="A35" s="367" t="s">
        <v>271</v>
      </c>
      <c r="B35" s="368">
        <v>12000</v>
      </c>
      <c r="C35" s="369">
        <f>B35/'- 44 -'!I35*100</f>
        <v>0.008479423734971202</v>
      </c>
      <c r="D35" s="368">
        <v>47701115</v>
      </c>
      <c r="E35" s="369">
        <f>D35/'- 44 -'!I35*100</f>
        <v>33.706497226299234</v>
      </c>
      <c r="F35" s="368">
        <v>215000</v>
      </c>
      <c r="G35" s="369">
        <f>F35/'- 44 -'!I35*100</f>
        <v>0.1519230085849007</v>
      </c>
      <c r="H35" s="368">
        <v>0</v>
      </c>
      <c r="I35" s="369">
        <f>H35/'- 44 -'!I35*100</f>
        <v>0</v>
      </c>
    </row>
    <row r="36" spans="1:9" ht="13.5" customHeight="1">
      <c r="A36" s="23" t="s">
        <v>272</v>
      </c>
      <c r="B36" s="24">
        <v>20250</v>
      </c>
      <c r="C36" s="360">
        <f>B36/'- 44 -'!I36*100</f>
        <v>0.11212624584717608</v>
      </c>
      <c r="D36" s="24">
        <v>6176958</v>
      </c>
      <c r="E36" s="360">
        <f>D36/'- 44 -'!I36*100</f>
        <v>34.20242524916943</v>
      </c>
      <c r="F36" s="24">
        <v>73450</v>
      </c>
      <c r="G36" s="360">
        <f>F36/'- 44 -'!I36*100</f>
        <v>0.4066998892580288</v>
      </c>
      <c r="H36" s="24">
        <v>1058000</v>
      </c>
      <c r="I36" s="360">
        <f>H36/'- 44 -'!I36*100</f>
        <v>5.858250276854928</v>
      </c>
    </row>
    <row r="37" spans="1:9" ht="13.5" customHeight="1">
      <c r="A37" s="367" t="s">
        <v>273</v>
      </c>
      <c r="B37" s="368">
        <v>15000</v>
      </c>
      <c r="C37" s="369">
        <f>B37/'- 44 -'!I37*100</f>
        <v>0.04974730359665045</v>
      </c>
      <c r="D37" s="368">
        <v>9293222</v>
      </c>
      <c r="E37" s="369">
        <f>D37/'- 44 -'!I37*100</f>
        <v>30.82084908167141</v>
      </c>
      <c r="F37" s="368">
        <v>140000</v>
      </c>
      <c r="G37" s="369">
        <f>F37/'- 44 -'!I37*100</f>
        <v>0.4643081669020709</v>
      </c>
      <c r="H37" s="368">
        <v>0</v>
      </c>
      <c r="I37" s="369">
        <f>H37/'- 44 -'!I37*100</f>
        <v>0</v>
      </c>
    </row>
    <row r="38" spans="1:9" ht="13.5" customHeight="1">
      <c r="A38" s="23" t="s">
        <v>274</v>
      </c>
      <c r="B38" s="24">
        <v>8000</v>
      </c>
      <c r="C38" s="360">
        <f>B38/'- 44 -'!I38*100</f>
        <v>0.010500752398598271</v>
      </c>
      <c r="D38" s="24">
        <v>24893797</v>
      </c>
      <c r="E38" s="360">
        <f>D38/'- 44 -'!I38*100</f>
        <v>32.675449819746056</v>
      </c>
      <c r="F38" s="24">
        <v>804803</v>
      </c>
      <c r="G38" s="360">
        <f>F38/'- 44 -'!I38*100</f>
        <v>1.0563796290811354</v>
      </c>
      <c r="H38" s="24">
        <v>367000</v>
      </c>
      <c r="I38" s="360">
        <f>H38/'- 44 -'!I38*100</f>
        <v>0.48172201628569566</v>
      </c>
    </row>
    <row r="39" spans="1:9" ht="13.5" customHeight="1">
      <c r="A39" s="367" t="s">
        <v>275</v>
      </c>
      <c r="B39" s="368">
        <v>0</v>
      </c>
      <c r="C39" s="369">
        <f>B39/'- 44 -'!I39*100</f>
        <v>0</v>
      </c>
      <c r="D39" s="368">
        <v>6519169</v>
      </c>
      <c r="E39" s="369">
        <f>D39/'- 44 -'!I39*100</f>
        <v>39.82417097742928</v>
      </c>
      <c r="F39" s="368">
        <v>50000</v>
      </c>
      <c r="G39" s="369">
        <f>F39/'- 44 -'!I39*100</f>
        <v>0.3054390136030319</v>
      </c>
      <c r="H39" s="368">
        <v>0</v>
      </c>
      <c r="I39" s="369">
        <f>H39/'- 44 -'!I39*100</f>
        <v>0</v>
      </c>
    </row>
    <row r="40" spans="1:9" ht="13.5" customHeight="1">
      <c r="A40" s="23" t="s">
        <v>276</v>
      </c>
      <c r="B40" s="24">
        <v>14998</v>
      </c>
      <c r="C40" s="360">
        <f>B40/'- 44 -'!I40*100</f>
        <v>0.01909230001735467</v>
      </c>
      <c r="D40" s="24">
        <v>32932154</v>
      </c>
      <c r="E40" s="360">
        <f>D40/'- 44 -'!I40*100</f>
        <v>41.92229393157265</v>
      </c>
      <c r="F40" s="24">
        <v>740000</v>
      </c>
      <c r="G40" s="360">
        <f>F40/'- 44 -'!I40*100</f>
        <v>0.9420124025098316</v>
      </c>
      <c r="H40" s="24">
        <v>37500</v>
      </c>
      <c r="I40" s="360">
        <f>H40/'- 44 -'!I40*100</f>
        <v>0.04773711499205228</v>
      </c>
    </row>
    <row r="41" spans="1:9" ht="13.5" customHeight="1">
      <c r="A41" s="367" t="s">
        <v>277</v>
      </c>
      <c r="B41" s="368">
        <v>0</v>
      </c>
      <c r="C41" s="369">
        <f>B41/'- 44 -'!I41*100</f>
        <v>0</v>
      </c>
      <c r="D41" s="368">
        <v>19152469</v>
      </c>
      <c r="E41" s="369">
        <f>D41/'- 44 -'!I41*100</f>
        <v>40.146911206627244</v>
      </c>
      <c r="F41" s="368">
        <v>102000</v>
      </c>
      <c r="G41" s="369">
        <f>F41/'- 44 -'!I41*100</f>
        <v>0.21380976745483724</v>
      </c>
      <c r="H41" s="368">
        <v>345000</v>
      </c>
      <c r="I41" s="369">
        <f>H41/'- 44 -'!I41*100</f>
        <v>0.7231800958031259</v>
      </c>
    </row>
    <row r="42" spans="1:9" ht="13.5" customHeight="1">
      <c r="A42" s="23" t="s">
        <v>278</v>
      </c>
      <c r="B42" s="24">
        <v>19800</v>
      </c>
      <c r="C42" s="360">
        <f>B42/'- 44 -'!I42*100</f>
        <v>0.11912288735108059</v>
      </c>
      <c r="D42" s="24">
        <v>4522800</v>
      </c>
      <c r="E42" s="360">
        <f>D42/'- 44 -'!I42*100</f>
        <v>27.21055529855896</v>
      </c>
      <c r="F42" s="24">
        <v>52880</v>
      </c>
      <c r="G42" s="360">
        <f>F42/'- 44 -'!I42*100</f>
        <v>0.31814233753157284</v>
      </c>
      <c r="H42" s="24">
        <v>434120</v>
      </c>
      <c r="I42" s="360">
        <f>H42/'- 44 -'!I42*100</f>
        <v>2.611799386709652</v>
      </c>
    </row>
    <row r="43" spans="1:9" ht="13.5" customHeight="1">
      <c r="A43" s="367" t="s">
        <v>279</v>
      </c>
      <c r="B43" s="368">
        <v>0</v>
      </c>
      <c r="C43" s="369">
        <f>B43/'- 44 -'!I43*100</f>
        <v>0</v>
      </c>
      <c r="D43" s="368">
        <v>3544669</v>
      </c>
      <c r="E43" s="369">
        <f>D43/'- 44 -'!I43*100</f>
        <v>35.39598525112776</v>
      </c>
      <c r="F43" s="368">
        <v>26000</v>
      </c>
      <c r="G43" s="369">
        <f>F43/'- 44 -'!I43*100</f>
        <v>0.2596280827714299</v>
      </c>
      <c r="H43" s="368">
        <v>0</v>
      </c>
      <c r="I43" s="369">
        <f>H43/'- 44 -'!I43*100</f>
        <v>0</v>
      </c>
    </row>
    <row r="44" spans="1:9" ht="13.5" customHeight="1">
      <c r="A44" s="23" t="s">
        <v>280</v>
      </c>
      <c r="B44" s="24">
        <v>19072</v>
      </c>
      <c r="C44" s="360">
        <f>B44/'- 44 -'!I44*100</f>
        <v>0.2417864918278524</v>
      </c>
      <c r="D44" s="24">
        <v>2100855</v>
      </c>
      <c r="E44" s="360">
        <f>D44/'- 44 -'!I44*100</f>
        <v>26.63372275005258</v>
      </c>
      <c r="F44" s="24">
        <v>32500</v>
      </c>
      <c r="G44" s="360">
        <f>F44/'- 44 -'!I44*100</f>
        <v>0.4120208150380245</v>
      </c>
      <c r="H44" s="24">
        <v>52600</v>
      </c>
      <c r="I44" s="360">
        <f>H44/'- 44 -'!I44*100</f>
        <v>0.666839842184618</v>
      </c>
    </row>
    <row r="45" spans="1:9" ht="13.5" customHeight="1">
      <c r="A45" s="367" t="s">
        <v>281</v>
      </c>
      <c r="B45" s="368">
        <v>134000</v>
      </c>
      <c r="C45" s="369">
        <f>B45/'- 44 -'!I45*100</f>
        <v>1.109474590092607</v>
      </c>
      <c r="D45" s="368">
        <v>3900019</v>
      </c>
      <c r="E45" s="369">
        <f>D45/'- 44 -'!I45*100</f>
        <v>32.29083568192821</v>
      </c>
      <c r="F45" s="368">
        <v>31200</v>
      </c>
      <c r="G45" s="369">
        <f>F45/'- 44 -'!I45*100</f>
        <v>0.2583254269469354</v>
      </c>
      <c r="H45" s="368">
        <v>0</v>
      </c>
      <c r="I45" s="369">
        <f>H45/'- 44 -'!I45*100</f>
        <v>0</v>
      </c>
    </row>
    <row r="46" spans="1:9" ht="13.5" customHeight="1">
      <c r="A46" s="23" t="s">
        <v>282</v>
      </c>
      <c r="B46" s="24">
        <v>16000</v>
      </c>
      <c r="C46" s="360">
        <f>B46/'- 44 -'!I46*100</f>
        <v>0.0055502558321047606</v>
      </c>
      <c r="D46" s="24">
        <v>110221125</v>
      </c>
      <c r="E46" s="360">
        <f>D46/'- 44 -'!I46*100</f>
        <v>38.23471511577487</v>
      </c>
      <c r="F46" s="24">
        <v>2125000</v>
      </c>
      <c r="G46" s="360">
        <f>F46/'- 44 -'!I46*100</f>
        <v>0.7371433527014135</v>
      </c>
      <c r="H46" s="24">
        <v>2400000</v>
      </c>
      <c r="I46" s="360">
        <f>H46/'- 44 -'!I46*100</f>
        <v>0.8325383748157141</v>
      </c>
    </row>
    <row r="47" spans="1:9" ht="4.5" customHeight="1">
      <c r="A47"/>
      <c r="B47"/>
      <c r="C47"/>
      <c r="D47"/>
      <c r="E47"/>
      <c r="F47"/>
      <c r="G47"/>
      <c r="H47"/>
      <c r="I47"/>
    </row>
    <row r="48" spans="1:9" ht="13.5" customHeight="1">
      <c r="A48" s="370" t="s">
        <v>283</v>
      </c>
      <c r="B48" s="371">
        <f>SUM(B11:B46)</f>
        <v>888970</v>
      </c>
      <c r="C48" s="372">
        <f>B48/'- 44 -'!I48*100</f>
        <v>0.0553460570055656</v>
      </c>
      <c r="D48" s="371">
        <f>SUM(D11:D46)</f>
        <v>542192264</v>
      </c>
      <c r="E48" s="372">
        <f>D48/'- 44 -'!I48*100</f>
        <v>33.756149196621564</v>
      </c>
      <c r="F48" s="371">
        <f>SUM(F11:F46)</f>
        <v>8887559</v>
      </c>
      <c r="G48" s="372">
        <f>F48/'- 44 -'!I48*100</f>
        <v>0.5533272743223366</v>
      </c>
      <c r="H48" s="371">
        <f>SUM(H11:H46)</f>
        <v>56870846</v>
      </c>
      <c r="I48" s="372">
        <f>H48/'- 44 -'!I48*100</f>
        <v>3.540701131276356</v>
      </c>
    </row>
    <row r="49" spans="1:9" ht="4.5" customHeight="1">
      <c r="A49" s="25" t="s">
        <v>5</v>
      </c>
      <c r="B49" s="26"/>
      <c r="C49" s="359"/>
      <c r="D49" s="26"/>
      <c r="E49" s="359"/>
      <c r="F49" s="26"/>
      <c r="G49" s="359"/>
      <c r="H49" s="26"/>
      <c r="I49" s="359"/>
    </row>
    <row r="50" spans="1:9" ht="13.5" customHeight="1">
      <c r="A50" s="23" t="s">
        <v>284</v>
      </c>
      <c r="B50" s="24">
        <v>0</v>
      </c>
      <c r="C50" s="360">
        <f>B50/'- 44 -'!I50*100</f>
        <v>0</v>
      </c>
      <c r="D50" s="24">
        <v>1585120</v>
      </c>
      <c r="E50" s="360">
        <f>D50/'- 44 -'!I50*100</f>
        <v>59.15556137736563</v>
      </c>
      <c r="F50" s="24">
        <v>41000</v>
      </c>
      <c r="G50" s="360">
        <f>F50/'- 44 -'!I50*100</f>
        <v>1.5300911075956336</v>
      </c>
      <c r="H50" s="24">
        <v>0</v>
      </c>
      <c r="I50" s="360">
        <f>H50/'- 44 -'!I50*100</f>
        <v>0</v>
      </c>
    </row>
    <row r="51" spans="1:9" ht="13.5" customHeight="1">
      <c r="A51" s="367" t="s">
        <v>285</v>
      </c>
      <c r="B51" s="368">
        <v>0</v>
      </c>
      <c r="C51" s="369">
        <f>B51/'- 44 -'!I51*100</f>
        <v>0</v>
      </c>
      <c r="D51" s="368">
        <v>0</v>
      </c>
      <c r="E51" s="369">
        <f>D51/'- 44 -'!I51*100</f>
        <v>0</v>
      </c>
      <c r="F51" s="368">
        <v>2046152</v>
      </c>
      <c r="G51" s="369">
        <f>F51/'- 44 -'!I51*100</f>
        <v>17.691119060859844</v>
      </c>
      <c r="H51" s="368">
        <v>135000</v>
      </c>
      <c r="I51" s="369">
        <f>H51/'- 44 -'!I51*100</f>
        <v>1.1672158633454792</v>
      </c>
    </row>
    <row r="52" spans="1:9" ht="49.5" customHeight="1">
      <c r="A52" s="27"/>
      <c r="B52" s="27"/>
      <c r="C52" s="27"/>
      <c r="D52" s="27"/>
      <c r="E52" s="27"/>
      <c r="F52" s="27"/>
      <c r="G52" s="27"/>
      <c r="H52" s="27"/>
      <c r="I52" s="27"/>
    </row>
    <row r="53" spans="1:9" ht="14.25" customHeight="1">
      <c r="A53" s="40" t="s">
        <v>507</v>
      </c>
      <c r="D53" s="39"/>
      <c r="E53" s="263"/>
      <c r="F53" s="263"/>
      <c r="G53" s="263"/>
      <c r="H53" s="263"/>
      <c r="I53" s="263"/>
    </row>
    <row r="54" ht="12" customHeight="1">
      <c r="A54" s="1" t="s">
        <v>506</v>
      </c>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39.xml><?xml version="1.0" encoding="utf-8"?>
<worksheet xmlns="http://schemas.openxmlformats.org/spreadsheetml/2006/main" xmlns:r="http://schemas.openxmlformats.org/officeDocument/2006/relationships">
  <sheetPr codeName="Sheet38">
    <pageSetUpPr fitToPage="1"/>
  </sheetPr>
  <dimension ref="A1:I53"/>
  <sheetViews>
    <sheetView showGridLines="0" showZeros="0" workbookViewId="0" topLeftCell="A1">
      <selection activeCell="A1" sqref="A1"/>
    </sheetView>
  </sheetViews>
  <sheetFormatPr defaultColWidth="15.83203125" defaultRowHeight="12"/>
  <cols>
    <col min="1" max="1" width="33.83203125" style="1" customWidth="1"/>
    <col min="2" max="2" width="16.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4.83203125" style="1" customWidth="1"/>
    <col min="9" max="9" width="19.83203125" style="1" customWidth="1"/>
    <col min="10" max="16384" width="15.83203125" style="1" customWidth="1"/>
  </cols>
  <sheetData>
    <row r="1" ht="6.75" customHeight="1">
      <c r="A1" s="3"/>
    </row>
    <row r="2" spans="1:9" ht="15.75" customHeight="1">
      <c r="A2" s="256"/>
      <c r="B2" s="74" t="str">
        <f>REVYEAR</f>
        <v>ANALYSIS OF OPERATING FUND REVENUE: 2006/2007 BUDGET</v>
      </c>
      <c r="C2" s="136"/>
      <c r="D2" s="136"/>
      <c r="E2" s="136"/>
      <c r="F2" s="136"/>
      <c r="G2" s="264"/>
      <c r="H2" s="137"/>
      <c r="I2" s="258" t="s">
        <v>7</v>
      </c>
    </row>
    <row r="3" ht="15.75" customHeight="1">
      <c r="A3" s="253"/>
    </row>
    <row r="4" spans="2:9" ht="15.75" customHeight="1">
      <c r="B4" s="76"/>
      <c r="C4" s="4"/>
      <c r="D4" s="4"/>
      <c r="E4" s="4"/>
      <c r="F4" s="4"/>
      <c r="G4" s="4"/>
      <c r="H4" s="4"/>
      <c r="I4" s="4"/>
    </row>
    <row r="5" spans="2:9" ht="15.75" customHeight="1">
      <c r="B5" s="4"/>
      <c r="C5" s="4"/>
      <c r="D5" s="4"/>
      <c r="E5" s="4"/>
      <c r="F5" s="4"/>
      <c r="G5" s="4"/>
      <c r="H5" s="4"/>
      <c r="I5" s="4"/>
    </row>
    <row r="6" spans="2:9" ht="15.75" customHeight="1">
      <c r="B6" s="361" t="s">
        <v>107</v>
      </c>
      <c r="C6" s="363"/>
      <c r="D6" s="374"/>
      <c r="E6" s="374"/>
      <c r="F6" s="361" t="s">
        <v>61</v>
      </c>
      <c r="G6" s="363"/>
      <c r="H6" s="4"/>
      <c r="I6" s="452" t="s">
        <v>61</v>
      </c>
    </row>
    <row r="7" spans="2:9" ht="15.75" customHeight="1">
      <c r="B7" s="441" t="s">
        <v>116</v>
      </c>
      <c r="C7" s="450"/>
      <c r="D7" s="451"/>
      <c r="E7" s="451"/>
      <c r="F7" s="441" t="s">
        <v>117</v>
      </c>
      <c r="G7" s="450"/>
      <c r="H7" s="4"/>
      <c r="I7" s="453" t="s">
        <v>118</v>
      </c>
    </row>
    <row r="8" spans="1:9" ht="15.75" customHeight="1">
      <c r="A8" s="105"/>
      <c r="B8" s="365" t="s">
        <v>138</v>
      </c>
      <c r="C8" s="366"/>
      <c r="D8" s="365" t="s">
        <v>51</v>
      </c>
      <c r="E8" s="365"/>
      <c r="F8" s="364" t="s">
        <v>139</v>
      </c>
      <c r="G8" s="366"/>
      <c r="H8" s="4"/>
      <c r="I8" s="454" t="s">
        <v>134</v>
      </c>
    </row>
    <row r="9" spans="1:9" ht="15.75" customHeight="1">
      <c r="A9" s="35" t="s">
        <v>88</v>
      </c>
      <c r="B9" s="200" t="s">
        <v>139</v>
      </c>
      <c r="C9" s="254" t="s">
        <v>90</v>
      </c>
      <c r="D9" s="265" t="s">
        <v>139</v>
      </c>
      <c r="E9" s="265" t="s">
        <v>90</v>
      </c>
      <c r="F9" s="254" t="s">
        <v>139</v>
      </c>
      <c r="G9" s="265" t="s">
        <v>90</v>
      </c>
      <c r="H9" s="4"/>
      <c r="I9" s="265" t="s">
        <v>139</v>
      </c>
    </row>
    <row r="10" spans="1:9" ht="4.5" customHeight="1">
      <c r="A10" s="37"/>
      <c r="B10" s="255"/>
      <c r="C10" s="255"/>
      <c r="D10" s="255"/>
      <c r="E10" s="255"/>
      <c r="F10" s="255"/>
      <c r="G10" s="3"/>
      <c r="H10" s="3"/>
      <c r="I10" s="255"/>
    </row>
    <row r="11" spans="1:9" ht="13.5" customHeight="1">
      <c r="A11" s="367" t="s">
        <v>248</v>
      </c>
      <c r="B11" s="368">
        <v>46000</v>
      </c>
      <c r="C11" s="369">
        <f>B11/I11*100</f>
        <v>0.3625212882745642</v>
      </c>
      <c r="D11" s="368">
        <v>75750</v>
      </c>
      <c r="E11" s="369">
        <f>D11/I11*100</f>
        <v>0.5969779910173529</v>
      </c>
      <c r="F11" s="368">
        <f>SUM('- 43 -'!B11,'- 43 -'!D11,'- 43 -'!F11,'- 43 -'!H11,B11,D11)</f>
        <v>4820994</v>
      </c>
      <c r="G11" s="369">
        <f>F11/I11*100</f>
        <v>37.993759905303136</v>
      </c>
      <c r="I11" s="368">
        <f>SUM('- 42 -'!G11,F11)</f>
        <v>12688910</v>
      </c>
    </row>
    <row r="12" spans="1:9" ht="13.5" customHeight="1">
      <c r="A12" s="23" t="s">
        <v>249</v>
      </c>
      <c r="B12" s="24">
        <v>200770</v>
      </c>
      <c r="C12" s="360">
        <f>B12/I12*100</f>
        <v>0.8831312172347519</v>
      </c>
      <c r="D12" s="24">
        <v>16000</v>
      </c>
      <c r="E12" s="360">
        <f aca="true" t="shared" si="0" ref="E12:E48">D12/I12*100</f>
        <v>0.07037953616454665</v>
      </c>
      <c r="F12" s="24">
        <f>SUM('- 43 -'!B12,'- 43 -'!D12,'- 43 -'!F12,'- 43 -'!H12,B12,D12)</f>
        <v>8839115</v>
      </c>
      <c r="G12" s="360">
        <f aca="true" t="shared" si="1" ref="G12:G48">F12/I12*100</f>
        <v>38.88080086281792</v>
      </c>
      <c r="I12" s="24">
        <f>SUM('- 42 -'!G12,F12)</f>
        <v>22733881</v>
      </c>
    </row>
    <row r="13" spans="1:9" ht="13.5" customHeight="1">
      <c r="A13" s="367" t="s">
        <v>250</v>
      </c>
      <c r="B13" s="368">
        <v>528100</v>
      </c>
      <c r="C13" s="369">
        <f aca="true" t="shared" si="2" ref="C13:C46">B13/I13*100</f>
        <v>0.9774271880598783</v>
      </c>
      <c r="D13" s="368">
        <v>67900</v>
      </c>
      <c r="E13" s="369">
        <f t="shared" si="0"/>
        <v>0.1256718539467255</v>
      </c>
      <c r="F13" s="368">
        <f>SUM('- 43 -'!B13,'- 43 -'!D13,'- 43 -'!F13,'- 43 -'!H13,B13,D13)</f>
        <v>20442100</v>
      </c>
      <c r="G13" s="369">
        <f t="shared" si="1"/>
        <v>37.83500155470335</v>
      </c>
      <c r="I13" s="368">
        <f>SUM('- 42 -'!G13,F13)</f>
        <v>54029600</v>
      </c>
    </row>
    <row r="14" spans="1:9" ht="13.5" customHeight="1">
      <c r="A14" s="23" t="s">
        <v>286</v>
      </c>
      <c r="B14" s="24">
        <v>0</v>
      </c>
      <c r="C14" s="360">
        <f t="shared" si="2"/>
        <v>0</v>
      </c>
      <c r="D14" s="24">
        <v>75000</v>
      </c>
      <c r="E14" s="360">
        <f t="shared" si="0"/>
        <v>0.15209793858013493</v>
      </c>
      <c r="F14" s="24">
        <f>SUM('- 43 -'!B14,'- 43 -'!D14,'- 43 -'!F14,'- 43 -'!H14,B14,D14)</f>
        <v>12837501</v>
      </c>
      <c r="G14" s="360">
        <f t="shared" si="1"/>
        <v>26.034099181605608</v>
      </c>
      <c r="I14" s="24">
        <f>SUM('- 42 -'!G14,F14)</f>
        <v>49310333</v>
      </c>
    </row>
    <row r="15" spans="1:9" ht="13.5" customHeight="1">
      <c r="A15" s="367" t="s">
        <v>251</v>
      </c>
      <c r="B15" s="368">
        <v>36500</v>
      </c>
      <c r="C15" s="369">
        <f t="shared" si="2"/>
        <v>0.24921997561604448</v>
      </c>
      <c r="D15" s="368">
        <v>2000</v>
      </c>
      <c r="E15" s="369">
        <f t="shared" si="0"/>
        <v>0.01365588907485175</v>
      </c>
      <c r="F15" s="368">
        <f>SUM('- 43 -'!B15,'- 43 -'!D15,'- 43 -'!F15,'- 43 -'!H15,B15,D15)</f>
        <v>5899633</v>
      </c>
      <c r="G15" s="369">
        <f t="shared" si="1"/>
        <v>40.28236691516744</v>
      </c>
      <c r="I15" s="368">
        <f>SUM('- 42 -'!G15,F15)</f>
        <v>14645696</v>
      </c>
    </row>
    <row r="16" spans="1:9" ht="13.5" customHeight="1">
      <c r="A16" s="23" t="s">
        <v>252</v>
      </c>
      <c r="B16" s="24">
        <v>337850</v>
      </c>
      <c r="C16" s="360">
        <f t="shared" si="2"/>
        <v>3.130403327706298</v>
      </c>
      <c r="D16" s="24">
        <v>59980</v>
      </c>
      <c r="E16" s="360">
        <f t="shared" si="0"/>
        <v>0.5557543039686954</v>
      </c>
      <c r="F16" s="24">
        <f>SUM('- 43 -'!B16,'- 43 -'!D16,'- 43 -'!F16,'- 43 -'!H16,B16,D16)</f>
        <v>3456363</v>
      </c>
      <c r="G16" s="360">
        <f t="shared" si="1"/>
        <v>32.02548538393051</v>
      </c>
      <c r="I16" s="24">
        <f>SUM('- 42 -'!G16,F16)</f>
        <v>10792539</v>
      </c>
    </row>
    <row r="17" spans="1:9" ht="13.5" customHeight="1">
      <c r="A17" s="367" t="s">
        <v>253</v>
      </c>
      <c r="B17" s="368">
        <v>26600</v>
      </c>
      <c r="C17" s="369">
        <f t="shared" si="2"/>
        <v>0.1959407990657307</v>
      </c>
      <c r="D17" s="368">
        <v>11000</v>
      </c>
      <c r="E17" s="369">
        <f t="shared" si="0"/>
        <v>0.08102814998958789</v>
      </c>
      <c r="F17" s="368">
        <f>SUM('- 43 -'!B17,'- 43 -'!D17,'- 43 -'!F17,'- 43 -'!H17,B17,D17)</f>
        <v>5824372</v>
      </c>
      <c r="G17" s="369">
        <f t="shared" si="1"/>
        <v>42.903462546468724</v>
      </c>
      <c r="I17" s="368">
        <f>SUM('- 42 -'!G17,F17)</f>
        <v>13575529</v>
      </c>
    </row>
    <row r="18" spans="1:9" ht="13.5" customHeight="1">
      <c r="A18" s="23" t="s">
        <v>254</v>
      </c>
      <c r="B18" s="24">
        <v>3496926</v>
      </c>
      <c r="C18" s="360">
        <f t="shared" si="2"/>
        <v>3.8041623224831733</v>
      </c>
      <c r="D18" s="24">
        <v>491430</v>
      </c>
      <c r="E18" s="360">
        <f t="shared" si="0"/>
        <v>0.5346065344642426</v>
      </c>
      <c r="F18" s="24">
        <f>SUM('- 43 -'!B18,'- 43 -'!D18,'- 43 -'!F18,'- 43 -'!H18,B18,D18)</f>
        <v>54614404</v>
      </c>
      <c r="G18" s="360">
        <f t="shared" si="1"/>
        <v>59.412769375638575</v>
      </c>
      <c r="I18" s="24">
        <f>SUM('- 42 -'!G18,F18)</f>
        <v>91923680</v>
      </c>
    </row>
    <row r="19" spans="1:9" ht="13.5" customHeight="1">
      <c r="A19" s="367" t="s">
        <v>255</v>
      </c>
      <c r="B19" s="368">
        <v>0</v>
      </c>
      <c r="C19" s="369">
        <f t="shared" si="2"/>
        <v>0</v>
      </c>
      <c r="D19" s="368">
        <v>140000</v>
      </c>
      <c r="E19" s="369">
        <f t="shared" si="0"/>
        <v>0.5633565459032772</v>
      </c>
      <c r="F19" s="368">
        <f>SUM('- 43 -'!B19,'- 43 -'!D19,'- 43 -'!F19,'- 43 -'!H19,B19,D19)</f>
        <v>8459280</v>
      </c>
      <c r="G19" s="369">
        <f t="shared" si="1"/>
        <v>34.03993401163339</v>
      </c>
      <c r="I19" s="368">
        <f>SUM('- 42 -'!G19,F19)</f>
        <v>24851047</v>
      </c>
    </row>
    <row r="20" spans="1:9" ht="13.5" customHeight="1">
      <c r="A20" s="23" t="s">
        <v>256</v>
      </c>
      <c r="B20" s="24">
        <v>383350</v>
      </c>
      <c r="C20" s="360">
        <f t="shared" si="2"/>
        <v>0.7930742881902251</v>
      </c>
      <c r="D20" s="24">
        <v>229010</v>
      </c>
      <c r="E20" s="360">
        <f t="shared" si="0"/>
        <v>0.4737757734144865</v>
      </c>
      <c r="F20" s="24">
        <f>SUM('- 43 -'!B20,'- 43 -'!D20,'- 43 -'!F20,'- 43 -'!H20,B20,D20)</f>
        <v>15411649</v>
      </c>
      <c r="G20" s="360">
        <f t="shared" si="1"/>
        <v>31.883611739957203</v>
      </c>
      <c r="I20" s="24">
        <f>SUM('- 42 -'!G20,F20)</f>
        <v>48337212</v>
      </c>
    </row>
    <row r="21" spans="1:9" ht="13.5" customHeight="1">
      <c r="A21" s="367" t="s">
        <v>257</v>
      </c>
      <c r="B21" s="368">
        <v>185000</v>
      </c>
      <c r="C21" s="369">
        <f t="shared" si="2"/>
        <v>0.6753796728971962</v>
      </c>
      <c r="D21" s="368">
        <v>65481</v>
      </c>
      <c r="E21" s="369">
        <f t="shared" si="0"/>
        <v>0.23905154789719626</v>
      </c>
      <c r="F21" s="368">
        <f>SUM('- 43 -'!B21,'- 43 -'!D21,'- 43 -'!F21,'- 43 -'!H21,B21,D21)</f>
        <v>9633492</v>
      </c>
      <c r="G21" s="369">
        <f t="shared" si="1"/>
        <v>35.16899824766355</v>
      </c>
      <c r="I21" s="368">
        <f>SUM('- 42 -'!G21,F21)</f>
        <v>27392000</v>
      </c>
    </row>
    <row r="22" spans="1:9" ht="13.5" customHeight="1">
      <c r="A22" s="23" t="s">
        <v>258</v>
      </c>
      <c r="B22" s="24">
        <v>0</v>
      </c>
      <c r="C22" s="360">
        <f t="shared" si="2"/>
        <v>0</v>
      </c>
      <c r="D22" s="24">
        <v>109500</v>
      </c>
      <c r="E22" s="360">
        <f t="shared" si="0"/>
        <v>0.7668530668204948</v>
      </c>
      <c r="F22" s="24">
        <f>SUM('- 43 -'!B22,'- 43 -'!D22,'- 43 -'!F22,'- 43 -'!H22,B22,D22)</f>
        <v>2947099</v>
      </c>
      <c r="G22" s="360">
        <f t="shared" si="1"/>
        <v>20.63919549199647</v>
      </c>
      <c r="I22" s="24">
        <f>SUM('- 42 -'!G22,F22)</f>
        <v>14279137</v>
      </c>
    </row>
    <row r="23" spans="1:9" ht="13.5" customHeight="1">
      <c r="A23" s="367" t="s">
        <v>259</v>
      </c>
      <c r="B23" s="368">
        <v>100000</v>
      </c>
      <c r="C23" s="369">
        <f t="shared" si="2"/>
        <v>0.804460249406811</v>
      </c>
      <c r="D23" s="368">
        <v>25000</v>
      </c>
      <c r="E23" s="369">
        <f t="shared" si="0"/>
        <v>0.20111506235170276</v>
      </c>
      <c r="F23" s="368">
        <f>SUM('- 43 -'!B23,'- 43 -'!D23,'- 43 -'!F23,'- 43 -'!H23,B23,D23)</f>
        <v>3834788</v>
      </c>
      <c r="G23" s="369">
        <f t="shared" si="1"/>
        <v>30.849345109022465</v>
      </c>
      <c r="I23" s="368">
        <f>SUM('- 42 -'!G23,F23)</f>
        <v>12430695</v>
      </c>
    </row>
    <row r="24" spans="1:9" ht="13.5" customHeight="1">
      <c r="A24" s="23" t="s">
        <v>260</v>
      </c>
      <c r="B24" s="24">
        <v>405500</v>
      </c>
      <c r="C24" s="360">
        <f t="shared" si="2"/>
        <v>0.9798078634232408</v>
      </c>
      <c r="D24" s="24">
        <v>79500</v>
      </c>
      <c r="E24" s="360">
        <f t="shared" si="0"/>
        <v>0.19209549973402626</v>
      </c>
      <c r="F24" s="24">
        <f>SUM('- 43 -'!B24,'- 43 -'!D24,'- 43 -'!F24,'- 43 -'!H24,B24,D24)</f>
        <v>16620324</v>
      </c>
      <c r="G24" s="360">
        <f t="shared" si="1"/>
        <v>40.159615654357616</v>
      </c>
      <c r="I24" s="24">
        <f>SUM('- 42 -'!G24,F24)</f>
        <v>41385665</v>
      </c>
    </row>
    <row r="25" spans="1:9" ht="13.5" customHeight="1">
      <c r="A25" s="367" t="s">
        <v>261</v>
      </c>
      <c r="B25" s="368">
        <v>1424100</v>
      </c>
      <c r="C25" s="369">
        <f t="shared" si="2"/>
        <v>1.1488859975889898</v>
      </c>
      <c r="D25" s="368">
        <v>150000</v>
      </c>
      <c r="E25" s="369">
        <f t="shared" si="0"/>
        <v>0.12101179667042238</v>
      </c>
      <c r="F25" s="368">
        <f>SUM('- 43 -'!B25,'- 43 -'!D25,'- 43 -'!F25,'- 43 -'!H25,B25,D25)</f>
        <v>46523228</v>
      </c>
      <c r="G25" s="369">
        <f t="shared" si="1"/>
        <v>37.532396047918006</v>
      </c>
      <c r="I25" s="368">
        <f>SUM('- 42 -'!G25,F25)</f>
        <v>123954857.4</v>
      </c>
    </row>
    <row r="26" spans="1:9" ht="13.5" customHeight="1">
      <c r="A26" s="23" t="s">
        <v>262</v>
      </c>
      <c r="B26" s="24">
        <v>200000</v>
      </c>
      <c r="C26" s="360">
        <f t="shared" si="2"/>
        <v>0.6642931472515369</v>
      </c>
      <c r="D26" s="24">
        <v>74100</v>
      </c>
      <c r="E26" s="360">
        <f t="shared" si="0"/>
        <v>0.24612061105669442</v>
      </c>
      <c r="F26" s="24">
        <f>SUM('- 43 -'!B26,'- 43 -'!D26,'- 43 -'!F26,'- 43 -'!H26,B26,D26)</f>
        <v>9964809</v>
      </c>
      <c r="G26" s="360">
        <f t="shared" si="1"/>
        <v>33.09777166185221</v>
      </c>
      <c r="I26" s="24">
        <f>SUM('- 42 -'!G26,F26)</f>
        <v>30107190</v>
      </c>
    </row>
    <row r="27" spans="1:9" ht="13.5" customHeight="1">
      <c r="A27" s="367" t="s">
        <v>263</v>
      </c>
      <c r="B27" s="368">
        <v>52220</v>
      </c>
      <c r="C27" s="369">
        <f t="shared" si="2"/>
        <v>0.16439983576387146</v>
      </c>
      <c r="D27" s="368">
        <v>58106</v>
      </c>
      <c r="E27" s="369">
        <f t="shared" si="0"/>
        <v>0.1829302347164978</v>
      </c>
      <c r="F27" s="368">
        <f>SUM('- 43 -'!B27,'- 43 -'!D27,'- 43 -'!F27,'- 43 -'!H27,B27,D27)</f>
        <v>7982237</v>
      </c>
      <c r="G27" s="369">
        <f t="shared" si="1"/>
        <v>25.129805665038262</v>
      </c>
      <c r="I27" s="368">
        <f>SUM('- 42 -'!G27,F27)</f>
        <v>31764022</v>
      </c>
    </row>
    <row r="28" spans="1:9" ht="13.5" customHeight="1">
      <c r="A28" s="23" t="s">
        <v>264</v>
      </c>
      <c r="B28" s="24">
        <v>0</v>
      </c>
      <c r="C28" s="360">
        <f t="shared" si="2"/>
        <v>0</v>
      </c>
      <c r="D28" s="24">
        <v>23000</v>
      </c>
      <c r="E28" s="360">
        <f t="shared" si="0"/>
        <v>0.12881420975310628</v>
      </c>
      <c r="F28" s="24">
        <f>SUM('- 43 -'!B28,'- 43 -'!D28,'- 43 -'!F28,'- 43 -'!H28,B28,D28)</f>
        <v>6941281</v>
      </c>
      <c r="G28" s="360">
        <f t="shared" si="1"/>
        <v>38.87546202996745</v>
      </c>
      <c r="I28" s="24">
        <f>SUM('- 42 -'!G28,F28)</f>
        <v>17855173</v>
      </c>
    </row>
    <row r="29" spans="1:9" ht="13.5" customHeight="1">
      <c r="A29" s="367" t="s">
        <v>265</v>
      </c>
      <c r="B29" s="368">
        <v>1731600</v>
      </c>
      <c r="C29" s="369">
        <f t="shared" si="2"/>
        <v>1.4709805257503228</v>
      </c>
      <c r="D29" s="368">
        <v>290000</v>
      </c>
      <c r="E29" s="369">
        <f t="shared" si="0"/>
        <v>0.24635270990274521</v>
      </c>
      <c r="F29" s="368">
        <f>SUM('- 43 -'!B29,'- 43 -'!D29,'- 43 -'!F29,'- 43 -'!H29,B29,D29)</f>
        <v>56875706</v>
      </c>
      <c r="G29" s="369">
        <f t="shared" si="1"/>
        <v>48.315463105971816</v>
      </c>
      <c r="I29" s="368">
        <f>SUM('- 42 -'!G29,F29)</f>
        <v>117717398</v>
      </c>
    </row>
    <row r="30" spans="1:9" ht="13.5" customHeight="1">
      <c r="A30" s="23" t="s">
        <v>266</v>
      </c>
      <c r="B30" s="24">
        <v>11500</v>
      </c>
      <c r="C30" s="360">
        <f t="shared" si="2"/>
        <v>0.10685981469764759</v>
      </c>
      <c r="D30" s="24">
        <v>15000</v>
      </c>
      <c r="E30" s="360">
        <f t="shared" si="0"/>
        <v>0.13938236699693163</v>
      </c>
      <c r="F30" s="24">
        <f>SUM('- 43 -'!B30,'- 43 -'!D30,'- 43 -'!F30,'- 43 -'!H30,B30,D30)</f>
        <v>3260457</v>
      </c>
      <c r="G30" s="360">
        <f t="shared" si="1"/>
        <v>30.29668094344765</v>
      </c>
      <c r="I30" s="24">
        <f>SUM('- 42 -'!G30,F30)</f>
        <v>10761763</v>
      </c>
    </row>
    <row r="31" spans="1:9" ht="13.5" customHeight="1">
      <c r="A31" s="367" t="s">
        <v>267</v>
      </c>
      <c r="B31" s="368">
        <v>5000</v>
      </c>
      <c r="C31" s="369">
        <f t="shared" si="2"/>
        <v>0.017920313241340958</v>
      </c>
      <c r="D31" s="368">
        <v>23000</v>
      </c>
      <c r="E31" s="369">
        <f t="shared" si="0"/>
        <v>0.08243344091016841</v>
      </c>
      <c r="F31" s="368">
        <f>SUM('- 43 -'!B31,'- 43 -'!D31,'- 43 -'!F31,'- 43 -'!H31,B31,D31)</f>
        <v>9949572</v>
      </c>
      <c r="G31" s="369">
        <f t="shared" si="1"/>
        <v>35.65988937145505</v>
      </c>
      <c r="I31" s="368">
        <f>SUM('- 42 -'!G31,F31)</f>
        <v>27901298</v>
      </c>
    </row>
    <row r="32" spans="1:9" ht="13.5" customHeight="1">
      <c r="A32" s="23" t="s">
        <v>268</v>
      </c>
      <c r="B32" s="24">
        <v>12500</v>
      </c>
      <c r="C32" s="360">
        <f t="shared" si="2"/>
        <v>0.059860989373812394</v>
      </c>
      <c r="D32" s="24">
        <v>52000</v>
      </c>
      <c r="E32" s="360">
        <f t="shared" si="0"/>
        <v>0.24902171579505952</v>
      </c>
      <c r="F32" s="24">
        <f>SUM('- 43 -'!B32,'- 43 -'!D32,'- 43 -'!F32,'- 43 -'!H32,B32,D32)</f>
        <v>8173952</v>
      </c>
      <c r="G32" s="360">
        <f t="shared" si="1"/>
        <v>39.1440683051242</v>
      </c>
      <c r="I32" s="24">
        <f>SUM('- 42 -'!G32,F32)</f>
        <v>20881713</v>
      </c>
    </row>
    <row r="33" spans="1:9" ht="13.5" customHeight="1">
      <c r="A33" s="367" t="s">
        <v>269</v>
      </c>
      <c r="B33" s="368">
        <v>35000</v>
      </c>
      <c r="C33" s="369">
        <f t="shared" si="2"/>
        <v>0.15235594527722687</v>
      </c>
      <c r="D33" s="368">
        <v>50000</v>
      </c>
      <c r="E33" s="369">
        <f t="shared" si="0"/>
        <v>0.2176513503960384</v>
      </c>
      <c r="F33" s="368">
        <f>SUM('- 43 -'!B33,'- 43 -'!D33,'- 43 -'!F33,'- 43 -'!H33,B33,D33)</f>
        <v>8442035</v>
      </c>
      <c r="G33" s="369">
        <f t="shared" si="1"/>
        <v>36.7484063568124</v>
      </c>
      <c r="I33" s="368">
        <f>SUM('- 42 -'!G33,F33)</f>
        <v>22972520</v>
      </c>
    </row>
    <row r="34" spans="1:9" ht="13.5" customHeight="1">
      <c r="A34" s="23" t="s">
        <v>270</v>
      </c>
      <c r="B34" s="24">
        <v>85400</v>
      </c>
      <c r="C34" s="360">
        <f t="shared" si="2"/>
        <v>0.4168494857546569</v>
      </c>
      <c r="D34" s="24">
        <v>56180</v>
      </c>
      <c r="E34" s="360">
        <f t="shared" si="0"/>
        <v>0.2742225305585085</v>
      </c>
      <c r="F34" s="24">
        <f>SUM('- 43 -'!B34,'- 43 -'!D34,'- 43 -'!F34,'- 43 -'!H34,B34,D34)</f>
        <v>8323576</v>
      </c>
      <c r="G34" s="360">
        <f t="shared" si="1"/>
        <v>40.628552403276395</v>
      </c>
      <c r="I34" s="24">
        <f>SUM('- 42 -'!G34,F34)</f>
        <v>20487011</v>
      </c>
    </row>
    <row r="35" spans="1:9" ht="13.5" customHeight="1">
      <c r="A35" s="367" t="s">
        <v>271</v>
      </c>
      <c r="B35" s="368">
        <v>555000</v>
      </c>
      <c r="C35" s="369">
        <f t="shared" si="2"/>
        <v>0.39217334774241813</v>
      </c>
      <c r="D35" s="368">
        <v>200000</v>
      </c>
      <c r="E35" s="369">
        <f t="shared" si="0"/>
        <v>0.1413237289161867</v>
      </c>
      <c r="F35" s="368">
        <f>SUM('- 43 -'!B35,'- 43 -'!D35,'- 43 -'!F35,'- 43 -'!H35,B35,D35)</f>
        <v>48683115</v>
      </c>
      <c r="G35" s="369">
        <f t="shared" si="1"/>
        <v>34.40039673527771</v>
      </c>
      <c r="I35" s="368">
        <f>SUM('- 42 -'!G35,F35)</f>
        <v>141519051</v>
      </c>
    </row>
    <row r="36" spans="1:9" ht="13.5" customHeight="1">
      <c r="A36" s="23" t="s">
        <v>272</v>
      </c>
      <c r="B36" s="24">
        <v>21500</v>
      </c>
      <c r="C36" s="360">
        <f t="shared" si="2"/>
        <v>0.11904761904761905</v>
      </c>
      <c r="D36" s="24">
        <v>38800</v>
      </c>
      <c r="E36" s="360">
        <f t="shared" si="0"/>
        <v>0.21483942414174972</v>
      </c>
      <c r="F36" s="24">
        <f>SUM('- 43 -'!B36,'- 43 -'!D36,'- 43 -'!F36,'- 43 -'!H36,B36,D36)</f>
        <v>7388958</v>
      </c>
      <c r="G36" s="360">
        <f t="shared" si="1"/>
        <v>40.91338870431894</v>
      </c>
      <c r="I36" s="24">
        <f>SUM('- 42 -'!G36,F36)</f>
        <v>18060000</v>
      </c>
    </row>
    <row r="37" spans="1:9" ht="13.5" customHeight="1">
      <c r="A37" s="367" t="s">
        <v>273</v>
      </c>
      <c r="B37" s="368">
        <v>10300</v>
      </c>
      <c r="C37" s="369">
        <f t="shared" si="2"/>
        <v>0.03415981513636665</v>
      </c>
      <c r="D37" s="368">
        <v>99266</v>
      </c>
      <c r="E37" s="369">
        <f t="shared" si="0"/>
        <v>0.32921438925500696</v>
      </c>
      <c r="F37" s="368">
        <f>SUM('- 43 -'!B37,'- 43 -'!D37,'- 43 -'!F37,'- 43 -'!H37,B37,D37)</f>
        <v>9557788</v>
      </c>
      <c r="G37" s="369">
        <f t="shared" si="1"/>
        <v>31.698278756561503</v>
      </c>
      <c r="I37" s="368">
        <f>SUM('- 42 -'!G37,F37)</f>
        <v>30152388</v>
      </c>
    </row>
    <row r="38" spans="1:9" ht="13.5" customHeight="1">
      <c r="A38" s="23" t="s">
        <v>274</v>
      </c>
      <c r="B38" s="24">
        <v>375375</v>
      </c>
      <c r="C38" s="360">
        <f t="shared" si="2"/>
        <v>0.4927149914529782</v>
      </c>
      <c r="D38" s="24">
        <v>61500</v>
      </c>
      <c r="E38" s="360">
        <f t="shared" si="0"/>
        <v>0.0807245340642242</v>
      </c>
      <c r="F38" s="24">
        <f>SUM('- 43 -'!B38,'- 43 -'!D38,'- 43 -'!F38,'- 43 -'!H38,B38,D38)</f>
        <v>26510475</v>
      </c>
      <c r="G38" s="360">
        <f t="shared" si="1"/>
        <v>34.79749174302869</v>
      </c>
      <c r="I38" s="24">
        <f>SUM('- 42 -'!G38,F38)</f>
        <v>76185017</v>
      </c>
    </row>
    <row r="39" spans="1:9" ht="13.5" customHeight="1">
      <c r="A39" s="367" t="s">
        <v>275</v>
      </c>
      <c r="B39" s="368">
        <v>0</v>
      </c>
      <c r="C39" s="369">
        <f t="shared" si="2"/>
        <v>0</v>
      </c>
      <c r="D39" s="368">
        <v>72700</v>
      </c>
      <c r="E39" s="369">
        <f t="shared" si="0"/>
        <v>0.4441083257788084</v>
      </c>
      <c r="F39" s="368">
        <f>SUM('- 43 -'!B39,'- 43 -'!D39,'- 43 -'!F39,'- 43 -'!H39,B39,D39)</f>
        <v>6641869</v>
      </c>
      <c r="G39" s="369">
        <f t="shared" si="1"/>
        <v>40.57371831681112</v>
      </c>
      <c r="I39" s="368">
        <f>SUM('- 42 -'!G39,F39)</f>
        <v>16369880</v>
      </c>
    </row>
    <row r="40" spans="1:9" ht="13.5" customHeight="1">
      <c r="A40" s="23" t="s">
        <v>276</v>
      </c>
      <c r="B40" s="24">
        <v>1744238</v>
      </c>
      <c r="C40" s="360">
        <f t="shared" si="2"/>
        <v>2.2203970661201944</v>
      </c>
      <c r="D40" s="24">
        <v>273500</v>
      </c>
      <c r="E40" s="360">
        <f t="shared" si="0"/>
        <v>0.3481626920087013</v>
      </c>
      <c r="F40" s="24">
        <f>SUM('- 43 -'!B40,'- 43 -'!D40,'- 43 -'!F40,'- 43 -'!H40,B40,D40)</f>
        <v>35742390</v>
      </c>
      <c r="G40" s="360">
        <f t="shared" si="1"/>
        <v>45.499695507220785</v>
      </c>
      <c r="I40" s="24">
        <f>SUM('- 42 -'!G40,F40)</f>
        <v>78555229</v>
      </c>
    </row>
    <row r="41" spans="1:9" ht="13.5" customHeight="1">
      <c r="A41" s="367" t="s">
        <v>277</v>
      </c>
      <c r="B41" s="368">
        <v>404500</v>
      </c>
      <c r="C41" s="369">
        <f t="shared" si="2"/>
        <v>0.8479024601517812</v>
      </c>
      <c r="D41" s="368">
        <v>151951</v>
      </c>
      <c r="E41" s="369">
        <f t="shared" si="0"/>
        <v>0.3185157644561762</v>
      </c>
      <c r="F41" s="368">
        <f>SUM('- 43 -'!B41,'- 43 -'!D41,'- 43 -'!F41,'- 43 -'!H41,B41,D41)</f>
        <v>20155920</v>
      </c>
      <c r="G41" s="369">
        <f t="shared" si="1"/>
        <v>42.25031929449317</v>
      </c>
      <c r="I41" s="368">
        <f>SUM('- 42 -'!G41,F41)</f>
        <v>47705959</v>
      </c>
    </row>
    <row r="42" spans="1:9" ht="13.5" customHeight="1">
      <c r="A42" s="23" t="s">
        <v>278</v>
      </c>
      <c r="B42" s="24">
        <v>250000</v>
      </c>
      <c r="C42" s="360">
        <f t="shared" si="2"/>
        <v>1.504076860493442</v>
      </c>
      <c r="D42" s="24">
        <v>138348</v>
      </c>
      <c r="E42" s="360">
        <f t="shared" si="0"/>
        <v>0.8323441019821867</v>
      </c>
      <c r="F42" s="24">
        <f>SUM('- 43 -'!B42,'- 43 -'!D42,'- 43 -'!F42,'- 43 -'!H42,B42,D42)</f>
        <v>5417948</v>
      </c>
      <c r="G42" s="360">
        <f t="shared" si="1"/>
        <v>32.596040872626894</v>
      </c>
      <c r="I42" s="24">
        <f>SUM('- 42 -'!G42,F42)</f>
        <v>16621491</v>
      </c>
    </row>
    <row r="43" spans="1:9" ht="13.5" customHeight="1">
      <c r="A43" s="367" t="s">
        <v>279</v>
      </c>
      <c r="B43" s="368">
        <v>119100</v>
      </c>
      <c r="C43" s="369">
        <f t="shared" si="2"/>
        <v>1.1892963330029733</v>
      </c>
      <c r="D43" s="368">
        <v>16000</v>
      </c>
      <c r="E43" s="369">
        <f t="shared" si="0"/>
        <v>0.1597711278593415</v>
      </c>
      <c r="F43" s="368">
        <f>SUM('- 43 -'!B43,'- 43 -'!D43,'- 43 -'!F43,'- 43 -'!H43,B43,D43)</f>
        <v>3705769</v>
      </c>
      <c r="G43" s="369">
        <f t="shared" si="1"/>
        <v>37.004680794761505</v>
      </c>
      <c r="I43" s="368">
        <f>SUM('- 42 -'!G43,F43)</f>
        <v>10014325</v>
      </c>
    </row>
    <row r="44" spans="1:9" ht="13.5" customHeight="1">
      <c r="A44" s="23" t="s">
        <v>280</v>
      </c>
      <c r="B44" s="24">
        <v>5500</v>
      </c>
      <c r="C44" s="360">
        <f t="shared" si="2"/>
        <v>0.06972659946797337</v>
      </c>
      <c r="D44" s="24">
        <v>8500</v>
      </c>
      <c r="E44" s="360">
        <f t="shared" si="0"/>
        <v>0.10775929008686794</v>
      </c>
      <c r="F44" s="24">
        <f>SUM('- 43 -'!B44,'- 43 -'!D44,'- 43 -'!F44,'- 43 -'!H44,B44,D44)</f>
        <v>2219027</v>
      </c>
      <c r="G44" s="360">
        <f t="shared" si="1"/>
        <v>28.131855788657916</v>
      </c>
      <c r="I44" s="24">
        <f>SUM('- 42 -'!G44,F44)</f>
        <v>7887951</v>
      </c>
    </row>
    <row r="45" spans="1:9" ht="13.5" customHeight="1">
      <c r="A45" s="367" t="s">
        <v>281</v>
      </c>
      <c r="B45" s="368">
        <v>195135</v>
      </c>
      <c r="C45" s="369">
        <f t="shared" si="2"/>
        <v>1.615651672669559</v>
      </c>
      <c r="D45" s="368">
        <v>35500</v>
      </c>
      <c r="E45" s="369">
        <f t="shared" si="0"/>
        <v>0.29392796976333996</v>
      </c>
      <c r="F45" s="368">
        <f>SUM('- 43 -'!B45,'- 43 -'!D45,'- 43 -'!F45,'- 43 -'!H45,B45,D45)</f>
        <v>4295854</v>
      </c>
      <c r="G45" s="369">
        <f t="shared" si="1"/>
        <v>35.56821534140065</v>
      </c>
      <c r="I45" s="368">
        <f>SUM('- 42 -'!G45,F45)</f>
        <v>12077789</v>
      </c>
    </row>
    <row r="46" spans="1:9" ht="13.5" customHeight="1">
      <c r="A46" s="23" t="s">
        <v>282</v>
      </c>
      <c r="B46" s="24">
        <v>957000</v>
      </c>
      <c r="C46" s="360">
        <f t="shared" si="2"/>
        <v>0.33197467695776606</v>
      </c>
      <c r="D46" s="24">
        <v>990000</v>
      </c>
      <c r="E46" s="360">
        <f t="shared" si="0"/>
        <v>0.3434220796114821</v>
      </c>
      <c r="F46" s="24">
        <f>SUM('- 43 -'!B46,'- 43 -'!D46,'- 43 -'!F46,'- 43 -'!H46,B46,D46)</f>
        <v>116709125</v>
      </c>
      <c r="G46" s="360">
        <f t="shared" si="1"/>
        <v>40.48534385569335</v>
      </c>
      <c r="I46" s="24">
        <f>SUM('- 42 -'!G46,F46)</f>
        <v>288275000</v>
      </c>
    </row>
    <row r="47" spans="1:9" ht="4.5" customHeight="1">
      <c r="A47"/>
      <c r="B47"/>
      <c r="C47"/>
      <c r="D47"/>
      <c r="E47"/>
      <c r="F47"/>
      <c r="G47"/>
      <c r="I47"/>
    </row>
    <row r="48" spans="1:9" ht="13.5" customHeight="1">
      <c r="A48" s="370" t="s">
        <v>283</v>
      </c>
      <c r="B48" s="371">
        <f>SUM(B11:B46)</f>
        <v>13941564</v>
      </c>
      <c r="C48" s="372">
        <f>B48/I48*100</f>
        <v>0.8679827169541618</v>
      </c>
      <c r="D48" s="371">
        <f>SUM(D11:D46)</f>
        <v>4325002</v>
      </c>
      <c r="E48" s="372">
        <f t="shared" si="0"/>
        <v>0.26926871237632904</v>
      </c>
      <c r="F48" s="371">
        <f>SUM(F11:F46)</f>
        <v>627106205</v>
      </c>
      <c r="G48" s="372">
        <f t="shared" si="1"/>
        <v>39.04277508855631</v>
      </c>
      <c r="I48" s="371">
        <f>SUM(I11:I46)</f>
        <v>1606202949.4</v>
      </c>
    </row>
    <row r="49" spans="1:9" ht="4.5" customHeight="1">
      <c r="A49" s="25" t="s">
        <v>5</v>
      </c>
      <c r="B49" s="26"/>
      <c r="C49" s="359"/>
      <c r="D49" s="26"/>
      <c r="E49" s="359"/>
      <c r="F49" s="26"/>
      <c r="G49" s="359"/>
      <c r="I49" s="26"/>
    </row>
    <row r="50" spans="1:9" ht="13.5" customHeight="1">
      <c r="A50" s="23" t="s">
        <v>284</v>
      </c>
      <c r="B50" s="24">
        <v>0</v>
      </c>
      <c r="C50" s="360">
        <f>B50/I50*100</f>
        <v>0</v>
      </c>
      <c r="D50" s="24">
        <v>63000</v>
      </c>
      <c r="E50" s="360">
        <f>D50/I50*100</f>
        <v>2.3511156043542663</v>
      </c>
      <c r="F50" s="24">
        <f>SUM('- 43 -'!B50,'- 43 -'!D50,'- 43 -'!F50,'- 43 -'!H50,B50,D50)</f>
        <v>1689120</v>
      </c>
      <c r="G50" s="360">
        <f>F50/I50*100</f>
        <v>63.03676808931552</v>
      </c>
      <c r="I50" s="24">
        <f>SUM('- 42 -'!G50,F50)</f>
        <v>2679579</v>
      </c>
    </row>
    <row r="51" spans="1:9" ht="13.5" customHeight="1">
      <c r="A51" s="367" t="s">
        <v>285</v>
      </c>
      <c r="B51" s="368">
        <v>2613078</v>
      </c>
      <c r="C51" s="369">
        <f>B51/I51*100</f>
        <v>22.592785879696876</v>
      </c>
      <c r="D51" s="368">
        <v>113310</v>
      </c>
      <c r="E51" s="369">
        <f>D51/I51*100</f>
        <v>0.9796831813013057</v>
      </c>
      <c r="F51" s="368">
        <f>SUM('- 43 -'!B51,'- 43 -'!D51,'- 43 -'!F51,'- 43 -'!H51,B51,D51)</f>
        <v>4907540</v>
      </c>
      <c r="G51" s="369">
        <f>F51/I51*100</f>
        <v>42.43080398520351</v>
      </c>
      <c r="I51" s="368">
        <f>SUM('- 42 -'!G51,F51)</f>
        <v>11565984</v>
      </c>
    </row>
    <row r="52" ht="49.5" customHeight="1"/>
    <row r="53" ht="14.25" customHeight="1">
      <c r="I53" s="95"/>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xml><?xml version="1.0" encoding="utf-8"?>
<worksheet xmlns="http://schemas.openxmlformats.org/spreadsheetml/2006/main" xmlns:r="http://schemas.openxmlformats.org/officeDocument/2006/relationships">
  <sheetPr codeName="Sheet3">
    <pageSetUpPr fitToPage="1"/>
  </sheetPr>
  <dimension ref="A1:H54"/>
  <sheetViews>
    <sheetView showGridLines="0" showZeros="0" workbookViewId="0" topLeftCell="A1">
      <selection activeCell="A1" sqref="A1"/>
    </sheetView>
  </sheetViews>
  <sheetFormatPr defaultColWidth="12.83203125" defaultRowHeight="12"/>
  <cols>
    <col min="1" max="1" width="29.83203125" style="1" customWidth="1"/>
    <col min="2" max="8" width="14.83203125" style="1" customWidth="1"/>
    <col min="9" max="16384" width="12.83203125" style="1" customWidth="1"/>
  </cols>
  <sheetData>
    <row r="1" spans="1:8" ht="6.75" customHeight="1">
      <c r="A1" s="3"/>
      <c r="B1" s="42"/>
      <c r="C1" s="42"/>
      <c r="D1" s="42"/>
      <c r="E1" s="42"/>
      <c r="F1" s="42"/>
      <c r="G1" s="42"/>
      <c r="H1" s="42"/>
    </row>
    <row r="2" spans="1:8" ht="15.75" customHeight="1">
      <c r="A2" s="43"/>
      <c r="B2" s="44" t="s">
        <v>185</v>
      </c>
      <c r="C2" s="45"/>
      <c r="D2" s="45"/>
      <c r="E2" s="45"/>
      <c r="F2" s="45"/>
      <c r="G2" s="45"/>
      <c r="H2" s="46" t="s">
        <v>186</v>
      </c>
    </row>
    <row r="3" spans="1:8" ht="15.75" customHeight="1">
      <c r="A3" s="47"/>
      <c r="B3" s="110" t="s">
        <v>575</v>
      </c>
      <c r="C3" s="48"/>
      <c r="D3" s="49"/>
      <c r="E3" s="48"/>
      <c r="F3" s="49"/>
      <c r="G3" s="48"/>
      <c r="H3" s="50"/>
    </row>
    <row r="4" spans="2:8" ht="15.75" customHeight="1">
      <c r="B4" s="42"/>
      <c r="C4" s="42"/>
      <c r="D4" s="42"/>
      <c r="E4" s="42"/>
      <c r="F4" s="42"/>
      <c r="G4" s="51"/>
      <c r="H4" s="42"/>
    </row>
    <row r="5" spans="2:8" ht="15.75" customHeight="1">
      <c r="B5" s="42"/>
      <c r="C5" s="42"/>
      <c r="D5" s="42"/>
      <c r="E5" s="42"/>
      <c r="F5" s="42"/>
      <c r="G5" s="42"/>
      <c r="H5" s="42"/>
    </row>
    <row r="6" spans="2:8" ht="15.75" customHeight="1">
      <c r="B6" s="400" t="s">
        <v>56</v>
      </c>
      <c r="C6" s="399"/>
      <c r="D6" s="399"/>
      <c r="E6" s="399"/>
      <c r="F6" s="399"/>
      <c r="G6" s="399"/>
      <c r="H6" s="401"/>
    </row>
    <row r="7" spans="2:8" ht="15.75" customHeight="1">
      <c r="B7" s="52" t="s">
        <v>378</v>
      </c>
      <c r="C7" s="53"/>
      <c r="D7" s="53"/>
      <c r="E7" s="54" t="s">
        <v>379</v>
      </c>
      <c r="F7" s="53"/>
      <c r="G7" s="53"/>
      <c r="H7" s="55"/>
    </row>
    <row r="8" spans="1:8" ht="15.75" customHeight="1">
      <c r="A8" s="56"/>
      <c r="B8" s="57" t="s">
        <v>76</v>
      </c>
      <c r="C8" s="58" t="s">
        <v>5</v>
      </c>
      <c r="D8" s="59" t="s">
        <v>77</v>
      </c>
      <c r="E8" s="60" t="s">
        <v>76</v>
      </c>
      <c r="F8" s="58" t="s">
        <v>5</v>
      </c>
      <c r="G8" s="59" t="s">
        <v>77</v>
      </c>
      <c r="H8" s="61" t="s">
        <v>51</v>
      </c>
    </row>
    <row r="9" spans="1:8" ht="15.75" customHeight="1">
      <c r="A9" s="62" t="s">
        <v>88</v>
      </c>
      <c r="B9" s="63" t="s">
        <v>92</v>
      </c>
      <c r="C9" s="64" t="s">
        <v>39</v>
      </c>
      <c r="D9" s="64" t="s">
        <v>93</v>
      </c>
      <c r="E9" s="65" t="s">
        <v>92</v>
      </c>
      <c r="F9" s="64" t="s">
        <v>39</v>
      </c>
      <c r="G9" s="64" t="s">
        <v>93</v>
      </c>
      <c r="H9" s="66" t="s">
        <v>94</v>
      </c>
    </row>
    <row r="10" spans="1:8" ht="4.5" customHeight="1">
      <c r="A10" s="37"/>
      <c r="B10" s="67"/>
      <c r="C10" s="67"/>
      <c r="D10" s="67"/>
      <c r="E10" s="67"/>
      <c r="F10" s="67"/>
      <c r="G10" s="67"/>
      <c r="H10" s="67"/>
    </row>
    <row r="11" spans="1:8" ht="13.5" customHeight="1">
      <c r="A11" s="367" t="s">
        <v>248</v>
      </c>
      <c r="B11" s="394">
        <v>1439</v>
      </c>
      <c r="C11" s="394">
        <v>0</v>
      </c>
      <c r="D11" s="402">
        <v>0</v>
      </c>
      <c r="E11" s="403">
        <v>0</v>
      </c>
      <c r="F11" s="394">
        <v>0</v>
      </c>
      <c r="G11" s="394">
        <v>0</v>
      </c>
      <c r="H11" s="394">
        <v>0</v>
      </c>
    </row>
    <row r="12" spans="1:8" ht="13.5" customHeight="1">
      <c r="A12" s="23" t="s">
        <v>249</v>
      </c>
      <c r="B12" s="68">
        <v>2217.8</v>
      </c>
      <c r="C12" s="68">
        <v>0</v>
      </c>
      <c r="D12" s="69">
        <v>20</v>
      </c>
      <c r="E12" s="70">
        <v>0</v>
      </c>
      <c r="F12" s="68">
        <v>0</v>
      </c>
      <c r="G12" s="68">
        <v>0</v>
      </c>
      <c r="H12" s="68">
        <v>0</v>
      </c>
    </row>
    <row r="13" spans="1:8" ht="13.5" customHeight="1">
      <c r="A13" s="367" t="s">
        <v>250</v>
      </c>
      <c r="B13" s="394">
        <v>5041.6</v>
      </c>
      <c r="C13" s="394">
        <v>0</v>
      </c>
      <c r="D13" s="402">
        <v>0</v>
      </c>
      <c r="E13" s="403">
        <v>656.5</v>
      </c>
      <c r="F13" s="394">
        <v>0</v>
      </c>
      <c r="G13" s="394">
        <v>441</v>
      </c>
      <c r="H13" s="394">
        <v>0</v>
      </c>
    </row>
    <row r="14" spans="1:8" ht="13.5" customHeight="1">
      <c r="A14" s="23" t="s">
        <v>286</v>
      </c>
      <c r="B14" s="68">
        <v>0</v>
      </c>
      <c r="C14" s="68">
        <v>4298.5</v>
      </c>
      <c r="D14" s="69">
        <v>0</v>
      </c>
      <c r="E14" s="70">
        <v>0</v>
      </c>
      <c r="F14" s="68">
        <v>0</v>
      </c>
      <c r="G14" s="68">
        <v>0</v>
      </c>
      <c r="H14" s="68">
        <v>0</v>
      </c>
    </row>
    <row r="15" spans="1:8" ht="13.5" customHeight="1">
      <c r="A15" s="367" t="s">
        <v>251</v>
      </c>
      <c r="B15" s="394">
        <v>1574.5</v>
      </c>
      <c r="C15" s="394">
        <v>0</v>
      </c>
      <c r="D15" s="402">
        <v>0</v>
      </c>
      <c r="E15" s="403">
        <v>0</v>
      </c>
      <c r="F15" s="394">
        <v>0</v>
      </c>
      <c r="G15" s="394">
        <v>0</v>
      </c>
      <c r="H15" s="394">
        <v>0</v>
      </c>
    </row>
    <row r="16" spans="1:8" ht="13.5" customHeight="1">
      <c r="A16" s="23" t="s">
        <v>252</v>
      </c>
      <c r="B16" s="68">
        <v>739</v>
      </c>
      <c r="C16" s="68">
        <v>0</v>
      </c>
      <c r="D16" s="69">
        <v>0</v>
      </c>
      <c r="E16" s="70">
        <v>343.5</v>
      </c>
      <c r="F16" s="68">
        <v>0</v>
      </c>
      <c r="G16" s="68">
        <v>98.5</v>
      </c>
      <c r="H16" s="68">
        <v>0</v>
      </c>
    </row>
    <row r="17" spans="1:8" ht="13.5" customHeight="1">
      <c r="A17" s="367" t="s">
        <v>253</v>
      </c>
      <c r="B17" s="394">
        <v>1407</v>
      </c>
      <c r="C17" s="394">
        <v>0</v>
      </c>
      <c r="D17" s="402">
        <v>0</v>
      </c>
      <c r="E17" s="403">
        <v>0</v>
      </c>
      <c r="F17" s="394">
        <v>0</v>
      </c>
      <c r="G17" s="394">
        <v>0</v>
      </c>
      <c r="H17" s="394">
        <v>0</v>
      </c>
    </row>
    <row r="18" spans="1:8" ht="13.5" customHeight="1">
      <c r="A18" s="23" t="s">
        <v>254</v>
      </c>
      <c r="B18" s="68">
        <v>6098.7</v>
      </c>
      <c r="C18" s="68">
        <v>0</v>
      </c>
      <c r="D18" s="69">
        <v>0</v>
      </c>
      <c r="E18" s="70">
        <v>0</v>
      </c>
      <c r="F18" s="68">
        <v>0</v>
      </c>
      <c r="G18" s="68">
        <v>0</v>
      </c>
      <c r="H18" s="68">
        <v>0</v>
      </c>
    </row>
    <row r="19" spans="1:8" ht="13.5" customHeight="1">
      <c r="A19" s="367" t="s">
        <v>255</v>
      </c>
      <c r="B19" s="394">
        <v>3185</v>
      </c>
      <c r="C19" s="394">
        <v>0</v>
      </c>
      <c r="D19" s="402">
        <v>0</v>
      </c>
      <c r="E19" s="403">
        <v>0</v>
      </c>
      <c r="F19" s="394">
        <v>0</v>
      </c>
      <c r="G19" s="394">
        <v>0</v>
      </c>
      <c r="H19" s="394">
        <v>0</v>
      </c>
    </row>
    <row r="20" spans="1:8" ht="13.5" customHeight="1">
      <c r="A20" s="23" t="s">
        <v>256</v>
      </c>
      <c r="B20" s="68">
        <v>6344</v>
      </c>
      <c r="C20" s="68">
        <v>0</v>
      </c>
      <c r="D20" s="69">
        <v>0</v>
      </c>
      <c r="E20" s="70">
        <v>0</v>
      </c>
      <c r="F20" s="68">
        <v>0</v>
      </c>
      <c r="G20" s="68">
        <v>0</v>
      </c>
      <c r="H20" s="68">
        <v>0</v>
      </c>
    </row>
    <row r="21" spans="1:8" ht="13.5" customHeight="1">
      <c r="A21" s="367" t="s">
        <v>257</v>
      </c>
      <c r="B21" s="394">
        <v>3070</v>
      </c>
      <c r="C21" s="394">
        <v>0</v>
      </c>
      <c r="D21" s="402">
        <v>0</v>
      </c>
      <c r="E21" s="403">
        <v>0</v>
      </c>
      <c r="F21" s="394">
        <v>0</v>
      </c>
      <c r="G21" s="394">
        <v>0</v>
      </c>
      <c r="H21" s="394">
        <v>0</v>
      </c>
    </row>
    <row r="22" spans="1:8" ht="13.5" customHeight="1">
      <c r="A22" s="23" t="s">
        <v>258</v>
      </c>
      <c r="B22" s="68">
        <v>786</v>
      </c>
      <c r="C22" s="68">
        <v>0</v>
      </c>
      <c r="D22" s="69">
        <v>0</v>
      </c>
      <c r="E22" s="70">
        <v>627</v>
      </c>
      <c r="F22" s="68">
        <v>0</v>
      </c>
      <c r="G22" s="68">
        <v>171</v>
      </c>
      <c r="H22" s="68">
        <v>0</v>
      </c>
    </row>
    <row r="23" spans="1:8" ht="13.5" customHeight="1">
      <c r="A23" s="367" t="s">
        <v>259</v>
      </c>
      <c r="B23" s="394">
        <v>1275</v>
      </c>
      <c r="C23" s="394">
        <v>0</v>
      </c>
      <c r="D23" s="402">
        <v>0</v>
      </c>
      <c r="E23" s="403">
        <v>0</v>
      </c>
      <c r="F23" s="394">
        <v>0</v>
      </c>
      <c r="G23" s="394">
        <v>0</v>
      </c>
      <c r="H23" s="394">
        <v>0</v>
      </c>
    </row>
    <row r="24" spans="1:8" ht="13.5" customHeight="1">
      <c r="A24" s="23" t="s">
        <v>260</v>
      </c>
      <c r="B24" s="68">
        <v>2888</v>
      </c>
      <c r="C24" s="68">
        <v>0</v>
      </c>
      <c r="D24" s="69">
        <v>242</v>
      </c>
      <c r="E24" s="70">
        <v>910.5</v>
      </c>
      <c r="F24" s="68">
        <v>0</v>
      </c>
      <c r="G24" s="68">
        <v>69</v>
      </c>
      <c r="H24" s="68">
        <v>106</v>
      </c>
    </row>
    <row r="25" spans="1:8" ht="13.5" customHeight="1">
      <c r="A25" s="367" t="s">
        <v>261</v>
      </c>
      <c r="B25" s="394">
        <v>10320</v>
      </c>
      <c r="C25" s="394">
        <v>302</v>
      </c>
      <c r="D25" s="402">
        <v>3286</v>
      </c>
      <c r="E25" s="403">
        <v>0</v>
      </c>
      <c r="F25" s="394">
        <v>0</v>
      </c>
      <c r="G25" s="394">
        <v>0</v>
      </c>
      <c r="H25" s="394">
        <v>0</v>
      </c>
    </row>
    <row r="26" spans="1:8" ht="13.5" customHeight="1">
      <c r="A26" s="23" t="s">
        <v>262</v>
      </c>
      <c r="B26" s="68">
        <v>2597.5</v>
      </c>
      <c r="C26" s="68">
        <v>0</v>
      </c>
      <c r="D26" s="69">
        <v>117</v>
      </c>
      <c r="E26" s="70">
        <v>223</v>
      </c>
      <c r="F26" s="68">
        <v>0</v>
      </c>
      <c r="G26" s="68">
        <v>39</v>
      </c>
      <c r="H26" s="68">
        <v>122</v>
      </c>
    </row>
    <row r="27" spans="1:8" ht="13.5" customHeight="1">
      <c r="A27" s="367" t="s">
        <v>263</v>
      </c>
      <c r="B27" s="394">
        <v>2591.3</v>
      </c>
      <c r="C27" s="394">
        <v>0</v>
      </c>
      <c r="D27" s="402">
        <v>0</v>
      </c>
      <c r="E27" s="403">
        <v>236</v>
      </c>
      <c r="F27" s="394">
        <v>0</v>
      </c>
      <c r="G27" s="394">
        <v>252</v>
      </c>
      <c r="H27" s="394">
        <v>0</v>
      </c>
    </row>
    <row r="28" spans="1:8" ht="13.5" customHeight="1">
      <c r="A28" s="23" t="s">
        <v>264</v>
      </c>
      <c r="B28" s="68">
        <v>1915</v>
      </c>
      <c r="C28" s="68">
        <v>0</v>
      </c>
      <c r="D28" s="69">
        <v>0</v>
      </c>
      <c r="E28" s="70">
        <v>0</v>
      </c>
      <c r="F28" s="68">
        <v>0</v>
      </c>
      <c r="G28" s="68">
        <v>0</v>
      </c>
      <c r="H28" s="68">
        <v>0</v>
      </c>
    </row>
    <row r="29" spans="1:8" ht="13.5" customHeight="1">
      <c r="A29" s="367" t="s">
        <v>265</v>
      </c>
      <c r="B29" s="394">
        <v>8362.5</v>
      </c>
      <c r="C29" s="394">
        <v>0</v>
      </c>
      <c r="D29" s="402">
        <v>1309</v>
      </c>
      <c r="E29" s="403">
        <v>2361</v>
      </c>
      <c r="F29" s="394">
        <v>0</v>
      </c>
      <c r="G29" s="394">
        <v>746</v>
      </c>
      <c r="H29" s="394">
        <v>0</v>
      </c>
    </row>
    <row r="30" spans="1:8" ht="13.5" customHeight="1">
      <c r="A30" s="23" t="s">
        <v>266</v>
      </c>
      <c r="B30" s="68">
        <v>1208.5</v>
      </c>
      <c r="C30" s="68">
        <v>0</v>
      </c>
      <c r="D30" s="69">
        <v>0</v>
      </c>
      <c r="E30" s="70">
        <v>0</v>
      </c>
      <c r="F30" s="68">
        <v>0</v>
      </c>
      <c r="G30" s="68">
        <v>0</v>
      </c>
      <c r="H30" s="68">
        <v>0</v>
      </c>
    </row>
    <row r="31" spans="1:8" ht="13.5" customHeight="1">
      <c r="A31" s="367" t="s">
        <v>267</v>
      </c>
      <c r="B31" s="394">
        <v>2689</v>
      </c>
      <c r="C31" s="394">
        <v>0</v>
      </c>
      <c r="D31" s="402">
        <v>0</v>
      </c>
      <c r="E31" s="403">
        <v>280</v>
      </c>
      <c r="F31" s="394">
        <v>0</v>
      </c>
      <c r="G31" s="394">
        <v>175</v>
      </c>
      <c r="H31" s="394">
        <v>0</v>
      </c>
    </row>
    <row r="32" spans="1:8" ht="13.5" customHeight="1">
      <c r="A32" s="23" t="s">
        <v>268</v>
      </c>
      <c r="B32" s="68">
        <v>1845.5</v>
      </c>
      <c r="C32" s="68">
        <v>0</v>
      </c>
      <c r="D32" s="69">
        <v>116.5</v>
      </c>
      <c r="E32" s="70">
        <v>158</v>
      </c>
      <c r="F32" s="68">
        <v>0</v>
      </c>
      <c r="G32" s="68">
        <v>60</v>
      </c>
      <c r="H32" s="68">
        <v>0</v>
      </c>
    </row>
    <row r="33" spans="1:8" ht="13.5" customHeight="1">
      <c r="A33" s="367" t="s">
        <v>269</v>
      </c>
      <c r="B33" s="394">
        <v>1885</v>
      </c>
      <c r="C33" s="394">
        <v>0</v>
      </c>
      <c r="D33" s="402">
        <v>0</v>
      </c>
      <c r="E33" s="403">
        <v>207</v>
      </c>
      <c r="F33" s="394">
        <v>87.5</v>
      </c>
      <c r="G33" s="394">
        <v>99</v>
      </c>
      <c r="H33" s="394">
        <v>0</v>
      </c>
    </row>
    <row r="34" spans="1:8" ht="13.5" customHeight="1">
      <c r="A34" s="23" t="s">
        <v>270</v>
      </c>
      <c r="B34" s="68">
        <v>1739.3</v>
      </c>
      <c r="C34" s="68">
        <v>0</v>
      </c>
      <c r="D34" s="69">
        <v>224</v>
      </c>
      <c r="E34" s="70">
        <v>46</v>
      </c>
      <c r="F34" s="68">
        <v>81.5</v>
      </c>
      <c r="G34" s="68">
        <v>0</v>
      </c>
      <c r="H34" s="68">
        <v>0</v>
      </c>
    </row>
    <row r="35" spans="1:8" ht="13.5" customHeight="1">
      <c r="A35" s="367" t="s">
        <v>271</v>
      </c>
      <c r="B35" s="394">
        <v>10416</v>
      </c>
      <c r="C35" s="394">
        <v>0</v>
      </c>
      <c r="D35" s="402">
        <v>1036.5</v>
      </c>
      <c r="E35" s="403">
        <v>3160</v>
      </c>
      <c r="F35" s="394">
        <v>0</v>
      </c>
      <c r="G35" s="394">
        <v>1233</v>
      </c>
      <c r="H35" s="394">
        <v>566.5</v>
      </c>
    </row>
    <row r="36" spans="1:8" ht="13.5" customHeight="1">
      <c r="A36" s="23" t="s">
        <v>272</v>
      </c>
      <c r="B36" s="68">
        <v>1910.6</v>
      </c>
      <c r="C36" s="68">
        <v>0</v>
      </c>
      <c r="D36" s="69">
        <v>0</v>
      </c>
      <c r="E36" s="70">
        <v>0</v>
      </c>
      <c r="F36" s="68">
        <v>0</v>
      </c>
      <c r="G36" s="68">
        <v>0</v>
      </c>
      <c r="H36" s="68">
        <v>0</v>
      </c>
    </row>
    <row r="37" spans="1:8" ht="13.5" customHeight="1">
      <c r="A37" s="367" t="s">
        <v>273</v>
      </c>
      <c r="B37" s="394">
        <v>1598.5</v>
      </c>
      <c r="C37" s="394">
        <v>0</v>
      </c>
      <c r="D37" s="402">
        <v>591.5</v>
      </c>
      <c r="E37" s="403">
        <v>802.5</v>
      </c>
      <c r="F37" s="394">
        <v>0</v>
      </c>
      <c r="G37" s="394">
        <v>399</v>
      </c>
      <c r="H37" s="394">
        <v>0</v>
      </c>
    </row>
    <row r="38" spans="1:8" ht="13.5" customHeight="1">
      <c r="A38" s="23" t="s">
        <v>274</v>
      </c>
      <c r="B38" s="68">
        <v>4574</v>
      </c>
      <c r="C38" s="68">
        <v>0</v>
      </c>
      <c r="D38" s="69">
        <v>203</v>
      </c>
      <c r="E38" s="70">
        <v>2874.5</v>
      </c>
      <c r="F38" s="68">
        <v>0</v>
      </c>
      <c r="G38" s="68">
        <v>772</v>
      </c>
      <c r="H38" s="68">
        <v>154</v>
      </c>
    </row>
    <row r="39" spans="1:8" ht="13.5" customHeight="1">
      <c r="A39" s="367" t="s">
        <v>275</v>
      </c>
      <c r="B39" s="394">
        <v>1667.5</v>
      </c>
      <c r="C39" s="394">
        <v>0</v>
      </c>
      <c r="D39" s="402">
        <v>0</v>
      </c>
      <c r="E39" s="403">
        <v>0</v>
      </c>
      <c r="F39" s="394">
        <v>0</v>
      </c>
      <c r="G39" s="394">
        <v>0</v>
      </c>
      <c r="H39" s="394">
        <v>0</v>
      </c>
    </row>
    <row r="40" spans="1:8" ht="13.5" customHeight="1">
      <c r="A40" s="23" t="s">
        <v>276</v>
      </c>
      <c r="B40" s="68">
        <v>5878.5</v>
      </c>
      <c r="C40" s="68">
        <v>0</v>
      </c>
      <c r="D40" s="69">
        <v>748</v>
      </c>
      <c r="E40" s="70">
        <v>899.5</v>
      </c>
      <c r="F40" s="68">
        <v>0</v>
      </c>
      <c r="G40" s="68">
        <v>517</v>
      </c>
      <c r="H40" s="68">
        <v>0</v>
      </c>
    </row>
    <row r="41" spans="1:8" ht="13.5" customHeight="1">
      <c r="A41" s="367" t="s">
        <v>277</v>
      </c>
      <c r="B41" s="394">
        <v>3194</v>
      </c>
      <c r="C41" s="394">
        <v>0</v>
      </c>
      <c r="D41" s="402">
        <v>0</v>
      </c>
      <c r="E41" s="403">
        <v>892.5</v>
      </c>
      <c r="F41" s="394">
        <v>0</v>
      </c>
      <c r="G41" s="394">
        <v>479</v>
      </c>
      <c r="H41" s="394">
        <v>80</v>
      </c>
    </row>
    <row r="42" spans="1:8" ht="13.5" customHeight="1">
      <c r="A42" s="23" t="s">
        <v>278</v>
      </c>
      <c r="B42" s="68">
        <v>1264.5</v>
      </c>
      <c r="C42" s="68">
        <v>0</v>
      </c>
      <c r="D42" s="69">
        <v>0</v>
      </c>
      <c r="E42" s="70">
        <v>204</v>
      </c>
      <c r="F42" s="68">
        <v>0</v>
      </c>
      <c r="G42" s="68">
        <v>92.5</v>
      </c>
      <c r="H42" s="68">
        <v>0</v>
      </c>
    </row>
    <row r="43" spans="1:8" ht="13.5" customHeight="1">
      <c r="A43" s="367" t="s">
        <v>279</v>
      </c>
      <c r="B43" s="394">
        <v>1093</v>
      </c>
      <c r="C43" s="394">
        <v>0</v>
      </c>
      <c r="D43" s="402">
        <v>0</v>
      </c>
      <c r="E43" s="403">
        <v>0</v>
      </c>
      <c r="F43" s="394">
        <v>0</v>
      </c>
      <c r="G43" s="394">
        <v>0</v>
      </c>
      <c r="H43" s="394">
        <v>0</v>
      </c>
    </row>
    <row r="44" spans="1:8" ht="13.5" customHeight="1">
      <c r="A44" s="23" t="s">
        <v>280</v>
      </c>
      <c r="B44" s="68">
        <v>737</v>
      </c>
      <c r="C44" s="68">
        <v>54.5</v>
      </c>
      <c r="D44" s="69">
        <v>0</v>
      </c>
      <c r="E44" s="70">
        <v>0</v>
      </c>
      <c r="F44" s="68">
        <v>0</v>
      </c>
      <c r="G44" s="68">
        <v>0</v>
      </c>
      <c r="H44" s="68">
        <v>0</v>
      </c>
    </row>
    <row r="45" spans="1:8" ht="13.5" customHeight="1">
      <c r="A45" s="367" t="s">
        <v>281</v>
      </c>
      <c r="B45" s="394">
        <v>675</v>
      </c>
      <c r="C45" s="394">
        <v>0</v>
      </c>
      <c r="D45" s="402">
        <v>0</v>
      </c>
      <c r="E45" s="403">
        <v>612</v>
      </c>
      <c r="F45" s="394">
        <v>0</v>
      </c>
      <c r="G45" s="394">
        <v>138</v>
      </c>
      <c r="H45" s="394">
        <v>0</v>
      </c>
    </row>
    <row r="46" spans="1:8" ht="13.5" customHeight="1">
      <c r="A46" s="23" t="s">
        <v>282</v>
      </c>
      <c r="B46" s="68">
        <v>22530.5</v>
      </c>
      <c r="C46" s="68">
        <v>0</v>
      </c>
      <c r="D46" s="69">
        <v>876</v>
      </c>
      <c r="E46" s="70">
        <v>3497</v>
      </c>
      <c r="F46" s="68">
        <v>0</v>
      </c>
      <c r="G46" s="68">
        <v>1757.5</v>
      </c>
      <c r="H46" s="68">
        <v>251</v>
      </c>
    </row>
    <row r="47" spans="1:8" ht="4.5" customHeight="1">
      <c r="A47"/>
      <c r="B47"/>
      <c r="C47"/>
      <c r="D47"/>
      <c r="E47"/>
      <c r="F47"/>
      <c r="G47"/>
      <c r="H47"/>
    </row>
    <row r="48" spans="1:8" ht="13.5" customHeight="1">
      <c r="A48" s="370" t="s">
        <v>283</v>
      </c>
      <c r="B48" s="395">
        <f>SUM(B11:B46)</f>
        <v>126758.30000000002</v>
      </c>
      <c r="C48" s="395">
        <f aca="true" t="shared" si="0" ref="C48:H48">SUM(C11:C46)</f>
        <v>4655</v>
      </c>
      <c r="D48" s="395">
        <f t="shared" si="0"/>
        <v>8769.5</v>
      </c>
      <c r="E48" s="395">
        <f t="shared" si="0"/>
        <v>18990.5</v>
      </c>
      <c r="F48" s="395">
        <f t="shared" si="0"/>
        <v>169</v>
      </c>
      <c r="G48" s="395">
        <f t="shared" si="0"/>
        <v>7538.5</v>
      </c>
      <c r="H48" s="395">
        <f t="shared" si="0"/>
        <v>1279.5</v>
      </c>
    </row>
    <row r="49" spans="1:8" ht="4.5" customHeight="1">
      <c r="A49" s="25" t="s">
        <v>5</v>
      </c>
      <c r="B49" s="71"/>
      <c r="C49" s="71"/>
      <c r="D49" s="71"/>
      <c r="E49" s="71"/>
      <c r="F49" s="71"/>
      <c r="G49" s="71"/>
      <c r="H49" s="71"/>
    </row>
    <row r="50" spans="1:8" ht="13.5" customHeight="1">
      <c r="A50" s="23" t="s">
        <v>284</v>
      </c>
      <c r="B50" s="68">
        <v>228.3</v>
      </c>
      <c r="C50" s="68">
        <v>0</v>
      </c>
      <c r="D50" s="69">
        <v>0</v>
      </c>
      <c r="E50" s="70">
        <v>0</v>
      </c>
      <c r="F50" s="68">
        <v>0</v>
      </c>
      <c r="G50" s="68">
        <v>0</v>
      </c>
      <c r="H50" s="68">
        <v>0</v>
      </c>
    </row>
    <row r="51" spans="1:8" ht="13.5" customHeight="1">
      <c r="A51" s="367" t="s">
        <v>285</v>
      </c>
      <c r="B51" s="394">
        <v>54</v>
      </c>
      <c r="C51" s="394">
        <v>0</v>
      </c>
      <c r="D51" s="402">
        <v>0</v>
      </c>
      <c r="E51" s="403">
        <v>0</v>
      </c>
      <c r="F51" s="394">
        <v>0</v>
      </c>
      <c r="G51" s="394">
        <v>0</v>
      </c>
      <c r="H51" s="394">
        <v>0</v>
      </c>
    </row>
    <row r="52" spans="1:8" ht="49.5" customHeight="1">
      <c r="A52" s="27"/>
      <c r="B52" s="72"/>
      <c r="C52" s="72"/>
      <c r="D52" s="72"/>
      <c r="E52" s="72"/>
      <c r="F52" s="72"/>
      <c r="G52" s="72"/>
      <c r="H52" s="72"/>
    </row>
    <row r="53" spans="1:8" ht="15" customHeight="1">
      <c r="A53" s="127" t="s">
        <v>386</v>
      </c>
      <c r="C53" s="67"/>
      <c r="D53" s="67"/>
      <c r="E53" s="67"/>
      <c r="F53" s="67"/>
      <c r="G53" s="67"/>
      <c r="H53" s="67"/>
    </row>
    <row r="54" spans="1:8" ht="12" customHeight="1">
      <c r="A54" s="127" t="s">
        <v>385</v>
      </c>
      <c r="C54" s="67"/>
      <c r="D54" s="67"/>
      <c r="E54" s="67"/>
      <c r="F54" s="67"/>
      <c r="G54" s="67"/>
      <c r="H54" s="67"/>
    </row>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0.xml><?xml version="1.0" encoding="utf-8"?>
<worksheet xmlns="http://schemas.openxmlformats.org/spreadsheetml/2006/main" xmlns:r="http://schemas.openxmlformats.org/officeDocument/2006/relationships">
  <sheetPr codeName="Sheet39">
    <pageSetUpPr fitToPage="1"/>
  </sheetPr>
  <dimension ref="A1:G53"/>
  <sheetViews>
    <sheetView showGridLines="0" showZeros="0" workbookViewId="0" topLeftCell="A1">
      <selection activeCell="A1" sqref="A1"/>
    </sheetView>
  </sheetViews>
  <sheetFormatPr defaultColWidth="15.83203125" defaultRowHeight="12"/>
  <cols>
    <col min="1" max="1" width="30.83203125" style="1" customWidth="1"/>
    <col min="2" max="3" width="17.83203125" style="1" customWidth="1"/>
    <col min="4" max="4" width="16.83203125" style="1" customWidth="1"/>
    <col min="5" max="5" width="15.83203125" style="1" customWidth="1"/>
    <col min="6" max="6" width="16.83203125" style="1" customWidth="1"/>
    <col min="7" max="7" width="17.83203125" style="1" customWidth="1"/>
    <col min="8" max="16384" width="15.83203125" style="1" customWidth="1"/>
  </cols>
  <sheetData>
    <row r="1" ht="6.75" customHeight="1">
      <c r="A1" s="3"/>
    </row>
    <row r="2" spans="1:7" ht="15.75" customHeight="1">
      <c r="A2" s="167"/>
      <c r="B2" s="268" t="s">
        <v>102</v>
      </c>
      <c r="C2" s="269"/>
      <c r="D2" s="269"/>
      <c r="E2" s="269"/>
      <c r="F2" s="325"/>
      <c r="G2" s="326" t="s">
        <v>4</v>
      </c>
    </row>
    <row r="3" spans="1:7" ht="15.75" customHeight="1">
      <c r="A3" s="170"/>
      <c r="B3" s="270" t="s">
        <v>578</v>
      </c>
      <c r="C3" s="327"/>
      <c r="D3" s="271"/>
      <c r="E3" s="271"/>
      <c r="F3" s="328"/>
      <c r="G3" s="328"/>
    </row>
    <row r="4" spans="2:7" ht="15.75" customHeight="1">
      <c r="B4" s="4"/>
      <c r="C4" s="285"/>
      <c r="D4" s="108"/>
      <c r="E4" s="4"/>
      <c r="F4" s="4"/>
      <c r="G4" s="4"/>
    </row>
    <row r="5" spans="2:7" ht="15.75" customHeight="1">
      <c r="B5" s="4"/>
      <c r="C5" s="4"/>
      <c r="D5" s="4"/>
      <c r="E5" s="4"/>
      <c r="F5" s="4"/>
      <c r="G5" s="4"/>
    </row>
    <row r="6" spans="2:7" ht="15.75" customHeight="1">
      <c r="B6" s="172" t="s">
        <v>109</v>
      </c>
      <c r="C6" s="201"/>
      <c r="D6" s="201"/>
      <c r="E6" s="201"/>
      <c r="F6" s="201"/>
      <c r="G6" s="202"/>
    </row>
    <row r="7" spans="2:7" ht="15.75" customHeight="1">
      <c r="B7" s="383"/>
      <c r="C7" s="383"/>
      <c r="D7" s="383"/>
      <c r="E7" s="455"/>
      <c r="F7" s="383" t="s">
        <v>120</v>
      </c>
      <c r="G7" s="455"/>
    </row>
    <row r="8" spans="1:7" ht="15.75" customHeight="1">
      <c r="A8" s="105"/>
      <c r="B8" s="450" t="s">
        <v>133</v>
      </c>
      <c r="C8" s="443" t="s">
        <v>143</v>
      </c>
      <c r="D8" s="443" t="s">
        <v>144</v>
      </c>
      <c r="E8" s="456"/>
      <c r="F8" s="443" t="s">
        <v>145</v>
      </c>
      <c r="G8" s="456"/>
    </row>
    <row r="9" spans="1:7" ht="15.75" customHeight="1">
      <c r="A9" s="35" t="s">
        <v>88</v>
      </c>
      <c r="B9" s="366" t="s">
        <v>135</v>
      </c>
      <c r="C9" s="386" t="s">
        <v>412</v>
      </c>
      <c r="D9" s="386" t="s">
        <v>146</v>
      </c>
      <c r="E9" s="386" t="s">
        <v>51</v>
      </c>
      <c r="F9" s="386" t="s">
        <v>148</v>
      </c>
      <c r="G9" s="386" t="s">
        <v>61</v>
      </c>
    </row>
    <row r="10" spans="1:7" ht="4.5" customHeight="1">
      <c r="A10" s="37"/>
      <c r="B10" s="255"/>
      <c r="C10" s="255"/>
      <c r="D10" s="255"/>
      <c r="E10" s="255"/>
      <c r="F10" s="255"/>
      <c r="G10" s="255"/>
    </row>
    <row r="11" spans="1:7" ht="13.5" customHeight="1">
      <c r="A11" s="367" t="s">
        <v>248</v>
      </c>
      <c r="B11" s="368">
        <v>1232179</v>
      </c>
      <c r="C11" s="368">
        <v>263800</v>
      </c>
      <c r="D11" s="368">
        <v>0</v>
      </c>
      <c r="E11" s="368">
        <v>0</v>
      </c>
      <c r="F11" s="368">
        <v>0</v>
      </c>
      <c r="G11" s="368">
        <f>SUM(B11:F11)</f>
        <v>1495979</v>
      </c>
    </row>
    <row r="12" spans="1:7" ht="13.5" customHeight="1">
      <c r="A12" s="23" t="s">
        <v>249</v>
      </c>
      <c r="B12" s="24">
        <v>847121</v>
      </c>
      <c r="C12" s="24">
        <v>388650</v>
      </c>
      <c r="D12" s="24">
        <v>0</v>
      </c>
      <c r="E12" s="24">
        <v>0</v>
      </c>
      <c r="F12" s="24">
        <v>246194</v>
      </c>
      <c r="G12" s="24">
        <f aca="true" t="shared" si="0" ref="G12:G46">SUM(B12:F12)</f>
        <v>1481965</v>
      </c>
    </row>
    <row r="13" spans="1:7" ht="13.5" customHeight="1">
      <c r="A13" s="367" t="s">
        <v>250</v>
      </c>
      <c r="B13" s="368">
        <v>2885900</v>
      </c>
      <c r="C13" s="368">
        <v>363500</v>
      </c>
      <c r="D13" s="368">
        <v>0</v>
      </c>
      <c r="E13" s="368">
        <v>1900</v>
      </c>
      <c r="F13" s="368">
        <v>0</v>
      </c>
      <c r="G13" s="368">
        <f t="shared" si="0"/>
        <v>3251300</v>
      </c>
    </row>
    <row r="14" spans="1:7" ht="13.5" customHeight="1">
      <c r="A14" s="23" t="s">
        <v>286</v>
      </c>
      <c r="B14" s="24">
        <v>3831743</v>
      </c>
      <c r="C14" s="24">
        <v>376759</v>
      </c>
      <c r="D14" s="24">
        <v>2262566</v>
      </c>
      <c r="E14" s="24">
        <v>1509434</v>
      </c>
      <c r="F14" s="24">
        <v>0</v>
      </c>
      <c r="G14" s="24">
        <f t="shared" si="0"/>
        <v>7980502</v>
      </c>
    </row>
    <row r="15" spans="1:7" ht="13.5" customHeight="1">
      <c r="A15" s="367" t="s">
        <v>251</v>
      </c>
      <c r="B15" s="368">
        <v>1291470</v>
      </c>
      <c r="C15" s="368">
        <v>216405</v>
      </c>
      <c r="D15" s="368">
        <v>0</v>
      </c>
      <c r="E15" s="368">
        <v>0</v>
      </c>
      <c r="F15" s="368">
        <v>0</v>
      </c>
      <c r="G15" s="368">
        <f t="shared" si="0"/>
        <v>1507875</v>
      </c>
    </row>
    <row r="16" spans="1:7" ht="13.5" customHeight="1">
      <c r="A16" s="23" t="s">
        <v>252</v>
      </c>
      <c r="B16" s="24">
        <v>38363</v>
      </c>
      <c r="C16" s="24">
        <v>0</v>
      </c>
      <c r="D16" s="24">
        <v>0</v>
      </c>
      <c r="E16" s="24">
        <v>0</v>
      </c>
      <c r="F16" s="24">
        <v>0</v>
      </c>
      <c r="G16" s="24">
        <f t="shared" si="0"/>
        <v>38363</v>
      </c>
    </row>
    <row r="17" spans="1:7" ht="13.5" customHeight="1">
      <c r="A17" s="367" t="s">
        <v>253</v>
      </c>
      <c r="B17" s="368">
        <v>0</v>
      </c>
      <c r="C17" s="368">
        <v>257000</v>
      </c>
      <c r="D17" s="368">
        <v>0</v>
      </c>
      <c r="E17" s="368">
        <v>35000</v>
      </c>
      <c r="F17" s="368">
        <v>0</v>
      </c>
      <c r="G17" s="368">
        <f t="shared" si="0"/>
        <v>292000</v>
      </c>
    </row>
    <row r="18" spans="1:7" ht="13.5" customHeight="1">
      <c r="A18" s="23" t="s">
        <v>254</v>
      </c>
      <c r="B18" s="24">
        <v>0</v>
      </c>
      <c r="C18" s="24">
        <v>400000</v>
      </c>
      <c r="D18" s="24">
        <v>0</v>
      </c>
      <c r="E18" s="24">
        <v>0</v>
      </c>
      <c r="F18" s="24">
        <v>0</v>
      </c>
      <c r="G18" s="24">
        <f t="shared" si="0"/>
        <v>400000</v>
      </c>
    </row>
    <row r="19" spans="1:7" ht="13.5" customHeight="1">
      <c r="A19" s="367" t="s">
        <v>255</v>
      </c>
      <c r="B19" s="368">
        <v>9500000</v>
      </c>
      <c r="C19" s="368">
        <v>230000</v>
      </c>
      <c r="D19" s="368">
        <v>0</v>
      </c>
      <c r="E19" s="368">
        <v>0</v>
      </c>
      <c r="F19" s="368">
        <v>0</v>
      </c>
      <c r="G19" s="368">
        <f t="shared" si="0"/>
        <v>9730000</v>
      </c>
    </row>
    <row r="20" spans="1:7" ht="13.5" customHeight="1">
      <c r="A20" s="23" t="s">
        <v>256</v>
      </c>
      <c r="B20" s="24">
        <v>3670914</v>
      </c>
      <c r="C20" s="24">
        <v>1148254</v>
      </c>
      <c r="D20" s="24">
        <v>0</v>
      </c>
      <c r="E20" s="24">
        <v>4000</v>
      </c>
      <c r="F20" s="24">
        <v>0</v>
      </c>
      <c r="G20" s="24">
        <f t="shared" si="0"/>
        <v>4823168</v>
      </c>
    </row>
    <row r="21" spans="1:7" ht="13.5" customHeight="1">
      <c r="A21" s="367" t="s">
        <v>257</v>
      </c>
      <c r="B21" s="368">
        <v>995071</v>
      </c>
      <c r="C21" s="368">
        <v>325000</v>
      </c>
      <c r="D21" s="368">
        <v>0</v>
      </c>
      <c r="E21" s="368">
        <v>0</v>
      </c>
      <c r="F21" s="368">
        <v>0</v>
      </c>
      <c r="G21" s="368">
        <f t="shared" si="0"/>
        <v>1320071</v>
      </c>
    </row>
    <row r="22" spans="1:7" ht="13.5" customHeight="1">
      <c r="A22" s="23" t="s">
        <v>258</v>
      </c>
      <c r="B22" s="24">
        <v>437145</v>
      </c>
      <c r="C22" s="24">
        <v>190000</v>
      </c>
      <c r="D22" s="24">
        <v>0</v>
      </c>
      <c r="E22" s="24">
        <v>0</v>
      </c>
      <c r="F22" s="24">
        <v>0</v>
      </c>
      <c r="G22" s="24">
        <f t="shared" si="0"/>
        <v>627145</v>
      </c>
    </row>
    <row r="23" spans="1:7" ht="13.5" customHeight="1">
      <c r="A23" s="367" t="s">
        <v>259</v>
      </c>
      <c r="B23" s="368">
        <v>0</v>
      </c>
      <c r="C23" s="368">
        <v>233000</v>
      </c>
      <c r="D23" s="368">
        <v>0</v>
      </c>
      <c r="E23" s="368">
        <v>0</v>
      </c>
      <c r="F23" s="368">
        <v>0</v>
      </c>
      <c r="G23" s="368">
        <f t="shared" si="0"/>
        <v>233000</v>
      </c>
    </row>
    <row r="24" spans="1:7" ht="13.5" customHeight="1">
      <c r="A24" s="23" t="s">
        <v>260</v>
      </c>
      <c r="B24" s="24">
        <v>1555928</v>
      </c>
      <c r="C24" s="24">
        <v>1073690</v>
      </c>
      <c r="D24" s="24">
        <v>0</v>
      </c>
      <c r="E24" s="24">
        <v>0</v>
      </c>
      <c r="F24" s="24">
        <v>0</v>
      </c>
      <c r="G24" s="24">
        <f t="shared" si="0"/>
        <v>2629618</v>
      </c>
    </row>
    <row r="25" spans="1:7" ht="13.5" customHeight="1">
      <c r="A25" s="367" t="s">
        <v>261</v>
      </c>
      <c r="B25" s="368">
        <v>4661459</v>
      </c>
      <c r="C25" s="368">
        <v>344850</v>
      </c>
      <c r="D25" s="368">
        <v>0</v>
      </c>
      <c r="E25" s="368">
        <v>0</v>
      </c>
      <c r="F25" s="368">
        <v>0</v>
      </c>
      <c r="G25" s="368">
        <f t="shared" si="0"/>
        <v>5006309</v>
      </c>
    </row>
    <row r="26" spans="1:7" ht="13.5" customHeight="1">
      <c r="A26" s="23" t="s">
        <v>262</v>
      </c>
      <c r="B26" s="24">
        <v>1103685</v>
      </c>
      <c r="C26" s="24">
        <v>456719</v>
      </c>
      <c r="D26" s="24">
        <v>1400000</v>
      </c>
      <c r="E26" s="24">
        <v>0</v>
      </c>
      <c r="F26" s="24">
        <v>0</v>
      </c>
      <c r="G26" s="24">
        <f t="shared" si="0"/>
        <v>2960404</v>
      </c>
    </row>
    <row r="27" spans="1:7" ht="13.5" customHeight="1">
      <c r="A27" s="367" t="s">
        <v>263</v>
      </c>
      <c r="B27" s="368">
        <v>0</v>
      </c>
      <c r="C27" s="368">
        <v>71500</v>
      </c>
      <c r="D27" s="368">
        <v>0</v>
      </c>
      <c r="E27" s="368">
        <v>0</v>
      </c>
      <c r="F27" s="368">
        <v>0</v>
      </c>
      <c r="G27" s="368">
        <f t="shared" si="0"/>
        <v>71500</v>
      </c>
    </row>
    <row r="28" spans="1:7" ht="13.5" customHeight="1">
      <c r="A28" s="23" t="s">
        <v>264</v>
      </c>
      <c r="B28" s="24">
        <v>0</v>
      </c>
      <c r="C28" s="24">
        <v>105000</v>
      </c>
      <c r="D28" s="24">
        <v>0</v>
      </c>
      <c r="E28" s="24">
        <v>0</v>
      </c>
      <c r="F28" s="24">
        <v>0</v>
      </c>
      <c r="G28" s="24">
        <f t="shared" si="0"/>
        <v>105000</v>
      </c>
    </row>
    <row r="29" spans="1:7" ht="13.5" customHeight="1">
      <c r="A29" s="367" t="s">
        <v>265</v>
      </c>
      <c r="B29" s="368">
        <v>4170000</v>
      </c>
      <c r="C29" s="368">
        <v>630100</v>
      </c>
      <c r="D29" s="368">
        <v>0</v>
      </c>
      <c r="E29" s="368">
        <v>0</v>
      </c>
      <c r="F29" s="368">
        <v>607000</v>
      </c>
      <c r="G29" s="368">
        <f t="shared" si="0"/>
        <v>5407100</v>
      </c>
    </row>
    <row r="30" spans="1:7" ht="13.5" customHeight="1">
      <c r="A30" s="23" t="s">
        <v>266</v>
      </c>
      <c r="B30" s="24">
        <v>400456</v>
      </c>
      <c r="C30" s="24">
        <v>160000</v>
      </c>
      <c r="D30" s="24">
        <v>0</v>
      </c>
      <c r="E30" s="24">
        <v>80000</v>
      </c>
      <c r="F30" s="24">
        <v>0</v>
      </c>
      <c r="G30" s="24">
        <f t="shared" si="0"/>
        <v>640456</v>
      </c>
    </row>
    <row r="31" spans="1:7" ht="13.5" customHeight="1">
      <c r="A31" s="367" t="s">
        <v>267</v>
      </c>
      <c r="B31" s="368">
        <v>976667</v>
      </c>
      <c r="C31" s="368">
        <v>425000</v>
      </c>
      <c r="D31" s="368">
        <v>0</v>
      </c>
      <c r="E31" s="368">
        <v>0</v>
      </c>
      <c r="F31" s="368">
        <v>0</v>
      </c>
      <c r="G31" s="368">
        <f t="shared" si="0"/>
        <v>1401667</v>
      </c>
    </row>
    <row r="32" spans="1:7" ht="13.5" customHeight="1">
      <c r="A32" s="23" t="s">
        <v>268</v>
      </c>
      <c r="B32" s="24">
        <v>1011560</v>
      </c>
      <c r="C32" s="24">
        <v>251000</v>
      </c>
      <c r="D32" s="24">
        <v>0</v>
      </c>
      <c r="E32" s="24">
        <v>0</v>
      </c>
      <c r="F32" s="24">
        <v>147491</v>
      </c>
      <c r="G32" s="24">
        <f t="shared" si="0"/>
        <v>1410051</v>
      </c>
    </row>
    <row r="33" spans="1:7" ht="13.5" customHeight="1">
      <c r="A33" s="367" t="s">
        <v>269</v>
      </c>
      <c r="B33" s="368">
        <v>0</v>
      </c>
      <c r="C33" s="368">
        <v>397620</v>
      </c>
      <c r="D33" s="368">
        <v>0</v>
      </c>
      <c r="E33" s="368">
        <v>0</v>
      </c>
      <c r="F33" s="368">
        <v>0</v>
      </c>
      <c r="G33" s="368">
        <f t="shared" si="0"/>
        <v>397620</v>
      </c>
    </row>
    <row r="34" spans="1:7" ht="13.5" customHeight="1">
      <c r="A34" s="23" t="s">
        <v>270</v>
      </c>
      <c r="B34" s="24">
        <v>0</v>
      </c>
      <c r="C34" s="24">
        <v>383881</v>
      </c>
      <c r="D34" s="24">
        <v>0</v>
      </c>
      <c r="E34" s="24">
        <v>0</v>
      </c>
      <c r="F34" s="24">
        <v>0</v>
      </c>
      <c r="G34" s="24">
        <f t="shared" si="0"/>
        <v>383881</v>
      </c>
    </row>
    <row r="35" spans="1:7" ht="13.5" customHeight="1">
      <c r="A35" s="367" t="s">
        <v>271</v>
      </c>
      <c r="B35" s="368">
        <v>5126617</v>
      </c>
      <c r="C35" s="368">
        <v>1412700</v>
      </c>
      <c r="D35" s="368">
        <v>800000</v>
      </c>
      <c r="E35" s="368">
        <v>0</v>
      </c>
      <c r="F35" s="368">
        <v>0</v>
      </c>
      <c r="G35" s="368">
        <f t="shared" si="0"/>
        <v>7339317</v>
      </c>
    </row>
    <row r="36" spans="1:7" ht="13.5" customHeight="1">
      <c r="A36" s="23" t="s">
        <v>272</v>
      </c>
      <c r="B36" s="24">
        <v>0</v>
      </c>
      <c r="C36" s="24">
        <v>165000</v>
      </c>
      <c r="D36" s="24">
        <v>0</v>
      </c>
      <c r="E36" s="24">
        <v>50000</v>
      </c>
      <c r="F36" s="24">
        <v>0</v>
      </c>
      <c r="G36" s="24">
        <f t="shared" si="0"/>
        <v>215000</v>
      </c>
    </row>
    <row r="37" spans="1:7" ht="13.5" customHeight="1">
      <c r="A37" s="367" t="s">
        <v>273</v>
      </c>
      <c r="B37" s="368">
        <v>2134000</v>
      </c>
      <c r="C37" s="368">
        <v>524705</v>
      </c>
      <c r="D37" s="368">
        <v>0</v>
      </c>
      <c r="E37" s="368">
        <v>0</v>
      </c>
      <c r="F37" s="368">
        <v>0</v>
      </c>
      <c r="G37" s="368">
        <f t="shared" si="0"/>
        <v>2658705</v>
      </c>
    </row>
    <row r="38" spans="1:7" ht="13.5" customHeight="1">
      <c r="A38" s="23" t="s">
        <v>274</v>
      </c>
      <c r="B38" s="24">
        <v>3036070</v>
      </c>
      <c r="C38" s="24">
        <v>1042005</v>
      </c>
      <c r="D38" s="24">
        <v>0</v>
      </c>
      <c r="E38" s="24">
        <v>0</v>
      </c>
      <c r="F38" s="24">
        <v>0</v>
      </c>
      <c r="G38" s="24">
        <f t="shared" si="0"/>
        <v>4078075</v>
      </c>
    </row>
    <row r="39" spans="1:7" ht="13.5" customHeight="1">
      <c r="A39" s="367" t="s">
        <v>275</v>
      </c>
      <c r="B39" s="368">
        <v>0</v>
      </c>
      <c r="C39" s="368">
        <v>187000</v>
      </c>
      <c r="D39" s="368">
        <v>0</v>
      </c>
      <c r="E39" s="368">
        <v>0</v>
      </c>
      <c r="F39" s="368">
        <v>0</v>
      </c>
      <c r="G39" s="368">
        <f t="shared" si="0"/>
        <v>187000</v>
      </c>
    </row>
    <row r="40" spans="1:7" ht="13.5" customHeight="1">
      <c r="A40" s="23" t="s">
        <v>276</v>
      </c>
      <c r="B40" s="24">
        <v>1345400</v>
      </c>
      <c r="C40" s="24">
        <v>4010000</v>
      </c>
      <c r="D40" s="24">
        <v>0</v>
      </c>
      <c r="E40" s="24">
        <v>526977</v>
      </c>
      <c r="F40" s="24">
        <v>3372248</v>
      </c>
      <c r="G40" s="24">
        <f t="shared" si="0"/>
        <v>9254625</v>
      </c>
    </row>
    <row r="41" spans="1:7" ht="13.5" customHeight="1">
      <c r="A41" s="367" t="s">
        <v>277</v>
      </c>
      <c r="B41" s="368">
        <v>0</v>
      </c>
      <c r="C41" s="368">
        <v>817627</v>
      </c>
      <c r="D41" s="368">
        <v>0</v>
      </c>
      <c r="E41" s="368">
        <v>0</v>
      </c>
      <c r="F41" s="368">
        <v>0</v>
      </c>
      <c r="G41" s="368">
        <f t="shared" si="0"/>
        <v>817627</v>
      </c>
    </row>
    <row r="42" spans="1:7" ht="13.5" customHeight="1">
      <c r="A42" s="23" t="s">
        <v>278</v>
      </c>
      <c r="B42" s="24">
        <v>486329</v>
      </c>
      <c r="C42" s="24">
        <v>173290</v>
      </c>
      <c r="D42" s="24">
        <v>0</v>
      </c>
      <c r="E42" s="24">
        <v>0</v>
      </c>
      <c r="F42" s="24">
        <v>0</v>
      </c>
      <c r="G42" s="24">
        <f t="shared" si="0"/>
        <v>659619</v>
      </c>
    </row>
    <row r="43" spans="1:7" ht="13.5" customHeight="1">
      <c r="A43" s="367" t="s">
        <v>279</v>
      </c>
      <c r="B43" s="368">
        <v>0</v>
      </c>
      <c r="C43" s="368">
        <v>160000</v>
      </c>
      <c r="D43" s="368">
        <v>0</v>
      </c>
      <c r="E43" s="368">
        <v>0</v>
      </c>
      <c r="F43" s="368">
        <v>0</v>
      </c>
      <c r="G43" s="368">
        <f t="shared" si="0"/>
        <v>160000</v>
      </c>
    </row>
    <row r="44" spans="1:7" ht="13.5" customHeight="1">
      <c r="A44" s="23" t="s">
        <v>280</v>
      </c>
      <c r="B44" s="24">
        <v>374704</v>
      </c>
      <c r="C44" s="24">
        <v>163414</v>
      </c>
      <c r="D44" s="24">
        <v>0</v>
      </c>
      <c r="E44" s="24">
        <v>0</v>
      </c>
      <c r="F44" s="24">
        <v>0</v>
      </c>
      <c r="G44" s="24">
        <f t="shared" si="0"/>
        <v>538118</v>
      </c>
    </row>
    <row r="45" spans="1:7" ht="13.5" customHeight="1">
      <c r="A45" s="367" t="s">
        <v>281</v>
      </c>
      <c r="B45" s="368">
        <v>815196</v>
      </c>
      <c r="C45" s="368">
        <v>193800</v>
      </c>
      <c r="D45" s="368">
        <v>0</v>
      </c>
      <c r="E45" s="368">
        <v>0</v>
      </c>
      <c r="F45" s="368">
        <v>0</v>
      </c>
      <c r="G45" s="368">
        <f t="shared" si="0"/>
        <v>1008996</v>
      </c>
    </row>
    <row r="46" spans="1:7" ht="13.5" customHeight="1">
      <c r="A46" s="23" t="s">
        <v>282</v>
      </c>
      <c r="B46" s="24">
        <v>13993115</v>
      </c>
      <c r="C46" s="24">
        <v>406600</v>
      </c>
      <c r="D46" s="24">
        <v>0</v>
      </c>
      <c r="E46" s="24">
        <v>0</v>
      </c>
      <c r="F46" s="24">
        <v>0</v>
      </c>
      <c r="G46" s="24">
        <f t="shared" si="0"/>
        <v>14399715</v>
      </c>
    </row>
    <row r="47" spans="1:7" ht="4.5" customHeight="1">
      <c r="A47"/>
      <c r="B47"/>
      <c r="C47"/>
      <c r="D47"/>
      <c r="E47"/>
      <c r="F47"/>
      <c r="G47"/>
    </row>
    <row r="48" spans="1:7" ht="13.5" customHeight="1">
      <c r="A48" s="370" t="s">
        <v>283</v>
      </c>
      <c r="B48" s="371">
        <f aca="true" t="shared" si="1" ref="B48:G48">SUM(B11:B46)</f>
        <v>65921092</v>
      </c>
      <c r="C48" s="371">
        <f t="shared" si="1"/>
        <v>17947869</v>
      </c>
      <c r="D48" s="371">
        <f t="shared" si="1"/>
        <v>4462566</v>
      </c>
      <c r="E48" s="371">
        <f t="shared" si="1"/>
        <v>2207311</v>
      </c>
      <c r="F48" s="371">
        <f t="shared" si="1"/>
        <v>4372933</v>
      </c>
      <c r="G48" s="371">
        <f t="shared" si="1"/>
        <v>94911771</v>
      </c>
    </row>
    <row r="49" spans="1:7" ht="4.5" customHeight="1">
      <c r="A49" s="25" t="s">
        <v>5</v>
      </c>
      <c r="B49" s="26"/>
      <c r="C49" s="26"/>
      <c r="D49" s="26"/>
      <c r="E49" s="26"/>
      <c r="F49" s="26"/>
      <c r="G49" s="26"/>
    </row>
    <row r="50" spans="1:7" ht="13.5" customHeight="1">
      <c r="A50" s="23" t="s">
        <v>284</v>
      </c>
      <c r="B50" s="24">
        <v>0</v>
      </c>
      <c r="C50" s="24">
        <v>104000</v>
      </c>
      <c r="D50" s="24">
        <v>0</v>
      </c>
      <c r="E50" s="24">
        <v>0</v>
      </c>
      <c r="F50" s="24">
        <v>0</v>
      </c>
      <c r="G50" s="24">
        <f>SUM(B50:F50)</f>
        <v>104000</v>
      </c>
    </row>
    <row r="51" spans="1:7" ht="13.5" customHeight="1">
      <c r="A51" s="367" t="s">
        <v>285</v>
      </c>
      <c r="B51" s="368">
        <v>172945</v>
      </c>
      <c r="C51" s="368">
        <v>62569</v>
      </c>
      <c r="D51" s="368">
        <v>0</v>
      </c>
      <c r="E51" s="368">
        <v>0</v>
      </c>
      <c r="F51" s="368">
        <v>0</v>
      </c>
      <c r="G51" s="368">
        <f>SUM(B51:F51)</f>
        <v>235514</v>
      </c>
    </row>
    <row r="52" spans="1:7" ht="49.5" customHeight="1">
      <c r="A52" s="27"/>
      <c r="B52" s="27"/>
      <c r="C52" s="27"/>
      <c r="D52" s="27"/>
      <c r="E52" s="27"/>
      <c r="F52" s="27"/>
      <c r="G52" s="27"/>
    </row>
    <row r="53" ht="15" customHeight="1">
      <c r="A53" s="163" t="s">
        <v>445</v>
      </c>
    </row>
    <row r="54" ht="14.25" customHeight="1"/>
    <row r="55" ht="14.25" customHeight="1"/>
    <row r="56" ht="14.25" customHeight="1"/>
    <row r="57" ht="14.25" customHeight="1"/>
    <row r="58" ht="14.25" customHeight="1"/>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1.xml><?xml version="1.0" encoding="utf-8"?>
<worksheet xmlns="http://schemas.openxmlformats.org/spreadsheetml/2006/main" xmlns:r="http://schemas.openxmlformats.org/officeDocument/2006/relationships">
  <sheetPr codeName="Sheet40">
    <pageSetUpPr fitToPage="1"/>
  </sheetPr>
  <dimension ref="A1:F52"/>
  <sheetViews>
    <sheetView showGridLines="0" showZeros="0" workbookViewId="0" topLeftCell="A1">
      <selection activeCell="A1" sqref="A1"/>
    </sheetView>
  </sheetViews>
  <sheetFormatPr defaultColWidth="19.83203125" defaultRowHeight="12"/>
  <cols>
    <col min="1" max="1" width="34.83203125" style="1" customWidth="1"/>
    <col min="2" max="2" width="18.83203125" style="1" customWidth="1"/>
    <col min="3" max="4" width="19.83203125" style="1" customWidth="1"/>
    <col min="5" max="16384" width="19.83203125" style="1" customWidth="1"/>
  </cols>
  <sheetData>
    <row r="1" ht="6.75" customHeight="1">
      <c r="A1" s="3"/>
    </row>
    <row r="2" spans="1:6" ht="15.75" customHeight="1">
      <c r="A2" s="167"/>
      <c r="B2" s="268" t="s">
        <v>102</v>
      </c>
      <c r="C2" s="269"/>
      <c r="D2" s="269"/>
      <c r="E2" s="325"/>
      <c r="F2" s="326" t="s">
        <v>6</v>
      </c>
    </row>
    <row r="3" spans="1:6" ht="15.75" customHeight="1">
      <c r="A3" s="170"/>
      <c r="B3" s="270" t="str">
        <f>capyear</f>
        <v>CAPITAL FUND 2006/2007 BUDGET</v>
      </c>
      <c r="C3" s="271"/>
      <c r="D3" s="271"/>
      <c r="E3" s="328"/>
      <c r="F3" s="328"/>
    </row>
    <row r="4" spans="2:6" ht="15.75" customHeight="1">
      <c r="B4" s="4"/>
      <c r="C4" s="4"/>
      <c r="D4" s="4"/>
      <c r="E4" s="4"/>
      <c r="F4" s="4"/>
    </row>
    <row r="5" spans="2:6" ht="15.75" customHeight="1">
      <c r="B5" s="4"/>
      <c r="C5" s="4"/>
      <c r="D5" s="4"/>
      <c r="E5" s="4"/>
      <c r="F5" s="4"/>
    </row>
    <row r="6" spans="2:6" ht="15.75" customHeight="1">
      <c r="B6" s="172" t="s">
        <v>110</v>
      </c>
      <c r="C6" s="201"/>
      <c r="D6" s="201"/>
      <c r="E6" s="201"/>
      <c r="F6" s="202"/>
    </row>
    <row r="7" spans="2:6" ht="15.75" customHeight="1">
      <c r="B7" s="361" t="s">
        <v>121</v>
      </c>
      <c r="C7" s="362"/>
      <c r="D7" s="362"/>
      <c r="E7" s="363"/>
      <c r="F7" s="455"/>
    </row>
    <row r="8" spans="1:6" ht="15.75" customHeight="1">
      <c r="A8" s="105"/>
      <c r="B8" s="457"/>
      <c r="C8" s="458"/>
      <c r="D8" s="458"/>
      <c r="E8" s="450"/>
      <c r="F8" s="443" t="s">
        <v>146</v>
      </c>
    </row>
    <row r="9" spans="1:6" ht="15.75" customHeight="1">
      <c r="A9" s="35" t="s">
        <v>88</v>
      </c>
      <c r="B9" s="366" t="s">
        <v>160</v>
      </c>
      <c r="C9" s="386" t="s">
        <v>161</v>
      </c>
      <c r="D9" s="386" t="s">
        <v>162</v>
      </c>
      <c r="E9" s="386" t="s">
        <v>163</v>
      </c>
      <c r="F9" s="386" t="s">
        <v>156</v>
      </c>
    </row>
    <row r="10" spans="1:6" ht="4.5" customHeight="1">
      <c r="A10" s="37"/>
      <c r="B10" s="255"/>
      <c r="C10" s="255"/>
      <c r="D10" s="255"/>
      <c r="E10" s="255"/>
      <c r="F10" s="255"/>
    </row>
    <row r="11" spans="1:6" ht="13.5" customHeight="1">
      <c r="A11" s="367" t="s">
        <v>248</v>
      </c>
      <c r="B11" s="368">
        <v>0</v>
      </c>
      <c r="C11" s="368">
        <v>0</v>
      </c>
      <c r="D11" s="368">
        <v>0</v>
      </c>
      <c r="E11" s="368">
        <v>175800</v>
      </c>
      <c r="F11" s="368">
        <v>1320179</v>
      </c>
    </row>
    <row r="12" spans="1:6" ht="13.5" customHeight="1">
      <c r="A12" s="23" t="s">
        <v>249</v>
      </c>
      <c r="B12" s="24">
        <v>0</v>
      </c>
      <c r="C12" s="24">
        <v>0</v>
      </c>
      <c r="D12" s="24">
        <v>0</v>
      </c>
      <c r="E12" s="24">
        <v>459055</v>
      </c>
      <c r="F12" s="24">
        <v>885771</v>
      </c>
    </row>
    <row r="13" spans="1:6" ht="13.5" customHeight="1">
      <c r="A13" s="367" t="s">
        <v>250</v>
      </c>
      <c r="B13" s="368">
        <v>0</v>
      </c>
      <c r="C13" s="368">
        <v>34000</v>
      </c>
      <c r="D13" s="368">
        <v>0</v>
      </c>
      <c r="E13" s="368">
        <v>276900</v>
      </c>
      <c r="F13" s="368">
        <v>2940400</v>
      </c>
    </row>
    <row r="14" spans="1:6" ht="13.5" customHeight="1">
      <c r="A14" s="23" t="s">
        <v>286</v>
      </c>
      <c r="B14" s="24">
        <v>0</v>
      </c>
      <c r="C14" s="24">
        <v>3925000</v>
      </c>
      <c r="D14" s="24">
        <v>0</v>
      </c>
      <c r="E14" s="24">
        <v>0</v>
      </c>
      <c r="F14" s="24">
        <v>4055502</v>
      </c>
    </row>
    <row r="15" spans="1:6" ht="13.5" customHeight="1">
      <c r="A15" s="367" t="s">
        <v>251</v>
      </c>
      <c r="B15" s="368">
        <v>0</v>
      </c>
      <c r="C15" s="368">
        <v>0</v>
      </c>
      <c r="D15" s="368">
        <v>0</v>
      </c>
      <c r="E15" s="368">
        <v>166405</v>
      </c>
      <c r="F15" s="368">
        <v>1341470</v>
      </c>
    </row>
    <row r="16" spans="1:6" ht="13.5" customHeight="1">
      <c r="A16" s="23" t="s">
        <v>252</v>
      </c>
      <c r="B16" s="24">
        <v>0</v>
      </c>
      <c r="C16" s="24">
        <v>0</v>
      </c>
      <c r="D16" s="24">
        <v>0</v>
      </c>
      <c r="E16" s="24">
        <v>0</v>
      </c>
      <c r="F16" s="24">
        <v>38363</v>
      </c>
    </row>
    <row r="17" spans="1:6" ht="13.5" customHeight="1">
      <c r="A17" s="367" t="s">
        <v>253</v>
      </c>
      <c r="B17" s="368">
        <v>5000</v>
      </c>
      <c r="C17" s="368">
        <v>0</v>
      </c>
      <c r="D17" s="368">
        <v>0</v>
      </c>
      <c r="E17" s="368">
        <v>287000</v>
      </c>
      <c r="F17" s="368">
        <v>0</v>
      </c>
    </row>
    <row r="18" spans="1:6" ht="13.5" customHeight="1">
      <c r="A18" s="23" t="s">
        <v>254</v>
      </c>
      <c r="B18" s="24">
        <v>0</v>
      </c>
      <c r="C18" s="24">
        <v>0</v>
      </c>
      <c r="D18" s="24">
        <v>0</v>
      </c>
      <c r="E18" s="24">
        <v>0</v>
      </c>
      <c r="F18" s="24">
        <v>0</v>
      </c>
    </row>
    <row r="19" spans="1:6" ht="13.5" customHeight="1">
      <c r="A19" s="367" t="s">
        <v>255</v>
      </c>
      <c r="B19" s="368">
        <v>213000</v>
      </c>
      <c r="C19" s="368">
        <v>9392000</v>
      </c>
      <c r="D19" s="368">
        <v>0</v>
      </c>
      <c r="E19" s="368">
        <v>125000</v>
      </c>
      <c r="F19" s="368">
        <v>0</v>
      </c>
    </row>
    <row r="20" spans="1:6" ht="13.5" customHeight="1">
      <c r="A20" s="23" t="s">
        <v>256</v>
      </c>
      <c r="B20" s="24">
        <v>0</v>
      </c>
      <c r="C20" s="24">
        <v>658254</v>
      </c>
      <c r="D20" s="24">
        <v>0</v>
      </c>
      <c r="E20" s="24">
        <v>490000</v>
      </c>
      <c r="F20" s="24">
        <v>3670914</v>
      </c>
    </row>
    <row r="21" spans="1:6" ht="13.5" customHeight="1">
      <c r="A21" s="367" t="s">
        <v>257</v>
      </c>
      <c r="B21" s="368">
        <v>0</v>
      </c>
      <c r="C21" s="368">
        <v>0</v>
      </c>
      <c r="D21" s="368">
        <v>0</v>
      </c>
      <c r="E21" s="368">
        <v>325000</v>
      </c>
      <c r="F21" s="368">
        <v>995071</v>
      </c>
    </row>
    <row r="22" spans="1:6" ht="13.5" customHeight="1">
      <c r="A22" s="23" t="s">
        <v>258</v>
      </c>
      <c r="B22" s="24">
        <v>0</v>
      </c>
      <c r="C22" s="24">
        <v>0</v>
      </c>
      <c r="D22" s="24">
        <v>0</v>
      </c>
      <c r="E22" s="24">
        <v>190000</v>
      </c>
      <c r="F22" s="24">
        <v>437145</v>
      </c>
    </row>
    <row r="23" spans="1:6" ht="13.5" customHeight="1">
      <c r="A23" s="367" t="s">
        <v>259</v>
      </c>
      <c r="B23" s="368">
        <v>0</v>
      </c>
      <c r="C23" s="368">
        <v>0</v>
      </c>
      <c r="D23" s="368">
        <v>0</v>
      </c>
      <c r="E23" s="368">
        <v>233000</v>
      </c>
      <c r="F23" s="368">
        <v>0</v>
      </c>
    </row>
    <row r="24" spans="1:6" ht="13.5" customHeight="1">
      <c r="A24" s="23" t="s">
        <v>260</v>
      </c>
      <c r="B24" s="24">
        <v>0</v>
      </c>
      <c r="C24" s="24">
        <v>610500</v>
      </c>
      <c r="D24" s="24">
        <v>0</v>
      </c>
      <c r="E24" s="24">
        <v>463190</v>
      </c>
      <c r="F24" s="24">
        <v>1555928</v>
      </c>
    </row>
    <row r="25" spans="1:6" ht="13.5" customHeight="1">
      <c r="A25" s="367" t="s">
        <v>261</v>
      </c>
      <c r="B25" s="368">
        <v>0</v>
      </c>
      <c r="C25" s="368">
        <v>344850</v>
      </c>
      <c r="D25" s="368">
        <v>0</v>
      </c>
      <c r="E25" s="368">
        <v>0</v>
      </c>
      <c r="F25" s="368">
        <v>4661459</v>
      </c>
    </row>
    <row r="26" spans="1:6" ht="13.5" customHeight="1">
      <c r="A26" s="23" t="s">
        <v>262</v>
      </c>
      <c r="B26" s="24">
        <v>0</v>
      </c>
      <c r="C26" s="24">
        <v>1400000</v>
      </c>
      <c r="D26" s="24">
        <v>0</v>
      </c>
      <c r="E26" s="24">
        <v>307686</v>
      </c>
      <c r="F26" s="24">
        <v>1252718</v>
      </c>
    </row>
    <row r="27" spans="1:6" ht="13.5" customHeight="1">
      <c r="A27" s="367" t="s">
        <v>263</v>
      </c>
      <c r="B27" s="368">
        <v>0</v>
      </c>
      <c r="C27" s="368">
        <v>0</v>
      </c>
      <c r="D27" s="368">
        <v>0</v>
      </c>
      <c r="E27" s="368">
        <v>0</v>
      </c>
      <c r="F27" s="368">
        <v>0</v>
      </c>
    </row>
    <row r="28" spans="1:6" ht="13.5" customHeight="1">
      <c r="A28" s="23" t="s">
        <v>264</v>
      </c>
      <c r="B28" s="24">
        <v>0</v>
      </c>
      <c r="C28" s="24">
        <v>15000</v>
      </c>
      <c r="D28" s="24">
        <v>0</v>
      </c>
      <c r="E28" s="24">
        <v>90000</v>
      </c>
      <c r="F28" s="24">
        <v>0</v>
      </c>
    </row>
    <row r="29" spans="1:6" ht="13.5" customHeight="1">
      <c r="A29" s="367" t="s">
        <v>265</v>
      </c>
      <c r="B29" s="368">
        <v>0</v>
      </c>
      <c r="C29" s="368">
        <v>300000</v>
      </c>
      <c r="D29" s="368">
        <v>0</v>
      </c>
      <c r="E29" s="368">
        <v>330100</v>
      </c>
      <c r="F29" s="368">
        <v>4170000</v>
      </c>
    </row>
    <row r="30" spans="1:6" ht="13.5" customHeight="1">
      <c r="A30" s="23" t="s">
        <v>266</v>
      </c>
      <c r="B30" s="24">
        <v>0</v>
      </c>
      <c r="C30" s="24">
        <v>0</v>
      </c>
      <c r="D30" s="24">
        <v>0</v>
      </c>
      <c r="E30" s="24">
        <v>240000</v>
      </c>
      <c r="F30" s="24">
        <v>400456</v>
      </c>
    </row>
    <row r="31" spans="1:6" ht="13.5" customHeight="1">
      <c r="A31" s="367" t="s">
        <v>267</v>
      </c>
      <c r="B31" s="368">
        <v>40000</v>
      </c>
      <c r="C31" s="368">
        <v>290000</v>
      </c>
      <c r="D31" s="368">
        <v>0</v>
      </c>
      <c r="E31" s="368">
        <v>95000</v>
      </c>
      <c r="F31" s="368">
        <v>976667</v>
      </c>
    </row>
    <row r="32" spans="1:6" ht="13.5" customHeight="1">
      <c r="A32" s="23" t="s">
        <v>268</v>
      </c>
      <c r="B32" s="24">
        <v>0</v>
      </c>
      <c r="C32" s="24">
        <v>0</v>
      </c>
      <c r="D32" s="24">
        <v>0</v>
      </c>
      <c r="E32" s="24">
        <v>272400</v>
      </c>
      <c r="F32" s="24">
        <v>1011560</v>
      </c>
    </row>
    <row r="33" spans="1:6" ht="13.5" customHeight="1">
      <c r="A33" s="367" t="s">
        <v>269</v>
      </c>
      <c r="B33" s="368">
        <v>0</v>
      </c>
      <c r="C33" s="368">
        <v>0</v>
      </c>
      <c r="D33" s="368">
        <v>0</v>
      </c>
      <c r="E33" s="368">
        <v>397620</v>
      </c>
      <c r="F33" s="368">
        <v>0</v>
      </c>
    </row>
    <row r="34" spans="1:6" ht="13.5" customHeight="1">
      <c r="A34" s="23" t="s">
        <v>270</v>
      </c>
      <c r="B34" s="24">
        <v>0</v>
      </c>
      <c r="C34" s="24">
        <v>46800</v>
      </c>
      <c r="D34" s="24">
        <v>0</v>
      </c>
      <c r="E34" s="24">
        <v>300857</v>
      </c>
      <c r="F34" s="24">
        <v>36224</v>
      </c>
    </row>
    <row r="35" spans="1:6" ht="13.5" customHeight="1">
      <c r="A35" s="367" t="s">
        <v>271</v>
      </c>
      <c r="B35" s="368">
        <v>0</v>
      </c>
      <c r="C35" s="368">
        <v>1642700</v>
      </c>
      <c r="D35" s="368">
        <v>0</v>
      </c>
      <c r="E35" s="368">
        <v>570000</v>
      </c>
      <c r="F35" s="368">
        <v>5126617</v>
      </c>
    </row>
    <row r="36" spans="1:6" ht="13.5" customHeight="1">
      <c r="A36" s="23" t="s">
        <v>272</v>
      </c>
      <c r="B36" s="24">
        <v>0</v>
      </c>
      <c r="C36" s="24">
        <v>10000</v>
      </c>
      <c r="D36" s="24">
        <v>0</v>
      </c>
      <c r="E36" s="24">
        <v>205000</v>
      </c>
      <c r="F36" s="24">
        <v>0</v>
      </c>
    </row>
    <row r="37" spans="1:6" ht="13.5" customHeight="1">
      <c r="A37" s="367" t="s">
        <v>273</v>
      </c>
      <c r="B37" s="368">
        <v>0</v>
      </c>
      <c r="C37" s="368">
        <v>0</v>
      </c>
      <c r="D37" s="368">
        <v>0</v>
      </c>
      <c r="E37" s="368">
        <v>323383</v>
      </c>
      <c r="F37" s="368">
        <v>2335322</v>
      </c>
    </row>
    <row r="38" spans="1:6" ht="13.5" customHeight="1">
      <c r="A38" s="23" t="s">
        <v>274</v>
      </c>
      <c r="B38" s="24">
        <v>0</v>
      </c>
      <c r="C38" s="24">
        <v>598005</v>
      </c>
      <c r="D38" s="24">
        <v>208000</v>
      </c>
      <c r="E38" s="24">
        <v>236000</v>
      </c>
      <c r="F38" s="24">
        <v>3036070</v>
      </c>
    </row>
    <row r="39" spans="1:6" ht="13.5" customHeight="1">
      <c r="A39" s="367" t="s">
        <v>275</v>
      </c>
      <c r="B39" s="368">
        <v>0</v>
      </c>
      <c r="C39" s="368">
        <v>0</v>
      </c>
      <c r="D39" s="368">
        <v>0</v>
      </c>
      <c r="E39" s="368">
        <v>187000</v>
      </c>
      <c r="F39" s="368">
        <v>0</v>
      </c>
    </row>
    <row r="40" spans="1:6" ht="13.5" customHeight="1">
      <c r="A40" s="23" t="s">
        <v>276</v>
      </c>
      <c r="B40" s="24">
        <v>0</v>
      </c>
      <c r="C40" s="24">
        <v>7019792</v>
      </c>
      <c r="D40" s="24">
        <v>412020</v>
      </c>
      <c r="E40" s="24">
        <v>110000</v>
      </c>
      <c r="F40" s="24">
        <v>1345400</v>
      </c>
    </row>
    <row r="41" spans="1:6" ht="13.5" customHeight="1">
      <c r="A41" s="367" t="s">
        <v>277</v>
      </c>
      <c r="B41" s="368">
        <v>0</v>
      </c>
      <c r="C41" s="368">
        <v>0</v>
      </c>
      <c r="D41" s="368">
        <v>50000</v>
      </c>
      <c r="E41" s="368">
        <v>625983</v>
      </c>
      <c r="F41" s="368">
        <v>141644</v>
      </c>
    </row>
    <row r="42" spans="1:6" ht="13.5" customHeight="1">
      <c r="A42" s="23" t="s">
        <v>278</v>
      </c>
      <c r="B42" s="24">
        <v>0</v>
      </c>
      <c r="C42" s="24">
        <v>5000</v>
      </c>
      <c r="D42" s="24">
        <v>0</v>
      </c>
      <c r="E42" s="24">
        <v>168290</v>
      </c>
      <c r="F42" s="24">
        <v>486329</v>
      </c>
    </row>
    <row r="43" spans="1:6" ht="13.5" customHeight="1">
      <c r="A43" s="367" t="s">
        <v>279</v>
      </c>
      <c r="B43" s="368">
        <v>0</v>
      </c>
      <c r="C43" s="368">
        <v>0</v>
      </c>
      <c r="D43" s="368">
        <v>0</v>
      </c>
      <c r="E43" s="368">
        <v>160000</v>
      </c>
      <c r="F43" s="368">
        <v>0</v>
      </c>
    </row>
    <row r="44" spans="1:6" ht="13.5" customHeight="1">
      <c r="A44" s="23" t="s">
        <v>280</v>
      </c>
      <c r="B44" s="24">
        <v>0</v>
      </c>
      <c r="C44" s="24">
        <v>0</v>
      </c>
      <c r="D44" s="24">
        <v>0</v>
      </c>
      <c r="E44" s="24">
        <v>163414</v>
      </c>
      <c r="F44" s="24">
        <v>374704</v>
      </c>
    </row>
    <row r="45" spans="1:6" ht="13.5" customHeight="1">
      <c r="A45" s="367" t="s">
        <v>281</v>
      </c>
      <c r="B45" s="368">
        <v>0</v>
      </c>
      <c r="C45" s="368">
        <v>100000</v>
      </c>
      <c r="D45" s="368">
        <v>0</v>
      </c>
      <c r="E45" s="368">
        <v>93800</v>
      </c>
      <c r="F45" s="368">
        <v>815196</v>
      </c>
    </row>
    <row r="46" spans="1:6" ht="13.5" customHeight="1">
      <c r="A46" s="23" t="s">
        <v>282</v>
      </c>
      <c r="B46" s="24">
        <v>0</v>
      </c>
      <c r="C46" s="24">
        <v>40000</v>
      </c>
      <c r="D46" s="24">
        <v>0</v>
      </c>
      <c r="E46" s="24">
        <v>366600</v>
      </c>
      <c r="F46" s="24">
        <v>13993115</v>
      </c>
    </row>
    <row r="47" spans="1:6" ht="4.5" customHeight="1">
      <c r="A47"/>
      <c r="B47"/>
      <c r="C47"/>
      <c r="D47"/>
      <c r="E47"/>
      <c r="F47"/>
    </row>
    <row r="48" spans="1:6" ht="13.5" customHeight="1">
      <c r="A48" s="370" t="s">
        <v>283</v>
      </c>
      <c r="B48" s="371">
        <f>SUM(B11:B46)</f>
        <v>258000</v>
      </c>
      <c r="C48" s="371">
        <f>SUM(C11:C46)</f>
        <v>26431901</v>
      </c>
      <c r="D48" s="371">
        <f>SUM(D11:D46)</f>
        <v>670020</v>
      </c>
      <c r="E48" s="371">
        <f>SUM(E11:E46)</f>
        <v>8434483</v>
      </c>
      <c r="F48" s="371">
        <f>SUM(F11:F46)</f>
        <v>57404224</v>
      </c>
    </row>
    <row r="49" spans="1:6" ht="4.5" customHeight="1">
      <c r="A49" s="25" t="s">
        <v>5</v>
      </c>
      <c r="B49" s="26"/>
      <c r="C49" s="26"/>
      <c r="D49" s="26"/>
      <c r="E49" s="26"/>
      <c r="F49" s="26"/>
    </row>
    <row r="50" spans="1:6" ht="13.5" customHeight="1">
      <c r="A50" s="23" t="s">
        <v>284</v>
      </c>
      <c r="B50" s="24">
        <v>0</v>
      </c>
      <c r="C50" s="24">
        <v>0</v>
      </c>
      <c r="D50" s="24">
        <v>0</v>
      </c>
      <c r="E50" s="24">
        <v>0</v>
      </c>
      <c r="F50" s="24">
        <v>0</v>
      </c>
    </row>
    <row r="51" spans="1:6" ht="13.5" customHeight="1">
      <c r="A51" s="367" t="s">
        <v>285</v>
      </c>
      <c r="B51" s="368">
        <v>0</v>
      </c>
      <c r="C51" s="368">
        <v>0</v>
      </c>
      <c r="D51" s="368">
        <v>0</v>
      </c>
      <c r="E51" s="368">
        <v>0</v>
      </c>
      <c r="F51" s="368">
        <v>235514</v>
      </c>
    </row>
    <row r="52" spans="1:6" ht="13.5" customHeight="1">
      <c r="A52" s="323"/>
      <c r="B52" s="324"/>
      <c r="C52" s="324"/>
      <c r="D52" s="324"/>
      <c r="E52" s="324"/>
      <c r="F52" s="324"/>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2.xml><?xml version="1.0" encoding="utf-8"?>
<worksheet xmlns="http://schemas.openxmlformats.org/spreadsheetml/2006/main" xmlns:r="http://schemas.openxmlformats.org/officeDocument/2006/relationships">
  <sheetPr codeName="Sheet41">
    <pageSetUpPr fitToPage="1"/>
  </sheetPr>
  <dimension ref="A1:E52"/>
  <sheetViews>
    <sheetView showGridLines="0" showZeros="0" workbookViewId="0" topLeftCell="A1">
      <selection activeCell="A1" sqref="A1"/>
    </sheetView>
  </sheetViews>
  <sheetFormatPr defaultColWidth="19.83203125" defaultRowHeight="12"/>
  <cols>
    <col min="1" max="1" width="36.83203125" style="1" customWidth="1"/>
    <col min="2" max="4" width="20.83203125" style="1" customWidth="1"/>
    <col min="5" max="5" width="34.83203125" style="1" customWidth="1"/>
    <col min="6" max="16384" width="19.83203125" style="1" customWidth="1"/>
  </cols>
  <sheetData>
    <row r="1" ht="6.75" customHeight="1">
      <c r="A1" s="3"/>
    </row>
    <row r="2" spans="1:5" ht="15.75" customHeight="1">
      <c r="A2" s="167"/>
      <c r="B2" s="268" t="s">
        <v>102</v>
      </c>
      <c r="C2" s="269"/>
      <c r="D2" s="269"/>
      <c r="E2" s="334" t="s">
        <v>7</v>
      </c>
    </row>
    <row r="3" spans="1:5" ht="15.75" customHeight="1">
      <c r="A3" s="170"/>
      <c r="B3" s="270" t="str">
        <f>capyear</f>
        <v>CAPITAL FUND 2006/2007 BUDGET</v>
      </c>
      <c r="C3" s="271"/>
      <c r="D3" s="271"/>
      <c r="E3" s="328"/>
    </row>
    <row r="4" spans="2:5" ht="15.75" customHeight="1">
      <c r="B4" s="4"/>
      <c r="D4" s="4"/>
      <c r="E4" s="4"/>
    </row>
    <row r="5" spans="2:5" ht="15.75" customHeight="1">
      <c r="B5" s="4"/>
      <c r="C5" s="4"/>
      <c r="D5" s="4"/>
      <c r="E5" s="4"/>
    </row>
    <row r="6" spans="2:5" ht="15.75" customHeight="1">
      <c r="B6" s="172" t="s">
        <v>111</v>
      </c>
      <c r="C6" s="201"/>
      <c r="D6" s="202"/>
      <c r="E6" s="4"/>
    </row>
    <row r="7" spans="2:5" ht="15.75" customHeight="1">
      <c r="B7" s="383"/>
      <c r="C7" s="383" t="s">
        <v>122</v>
      </c>
      <c r="D7" s="455"/>
      <c r="E7" s="4"/>
    </row>
    <row r="8" spans="1:5" ht="15.75" customHeight="1">
      <c r="A8" s="105"/>
      <c r="B8" s="450" t="s">
        <v>143</v>
      </c>
      <c r="C8" s="443" t="s">
        <v>147</v>
      </c>
      <c r="D8" s="456"/>
      <c r="E8" s="4"/>
    </row>
    <row r="9" spans="1:5" ht="15.75" customHeight="1">
      <c r="A9" s="35" t="s">
        <v>88</v>
      </c>
      <c r="B9" s="366" t="s">
        <v>101</v>
      </c>
      <c r="C9" s="386" t="s">
        <v>148</v>
      </c>
      <c r="D9" s="386" t="s">
        <v>61</v>
      </c>
      <c r="E9" s="4"/>
    </row>
    <row r="10" spans="1:5" ht="4.5" customHeight="1">
      <c r="A10" s="37"/>
      <c r="B10" s="255"/>
      <c r="C10" s="255"/>
      <c r="D10" s="255"/>
      <c r="E10" s="3"/>
    </row>
    <row r="11" spans="1:4" ht="13.5" customHeight="1">
      <c r="A11" s="367" t="s">
        <v>248</v>
      </c>
      <c r="B11" s="368">
        <v>0</v>
      </c>
      <c r="C11" s="368">
        <v>0</v>
      </c>
      <c r="D11" s="368">
        <f>SUM('- 48 -'!B11:F11,B11:C11)</f>
        <v>1495979</v>
      </c>
    </row>
    <row r="12" spans="1:4" ht="13.5" customHeight="1">
      <c r="A12" s="23" t="s">
        <v>249</v>
      </c>
      <c r="B12" s="24">
        <v>0</v>
      </c>
      <c r="C12" s="24">
        <v>137139</v>
      </c>
      <c r="D12" s="24">
        <f>SUM('- 48 -'!B12:F12,B12:C12)</f>
        <v>1481965</v>
      </c>
    </row>
    <row r="13" spans="1:4" ht="13.5" customHeight="1">
      <c r="A13" s="367" t="s">
        <v>250</v>
      </c>
      <c r="B13" s="368">
        <v>0</v>
      </c>
      <c r="C13" s="368">
        <v>0</v>
      </c>
      <c r="D13" s="368">
        <f>SUM('- 48 -'!B13:F13,B13:C13)</f>
        <v>3251300</v>
      </c>
    </row>
    <row r="14" spans="1:4" ht="13.5" customHeight="1">
      <c r="A14" s="23" t="s">
        <v>286</v>
      </c>
      <c r="B14" s="24">
        <v>0</v>
      </c>
      <c r="C14" s="24">
        <v>0</v>
      </c>
      <c r="D14" s="24">
        <f>SUM('- 48 -'!B14:F14,B14:C14)</f>
        <v>7980502</v>
      </c>
    </row>
    <row r="15" spans="1:4" ht="13.5" customHeight="1">
      <c r="A15" s="367" t="s">
        <v>251</v>
      </c>
      <c r="B15" s="368">
        <v>0</v>
      </c>
      <c r="C15" s="368">
        <v>0</v>
      </c>
      <c r="D15" s="368">
        <f>SUM('- 48 -'!B15:F15,B15:C15)</f>
        <v>1507875</v>
      </c>
    </row>
    <row r="16" spans="1:4" ht="13.5" customHeight="1">
      <c r="A16" s="23" t="s">
        <v>252</v>
      </c>
      <c r="B16" s="24">
        <v>0</v>
      </c>
      <c r="C16" s="24">
        <v>0</v>
      </c>
      <c r="D16" s="24">
        <f>SUM('- 48 -'!B16:F16,B16:C16)</f>
        <v>38363</v>
      </c>
    </row>
    <row r="17" spans="1:4" ht="13.5" customHeight="1">
      <c r="A17" s="367" t="s">
        <v>253</v>
      </c>
      <c r="B17" s="368">
        <v>0</v>
      </c>
      <c r="C17" s="368">
        <v>0</v>
      </c>
      <c r="D17" s="368">
        <f>SUM('- 48 -'!B17:F17,B17:C17)</f>
        <v>292000</v>
      </c>
    </row>
    <row r="18" spans="1:4" ht="13.5" customHeight="1">
      <c r="A18" s="23" t="s">
        <v>254</v>
      </c>
      <c r="B18" s="24">
        <v>0</v>
      </c>
      <c r="C18" s="24">
        <v>400000</v>
      </c>
      <c r="D18" s="24">
        <f>SUM('- 48 -'!B18:F18,B18:C18)</f>
        <v>400000</v>
      </c>
    </row>
    <row r="19" spans="1:4" ht="13.5" customHeight="1">
      <c r="A19" s="367" t="s">
        <v>255</v>
      </c>
      <c r="B19" s="368">
        <v>0</v>
      </c>
      <c r="C19" s="368">
        <v>0</v>
      </c>
      <c r="D19" s="368">
        <f>SUM('- 48 -'!B19:F19,B19:C19)</f>
        <v>9730000</v>
      </c>
    </row>
    <row r="20" spans="1:4" ht="13.5" customHeight="1">
      <c r="A20" s="23" t="s">
        <v>256</v>
      </c>
      <c r="B20" s="24">
        <v>4000</v>
      </c>
      <c r="C20" s="24">
        <v>0</v>
      </c>
      <c r="D20" s="24">
        <f>SUM('- 48 -'!B20:F20,B20:C20)</f>
        <v>4823168</v>
      </c>
    </row>
    <row r="21" spans="1:4" ht="13.5" customHeight="1">
      <c r="A21" s="367" t="s">
        <v>257</v>
      </c>
      <c r="B21" s="368">
        <v>0</v>
      </c>
      <c r="C21" s="368">
        <v>0</v>
      </c>
      <c r="D21" s="368">
        <f>SUM('- 48 -'!B21:F21,B21:C21)</f>
        <v>1320071</v>
      </c>
    </row>
    <row r="22" spans="1:4" ht="13.5" customHeight="1">
      <c r="A22" s="23" t="s">
        <v>258</v>
      </c>
      <c r="B22" s="24">
        <v>0</v>
      </c>
      <c r="C22" s="24">
        <v>0</v>
      </c>
      <c r="D22" s="24">
        <f>SUM('- 48 -'!B22:F22,B22:C22)</f>
        <v>627145</v>
      </c>
    </row>
    <row r="23" spans="1:4" ht="13.5" customHeight="1">
      <c r="A23" s="367" t="s">
        <v>259</v>
      </c>
      <c r="B23" s="368">
        <v>0</v>
      </c>
      <c r="C23" s="368">
        <v>0</v>
      </c>
      <c r="D23" s="368">
        <f>SUM('- 48 -'!B23:F23,B23:C23)</f>
        <v>233000</v>
      </c>
    </row>
    <row r="24" spans="1:4" ht="13.5" customHeight="1">
      <c r="A24" s="23" t="s">
        <v>260</v>
      </c>
      <c r="B24" s="24">
        <v>0</v>
      </c>
      <c r="C24" s="24">
        <v>0</v>
      </c>
      <c r="D24" s="24">
        <f>SUM('- 48 -'!B24:F24,B24:C24)</f>
        <v>2629618</v>
      </c>
    </row>
    <row r="25" spans="1:4" ht="13.5" customHeight="1">
      <c r="A25" s="367" t="s">
        <v>261</v>
      </c>
      <c r="B25" s="368">
        <v>0</v>
      </c>
      <c r="C25" s="368">
        <v>0</v>
      </c>
      <c r="D25" s="368">
        <f>SUM('- 48 -'!B25:F25,B25:C25)</f>
        <v>5006309</v>
      </c>
    </row>
    <row r="26" spans="1:4" ht="13.5" customHeight="1">
      <c r="A26" s="23" t="s">
        <v>262</v>
      </c>
      <c r="B26" s="24">
        <v>0</v>
      </c>
      <c r="C26" s="24">
        <v>0</v>
      </c>
      <c r="D26" s="24">
        <f>SUM('- 48 -'!B26:F26,B26:C26)</f>
        <v>2960404</v>
      </c>
    </row>
    <row r="27" spans="1:4" ht="13.5" customHeight="1">
      <c r="A27" s="367" t="s">
        <v>263</v>
      </c>
      <c r="B27" s="368">
        <v>0</v>
      </c>
      <c r="C27" s="368">
        <v>71500</v>
      </c>
      <c r="D27" s="368">
        <f>SUM('- 48 -'!B27:F27,B27:C27)</f>
        <v>71500</v>
      </c>
    </row>
    <row r="28" spans="1:4" ht="13.5" customHeight="1">
      <c r="A28" s="23" t="s">
        <v>264</v>
      </c>
      <c r="B28" s="24">
        <v>0</v>
      </c>
      <c r="C28" s="24">
        <v>0</v>
      </c>
      <c r="D28" s="24">
        <f>SUM('- 48 -'!B28:F28,B28:C28)</f>
        <v>105000</v>
      </c>
    </row>
    <row r="29" spans="1:4" ht="13.5" customHeight="1">
      <c r="A29" s="367" t="s">
        <v>265</v>
      </c>
      <c r="B29" s="368">
        <v>0</v>
      </c>
      <c r="C29" s="368">
        <v>607000</v>
      </c>
      <c r="D29" s="368">
        <f>SUM('- 48 -'!B29:F29,B29:C29)</f>
        <v>5407100</v>
      </c>
    </row>
    <row r="30" spans="1:4" ht="13.5" customHeight="1">
      <c r="A30" s="23" t="s">
        <v>266</v>
      </c>
      <c r="B30" s="24">
        <v>0</v>
      </c>
      <c r="C30" s="24">
        <v>0</v>
      </c>
      <c r="D30" s="24">
        <f>SUM('- 48 -'!B30:F30,B30:C30)</f>
        <v>640456</v>
      </c>
    </row>
    <row r="31" spans="1:4" ht="13.5" customHeight="1">
      <c r="A31" s="367" t="s">
        <v>267</v>
      </c>
      <c r="B31" s="368">
        <v>0</v>
      </c>
      <c r="C31" s="368">
        <v>0</v>
      </c>
      <c r="D31" s="368">
        <f>SUM('- 48 -'!B31:F31,B31:C31)</f>
        <v>1401667</v>
      </c>
    </row>
    <row r="32" spans="1:4" ht="13.5" customHeight="1">
      <c r="A32" s="23" t="s">
        <v>268</v>
      </c>
      <c r="B32" s="24">
        <v>0</v>
      </c>
      <c r="C32" s="24">
        <v>126091</v>
      </c>
      <c r="D32" s="24">
        <f>SUM('- 48 -'!B32:F32,B32:C32)</f>
        <v>1410051</v>
      </c>
    </row>
    <row r="33" spans="1:4" ht="13.5" customHeight="1">
      <c r="A33" s="367" t="s">
        <v>269</v>
      </c>
      <c r="B33" s="368">
        <v>0</v>
      </c>
      <c r="C33" s="368">
        <v>0</v>
      </c>
      <c r="D33" s="368">
        <f>SUM('- 48 -'!B33:F33,B33:C33)</f>
        <v>397620</v>
      </c>
    </row>
    <row r="34" spans="1:4" ht="13.5" customHeight="1">
      <c r="A34" s="23" t="s">
        <v>270</v>
      </c>
      <c r="B34" s="24">
        <v>0</v>
      </c>
      <c r="C34" s="24">
        <v>0</v>
      </c>
      <c r="D34" s="24">
        <f>SUM('- 48 -'!B34:F34,B34:C34)</f>
        <v>383881</v>
      </c>
    </row>
    <row r="35" spans="1:4" ht="13.5" customHeight="1">
      <c r="A35" s="367" t="s">
        <v>271</v>
      </c>
      <c r="B35" s="368">
        <v>0</v>
      </c>
      <c r="C35" s="368">
        <v>0</v>
      </c>
      <c r="D35" s="368">
        <f>SUM('- 48 -'!B35:F35,B35:C35)</f>
        <v>7339317</v>
      </c>
    </row>
    <row r="36" spans="1:4" ht="13.5" customHeight="1">
      <c r="A36" s="23" t="s">
        <v>272</v>
      </c>
      <c r="B36" s="24">
        <v>0</v>
      </c>
      <c r="C36" s="24">
        <v>0</v>
      </c>
      <c r="D36" s="24">
        <f>SUM('- 48 -'!B36:F36,B36:C36)</f>
        <v>215000</v>
      </c>
    </row>
    <row r="37" spans="1:4" ht="13.5" customHeight="1">
      <c r="A37" s="367" t="s">
        <v>273</v>
      </c>
      <c r="B37" s="368">
        <v>0</v>
      </c>
      <c r="C37" s="368">
        <v>0</v>
      </c>
      <c r="D37" s="368">
        <f>SUM('- 48 -'!B37:F37,B37:C37)</f>
        <v>2658705</v>
      </c>
    </row>
    <row r="38" spans="1:4" ht="13.5" customHeight="1">
      <c r="A38" s="23" t="s">
        <v>274</v>
      </c>
      <c r="B38" s="24">
        <v>0</v>
      </c>
      <c r="C38" s="24">
        <v>0</v>
      </c>
      <c r="D38" s="24">
        <f>SUM('- 48 -'!B38:F38,B38:C38)</f>
        <v>4078075</v>
      </c>
    </row>
    <row r="39" spans="1:4" ht="13.5" customHeight="1">
      <c r="A39" s="367" t="s">
        <v>275</v>
      </c>
      <c r="B39" s="368">
        <v>0</v>
      </c>
      <c r="C39" s="368">
        <v>0</v>
      </c>
      <c r="D39" s="368">
        <f>SUM('- 48 -'!B39:F39,B39:C39)</f>
        <v>187000</v>
      </c>
    </row>
    <row r="40" spans="1:4" ht="13.5" customHeight="1">
      <c r="A40" s="23" t="s">
        <v>276</v>
      </c>
      <c r="B40" s="24">
        <v>0</v>
      </c>
      <c r="C40" s="24">
        <v>367413</v>
      </c>
      <c r="D40" s="24">
        <f>SUM('- 48 -'!B40:F40,B40:C40)</f>
        <v>9254625</v>
      </c>
    </row>
    <row r="41" spans="1:4" ht="13.5" customHeight="1">
      <c r="A41" s="367" t="s">
        <v>277</v>
      </c>
      <c r="B41" s="368">
        <v>0</v>
      </c>
      <c r="C41" s="368">
        <v>0</v>
      </c>
      <c r="D41" s="368">
        <f>SUM('- 48 -'!B41:F41,B41:C41)</f>
        <v>817627</v>
      </c>
    </row>
    <row r="42" spans="1:4" ht="13.5" customHeight="1">
      <c r="A42" s="23" t="s">
        <v>278</v>
      </c>
      <c r="B42" s="24">
        <v>0</v>
      </c>
      <c r="C42" s="24">
        <v>0</v>
      </c>
      <c r="D42" s="24">
        <f>SUM('- 48 -'!B42:F42,B42:C42)</f>
        <v>659619</v>
      </c>
    </row>
    <row r="43" spans="1:4" ht="13.5" customHeight="1">
      <c r="A43" s="367" t="s">
        <v>279</v>
      </c>
      <c r="B43" s="368">
        <v>0</v>
      </c>
      <c r="C43" s="368">
        <v>0</v>
      </c>
      <c r="D43" s="368">
        <f>SUM('- 48 -'!B43:F43,B43:C43)</f>
        <v>160000</v>
      </c>
    </row>
    <row r="44" spans="1:4" ht="13.5" customHeight="1">
      <c r="A44" s="23" t="s">
        <v>280</v>
      </c>
      <c r="B44" s="24">
        <v>0</v>
      </c>
      <c r="C44" s="24">
        <v>0</v>
      </c>
      <c r="D44" s="24">
        <f>SUM('- 48 -'!B44:F44,B44:C44)</f>
        <v>538118</v>
      </c>
    </row>
    <row r="45" spans="1:4" ht="13.5" customHeight="1">
      <c r="A45" s="367" t="s">
        <v>281</v>
      </c>
      <c r="B45" s="368">
        <v>0</v>
      </c>
      <c r="C45" s="368">
        <v>0</v>
      </c>
      <c r="D45" s="368">
        <f>SUM('- 48 -'!B45:F45,B45:C45)</f>
        <v>1008996</v>
      </c>
    </row>
    <row r="46" spans="1:4" ht="13.5" customHeight="1">
      <c r="A46" s="23" t="s">
        <v>282</v>
      </c>
      <c r="B46" s="24">
        <v>0</v>
      </c>
      <c r="C46" s="24">
        <v>0</v>
      </c>
      <c r="D46" s="24">
        <f>SUM('- 48 -'!B46:F46,B46:C46)</f>
        <v>14399715</v>
      </c>
    </row>
    <row r="47" spans="1:4" ht="4.5" customHeight="1">
      <c r="A47"/>
      <c r="B47"/>
      <c r="C47"/>
      <c r="D47"/>
    </row>
    <row r="48" spans="1:4" ht="13.5" customHeight="1">
      <c r="A48" s="370" t="s">
        <v>283</v>
      </c>
      <c r="B48" s="371">
        <f>SUM(B11:B46)</f>
        <v>4000</v>
      </c>
      <c r="C48" s="371">
        <f>SUM(C11:C46)</f>
        <v>1709143</v>
      </c>
      <c r="D48" s="371">
        <f>SUM(D11:D46)</f>
        <v>94911771</v>
      </c>
    </row>
    <row r="49" spans="1:4" ht="4.5" customHeight="1">
      <c r="A49" s="25" t="s">
        <v>5</v>
      </c>
      <c r="B49" s="26"/>
      <c r="C49" s="26"/>
      <c r="D49" s="26"/>
    </row>
    <row r="50" spans="1:4" ht="13.5" customHeight="1">
      <c r="A50" s="23" t="s">
        <v>284</v>
      </c>
      <c r="B50" s="24">
        <v>0</v>
      </c>
      <c r="C50" s="24">
        <v>104000</v>
      </c>
      <c r="D50" s="24">
        <f>SUM('- 48 -'!B50:F50,B50:C50)</f>
        <v>104000</v>
      </c>
    </row>
    <row r="51" spans="1:4" ht="13.5" customHeight="1">
      <c r="A51" s="367" t="s">
        <v>285</v>
      </c>
      <c r="B51" s="368">
        <v>0</v>
      </c>
      <c r="C51" s="368">
        <v>0</v>
      </c>
      <c r="D51" s="368">
        <f>SUM('- 48 -'!B51:F51,B51:C51)</f>
        <v>235514</v>
      </c>
    </row>
    <row r="52" spans="1:4" ht="13.5" customHeight="1">
      <c r="A52" s="323"/>
      <c r="B52" s="324"/>
      <c r="C52" s="324"/>
      <c r="D52" s="324"/>
    </row>
    <row r="53" ht="49.5" customHeight="1"/>
    <row r="54" ht="14.25" customHeight="1"/>
    <row r="55" ht="14.25" customHeight="1"/>
    <row r="56" ht="14.25" customHeight="1"/>
    <row r="57" ht="14.25" customHeight="1"/>
    <row r="58" ht="14.25" customHeight="1"/>
    <row r="59" ht="14.25" customHeight="1"/>
    <row r="60"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3.xml><?xml version="1.0" encoding="utf-8"?>
<worksheet xmlns="http://schemas.openxmlformats.org/spreadsheetml/2006/main" xmlns:r="http://schemas.openxmlformats.org/officeDocument/2006/relationships">
  <sheetPr codeName="Sheet42">
    <pageSetUpPr fitToPage="1"/>
  </sheetPr>
  <dimension ref="A1:D58"/>
  <sheetViews>
    <sheetView showGridLines="0" showZeros="0" workbookViewId="0" topLeftCell="A1">
      <selection activeCell="A1" sqref="A1"/>
    </sheetView>
  </sheetViews>
  <sheetFormatPr defaultColWidth="15.83203125" defaultRowHeight="12"/>
  <cols>
    <col min="1" max="1" width="35.83203125" style="1" customWidth="1"/>
    <col min="2" max="3" width="25.83203125" style="1" customWidth="1"/>
    <col min="4" max="4" width="45.83203125" style="1" customWidth="1"/>
    <col min="5" max="16384" width="15.83203125" style="1" customWidth="1"/>
  </cols>
  <sheetData>
    <row r="1" ht="6.75" customHeight="1">
      <c r="A1" s="3"/>
    </row>
    <row r="2" spans="1:4" ht="16.5" customHeight="1">
      <c r="A2" s="329"/>
      <c r="B2" s="330" t="s">
        <v>510</v>
      </c>
      <c r="C2" s="168"/>
      <c r="D2" s="179"/>
    </row>
    <row r="3" spans="1:4" ht="15" customHeight="1">
      <c r="A3" s="331"/>
      <c r="B3" s="270" t="s">
        <v>517</v>
      </c>
      <c r="C3" s="183"/>
      <c r="D3" s="332"/>
    </row>
    <row r="4" spans="1:3" ht="15.75" customHeight="1">
      <c r="A4" s="166"/>
      <c r="B4" s="4"/>
      <c r="C4" s="76"/>
    </row>
    <row r="5" spans="1:3" ht="15.75" customHeight="1">
      <c r="A5" s="1">
        <f>REPLACE(A4,5,5,"")</f>
      </c>
      <c r="B5" s="4"/>
      <c r="C5" s="4"/>
    </row>
    <row r="6" spans="2:3" ht="15.75" customHeight="1">
      <c r="B6"/>
      <c r="C6"/>
    </row>
    <row r="7" spans="2:3" ht="15.75" customHeight="1">
      <c r="B7" s="460" t="s">
        <v>512</v>
      </c>
      <c r="C7" s="460"/>
    </row>
    <row r="8" spans="1:3" ht="15.75" customHeight="1">
      <c r="A8" s="105"/>
      <c r="B8" s="461" t="s">
        <v>126</v>
      </c>
      <c r="C8" s="461" t="s">
        <v>85</v>
      </c>
    </row>
    <row r="9" spans="1:3" ht="15.75" customHeight="1">
      <c r="A9" s="35" t="s">
        <v>88</v>
      </c>
      <c r="B9" s="462" t="s">
        <v>165</v>
      </c>
      <c r="C9" s="462" t="s">
        <v>513</v>
      </c>
    </row>
    <row r="10" spans="1:3" ht="4.5" customHeight="1">
      <c r="A10" s="37"/>
      <c r="B10" s="255"/>
      <c r="C10" s="505">
        <v>0.01608</v>
      </c>
    </row>
    <row r="11" spans="1:3" ht="13.5" customHeight="1">
      <c r="A11" s="367" t="s">
        <v>248</v>
      </c>
      <c r="B11" s="368">
        <f>'- 52 -'!D11</f>
        <v>78249530</v>
      </c>
      <c r="C11" s="368">
        <f aca="true" t="shared" si="0" ref="C11:C46">B11*C$10</f>
        <v>1258252.4424</v>
      </c>
    </row>
    <row r="12" spans="1:3" ht="13.5" customHeight="1">
      <c r="A12" s="23" t="s">
        <v>249</v>
      </c>
      <c r="B12" s="24">
        <f>'- 52 -'!D12</f>
        <v>85253230</v>
      </c>
      <c r="C12" s="24">
        <f t="shared" si="0"/>
        <v>1370871.9384</v>
      </c>
    </row>
    <row r="13" spans="1:3" ht="13.5" customHeight="1">
      <c r="A13" s="367" t="s">
        <v>250</v>
      </c>
      <c r="B13" s="368">
        <f>'- 52 -'!D13</f>
        <v>484269480</v>
      </c>
      <c r="C13" s="368">
        <f t="shared" si="0"/>
        <v>7787053.2384</v>
      </c>
    </row>
    <row r="14" spans="1:3" ht="13.5" customHeight="1">
      <c r="A14" s="23" t="s">
        <v>286</v>
      </c>
      <c r="B14" s="24">
        <f>'- 52 -'!D14</f>
        <v>0</v>
      </c>
      <c r="C14" s="24">
        <f t="shared" si="0"/>
        <v>0</v>
      </c>
    </row>
    <row r="15" spans="1:3" ht="13.5" customHeight="1">
      <c r="A15" s="367" t="s">
        <v>251</v>
      </c>
      <c r="B15" s="368">
        <f>'- 52 -'!D15</f>
        <v>73388170</v>
      </c>
      <c r="C15" s="368">
        <f t="shared" si="0"/>
        <v>1180081.7736</v>
      </c>
    </row>
    <row r="16" spans="1:3" ht="13.5" customHeight="1">
      <c r="A16" s="23" t="s">
        <v>252</v>
      </c>
      <c r="B16" s="24">
        <f>'- 52 -'!D16</f>
        <v>26438190</v>
      </c>
      <c r="C16" s="24">
        <f t="shared" si="0"/>
        <v>425126.09520000004</v>
      </c>
    </row>
    <row r="17" spans="1:3" ht="13.5" customHeight="1">
      <c r="A17" s="367" t="s">
        <v>253</v>
      </c>
      <c r="B17" s="368">
        <f>'- 52 -'!D17</f>
        <v>124392100</v>
      </c>
      <c r="C17" s="368">
        <f t="shared" si="0"/>
        <v>2000224.968</v>
      </c>
    </row>
    <row r="18" spans="1:3" ht="13.5" customHeight="1">
      <c r="A18" s="23" t="s">
        <v>254</v>
      </c>
      <c r="B18" s="24">
        <f>'- 52 -'!D18</f>
        <v>43592420</v>
      </c>
      <c r="C18" s="24">
        <f t="shared" si="0"/>
        <v>700966.1136</v>
      </c>
    </row>
    <row r="19" spans="1:3" ht="13.5" customHeight="1">
      <c r="A19" s="367" t="s">
        <v>255</v>
      </c>
      <c r="B19" s="368">
        <f>'- 52 -'!D19</f>
        <v>117319970</v>
      </c>
      <c r="C19" s="368">
        <f t="shared" si="0"/>
        <v>1886505.1176</v>
      </c>
    </row>
    <row r="20" spans="1:3" ht="13.5" customHeight="1">
      <c r="A20" s="23" t="s">
        <v>256</v>
      </c>
      <c r="B20" s="24">
        <f>'- 52 -'!D20</f>
        <v>169676440</v>
      </c>
      <c r="C20" s="24">
        <f t="shared" si="0"/>
        <v>2728397.1552</v>
      </c>
    </row>
    <row r="21" spans="1:3" ht="13.5" customHeight="1">
      <c r="A21" s="367" t="s">
        <v>257</v>
      </c>
      <c r="B21" s="368">
        <f>'- 52 -'!D21</f>
        <v>112801530</v>
      </c>
      <c r="C21" s="368">
        <f t="shared" si="0"/>
        <v>1813848.6024</v>
      </c>
    </row>
    <row r="22" spans="1:3" ht="13.5" customHeight="1">
      <c r="A22" s="23" t="s">
        <v>258</v>
      </c>
      <c r="B22" s="24">
        <f>'- 52 -'!D22</f>
        <v>54687600</v>
      </c>
      <c r="C22" s="24">
        <f t="shared" si="0"/>
        <v>879376.608</v>
      </c>
    </row>
    <row r="23" spans="1:3" ht="13.5" customHeight="1">
      <c r="A23" s="367" t="s">
        <v>259</v>
      </c>
      <c r="B23" s="368">
        <f>'- 52 -'!D23</f>
        <v>21703690</v>
      </c>
      <c r="C23" s="368">
        <f t="shared" si="0"/>
        <v>348995.33520000003</v>
      </c>
    </row>
    <row r="24" spans="1:3" ht="13.5" customHeight="1">
      <c r="A24" s="23" t="s">
        <v>260</v>
      </c>
      <c r="B24" s="24">
        <f>'- 52 -'!D24</f>
        <v>124301740</v>
      </c>
      <c r="C24" s="24">
        <f t="shared" si="0"/>
        <v>1998771.9792000002</v>
      </c>
    </row>
    <row r="25" spans="1:3" ht="13.5" customHeight="1">
      <c r="A25" s="367" t="s">
        <v>261</v>
      </c>
      <c r="B25" s="368">
        <f>'- 52 -'!D25</f>
        <v>552358100</v>
      </c>
      <c r="C25" s="368">
        <f t="shared" si="0"/>
        <v>8881918.248</v>
      </c>
    </row>
    <row r="26" spans="1:3" ht="13.5" customHeight="1">
      <c r="A26" s="23" t="s">
        <v>262</v>
      </c>
      <c r="B26" s="24">
        <f>'- 52 -'!D26</f>
        <v>81602150</v>
      </c>
      <c r="C26" s="24">
        <f t="shared" si="0"/>
        <v>1312162.5720000002</v>
      </c>
    </row>
    <row r="27" spans="1:3" ht="13.5" customHeight="1">
      <c r="A27" s="367" t="s">
        <v>263</v>
      </c>
      <c r="B27" s="368">
        <f>'- 52 -'!D27</f>
        <v>62567950</v>
      </c>
      <c r="C27" s="368">
        <f t="shared" si="0"/>
        <v>1006092.636</v>
      </c>
    </row>
    <row r="28" spans="1:3" ht="13.5" customHeight="1">
      <c r="A28" s="23" t="s">
        <v>264</v>
      </c>
      <c r="B28" s="24">
        <f>'- 52 -'!D28</f>
        <v>105708870</v>
      </c>
      <c r="C28" s="24">
        <f t="shared" si="0"/>
        <v>1699798.6296</v>
      </c>
    </row>
    <row r="29" spans="1:3" ht="13.5" customHeight="1">
      <c r="A29" s="367" t="s">
        <v>265</v>
      </c>
      <c r="B29" s="368">
        <f>'- 52 -'!D29</f>
        <v>555894260</v>
      </c>
      <c r="C29" s="368">
        <f t="shared" si="0"/>
        <v>8938779.7008</v>
      </c>
    </row>
    <row r="30" spans="1:3" ht="13.5" customHeight="1">
      <c r="A30" s="23" t="s">
        <v>266</v>
      </c>
      <c r="B30" s="24">
        <f>'- 52 -'!D30</f>
        <v>49943910</v>
      </c>
      <c r="C30" s="24">
        <f t="shared" si="0"/>
        <v>803098.0728000001</v>
      </c>
    </row>
    <row r="31" spans="1:3" ht="13.5" customHeight="1">
      <c r="A31" s="367" t="s">
        <v>267</v>
      </c>
      <c r="B31" s="368">
        <f>'- 52 -'!D31</f>
        <v>184981340</v>
      </c>
      <c r="C31" s="368">
        <f t="shared" si="0"/>
        <v>2974499.9472000003</v>
      </c>
    </row>
    <row r="32" spans="1:3" ht="13.5" customHeight="1">
      <c r="A32" s="23" t="s">
        <v>268</v>
      </c>
      <c r="B32" s="24">
        <f>'- 52 -'!D32</f>
        <v>73921550</v>
      </c>
      <c r="C32" s="24">
        <f t="shared" si="0"/>
        <v>1188658.524</v>
      </c>
    </row>
    <row r="33" spans="1:3" ht="13.5" customHeight="1">
      <c r="A33" s="367" t="s">
        <v>269</v>
      </c>
      <c r="B33" s="368">
        <f>'- 52 -'!D33</f>
        <v>80027610</v>
      </c>
      <c r="C33" s="368">
        <f t="shared" si="0"/>
        <v>1286843.9688000001</v>
      </c>
    </row>
    <row r="34" spans="1:3" ht="13.5" customHeight="1">
      <c r="A34" s="23" t="s">
        <v>270</v>
      </c>
      <c r="B34" s="24">
        <f>'- 52 -'!D34</f>
        <v>112964930</v>
      </c>
      <c r="C34" s="24">
        <f t="shared" si="0"/>
        <v>1816476.0744</v>
      </c>
    </row>
    <row r="35" spans="1:3" ht="13.5" customHeight="1">
      <c r="A35" s="367" t="s">
        <v>271</v>
      </c>
      <c r="B35" s="368">
        <f>'- 52 -'!D35</f>
        <v>487219750</v>
      </c>
      <c r="C35" s="368">
        <f t="shared" si="0"/>
        <v>7834493.58</v>
      </c>
    </row>
    <row r="36" spans="1:3" ht="13.5" customHeight="1">
      <c r="A36" s="23" t="s">
        <v>272</v>
      </c>
      <c r="B36" s="24">
        <f>'- 52 -'!D36</f>
        <v>91896560</v>
      </c>
      <c r="C36" s="24">
        <f t="shared" si="0"/>
        <v>1477696.6848000002</v>
      </c>
    </row>
    <row r="37" spans="1:3" ht="13.5" customHeight="1">
      <c r="A37" s="367" t="s">
        <v>273</v>
      </c>
      <c r="B37" s="368">
        <f>'- 52 -'!D37</f>
        <v>87199860</v>
      </c>
      <c r="C37" s="368">
        <f t="shared" si="0"/>
        <v>1402173.7488</v>
      </c>
    </row>
    <row r="38" spans="1:3" ht="13.5" customHeight="1">
      <c r="A38" s="23" t="s">
        <v>274</v>
      </c>
      <c r="B38" s="24">
        <f>'- 52 -'!D38</f>
        <v>180468710</v>
      </c>
      <c r="C38" s="24">
        <f t="shared" si="0"/>
        <v>2901936.8568</v>
      </c>
    </row>
    <row r="39" spans="1:3" ht="13.5" customHeight="1">
      <c r="A39" s="367" t="s">
        <v>275</v>
      </c>
      <c r="B39" s="368">
        <f>'- 52 -'!D39</f>
        <v>85510800</v>
      </c>
      <c r="C39" s="368">
        <f t="shared" si="0"/>
        <v>1375013.664</v>
      </c>
    </row>
    <row r="40" spans="1:3" ht="13.5" customHeight="1">
      <c r="A40" s="23" t="s">
        <v>276</v>
      </c>
      <c r="B40" s="24">
        <f>'- 52 -'!D40</f>
        <v>688492400</v>
      </c>
      <c r="C40" s="24">
        <f t="shared" si="0"/>
        <v>11070957.792000001</v>
      </c>
    </row>
    <row r="41" spans="1:3" ht="13.5" customHeight="1">
      <c r="A41" s="367" t="s">
        <v>277</v>
      </c>
      <c r="B41" s="368">
        <f>'- 52 -'!D41</f>
        <v>185750420</v>
      </c>
      <c r="C41" s="368">
        <f t="shared" si="0"/>
        <v>2986866.7536</v>
      </c>
    </row>
    <row r="42" spans="1:3" ht="13.5" customHeight="1">
      <c r="A42" s="23" t="s">
        <v>278</v>
      </c>
      <c r="B42" s="24">
        <f>'- 52 -'!D42</f>
        <v>54332260</v>
      </c>
      <c r="C42" s="24">
        <f t="shared" si="0"/>
        <v>873662.7408</v>
      </c>
    </row>
    <row r="43" spans="1:3" ht="13.5" customHeight="1">
      <c r="A43" s="367" t="s">
        <v>279</v>
      </c>
      <c r="B43" s="368">
        <f>'- 52 -'!D43</f>
        <v>37296360</v>
      </c>
      <c r="C43" s="368">
        <f t="shared" si="0"/>
        <v>599725.4688</v>
      </c>
    </row>
    <row r="44" spans="1:3" ht="13.5" customHeight="1">
      <c r="A44" s="23" t="s">
        <v>280</v>
      </c>
      <c r="B44" s="24">
        <f>'- 52 -'!D44</f>
        <v>11267980</v>
      </c>
      <c r="C44" s="24">
        <f t="shared" si="0"/>
        <v>181189.1184</v>
      </c>
    </row>
    <row r="45" spans="1:3" ht="13.5" customHeight="1">
      <c r="A45" s="367" t="s">
        <v>281</v>
      </c>
      <c r="B45" s="368">
        <f>'- 52 -'!D45</f>
        <v>51431940</v>
      </c>
      <c r="C45" s="368">
        <f t="shared" si="0"/>
        <v>827025.5952</v>
      </c>
    </row>
    <row r="46" spans="1:3" ht="13.5" customHeight="1">
      <c r="A46" s="23" t="s">
        <v>282</v>
      </c>
      <c r="B46" s="24">
        <f>'- 52 -'!D46</f>
        <v>2239838930</v>
      </c>
      <c r="C46" s="24">
        <f t="shared" si="0"/>
        <v>36016609.9944</v>
      </c>
    </row>
    <row r="47" spans="1:3" ht="6" customHeight="1">
      <c r="A47"/>
      <c r="B47"/>
      <c r="C47"/>
    </row>
    <row r="48" spans="1:3" ht="13.5" customHeight="1">
      <c r="A48" s="370" t="s">
        <v>291</v>
      </c>
      <c r="B48" s="371">
        <f>SUM(B11:B46)</f>
        <v>7576750730</v>
      </c>
      <c r="C48" s="371">
        <f>SUM(C11:C46)</f>
        <v>121834151.73839998</v>
      </c>
    </row>
    <row r="49" spans="1:3" ht="6" customHeight="1">
      <c r="A49" s="25"/>
      <c r="B49" s="26"/>
      <c r="C49" s="26"/>
    </row>
    <row r="50" spans="1:3" ht="13.5" customHeight="1">
      <c r="A50" s="23" t="s">
        <v>289</v>
      </c>
      <c r="B50" s="24">
        <f>'- 52 -'!D50</f>
        <v>1982800</v>
      </c>
      <c r="C50" s="24">
        <v>0</v>
      </c>
    </row>
    <row r="51" spans="1:3" ht="13.5" customHeight="1">
      <c r="A51" s="367" t="s">
        <v>290</v>
      </c>
      <c r="B51" s="368">
        <f>'- 52 -'!D51</f>
        <v>29265340</v>
      </c>
      <c r="C51" s="368">
        <f>B51*C$10</f>
        <v>470586.6672</v>
      </c>
    </row>
    <row r="52" spans="1:3" ht="6" customHeight="1">
      <c r="A52" s="162"/>
      <c r="B52" s="178"/>
      <c r="C52" s="178"/>
    </row>
    <row r="53" spans="1:4" ht="14.25" customHeight="1">
      <c r="A53" s="370" t="s">
        <v>283</v>
      </c>
      <c r="B53" s="371">
        <f>SUM(B48,B50:B51)</f>
        <v>7607998870</v>
      </c>
      <c r="C53" s="371">
        <f>SUM(C48,C50:C51)</f>
        <v>122304738.40559998</v>
      </c>
      <c r="D53" s="213"/>
    </row>
    <row r="54" spans="1:4" ht="28.5" customHeight="1">
      <c r="A54" s="333"/>
      <c r="B54" s="333"/>
      <c r="C54" s="333"/>
      <c r="D54" s="27"/>
    </row>
    <row r="55" spans="1:4" ht="14.25" customHeight="1">
      <c r="A55" s="335" t="s">
        <v>502</v>
      </c>
      <c r="B55" s="39"/>
      <c r="C55" s="39"/>
      <c r="D55" s="39"/>
    </row>
    <row r="56" spans="1:4" ht="14.25" customHeight="1">
      <c r="A56" s="28"/>
      <c r="B56" s="39"/>
      <c r="C56" s="39"/>
      <c r="D56" s="39"/>
    </row>
    <row r="57" spans="1:4" ht="14.25" customHeight="1">
      <c r="A57" s="29"/>
      <c r="B57" s="39"/>
      <c r="C57" s="39"/>
      <c r="D57" s="39"/>
    </row>
    <row r="58" spans="2:3" ht="14.25" customHeight="1">
      <c r="B58" s="118"/>
      <c r="C58" s="118"/>
    </row>
    <row r="59" ht="14.25" customHeight="1"/>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4.xml><?xml version="1.0" encoding="utf-8"?>
<worksheet xmlns="http://schemas.openxmlformats.org/spreadsheetml/2006/main" xmlns:r="http://schemas.openxmlformats.org/officeDocument/2006/relationships">
  <sheetPr codeName="Sheet43">
    <pageSetUpPr fitToPage="1"/>
  </sheetPr>
  <dimension ref="A1:I57"/>
  <sheetViews>
    <sheetView showGridLines="0" showZeros="0" workbookViewId="0" topLeftCell="A1">
      <selection activeCell="A1" sqref="A1"/>
    </sheetView>
  </sheetViews>
  <sheetFormatPr defaultColWidth="15.83203125" defaultRowHeight="12"/>
  <cols>
    <col min="1" max="1" width="30.83203125" style="1" customWidth="1"/>
    <col min="2" max="2" width="18.83203125" style="1" customWidth="1"/>
    <col min="3" max="3" width="15.83203125" style="1" customWidth="1"/>
    <col min="4" max="4" width="16.83203125" style="1" customWidth="1"/>
    <col min="5" max="5" width="17.83203125" style="1" customWidth="1"/>
    <col min="6" max="6" width="15.83203125" style="1" customWidth="1"/>
    <col min="7" max="7" width="17.83203125" style="1" customWidth="1"/>
    <col min="8" max="16384" width="15.83203125" style="1" customWidth="1"/>
  </cols>
  <sheetData>
    <row r="1" ht="6.75" customHeight="1">
      <c r="A1" s="3"/>
    </row>
    <row r="2" spans="1:7" ht="15.75" customHeight="1">
      <c r="A2" s="268" t="s">
        <v>103</v>
      </c>
      <c r="B2" s="269"/>
      <c r="C2" s="269"/>
      <c r="D2" s="269"/>
      <c r="E2" s="269"/>
      <c r="F2" s="269"/>
      <c r="G2" s="269"/>
    </row>
    <row r="3" spans="1:7" ht="15.75" customHeight="1">
      <c r="A3" s="270" t="str">
        <f>TAXYEAR</f>
        <v>FOR THE 2006 TAXATION YEAR (2006 IS A REASSESSMENT YEAR)</v>
      </c>
      <c r="B3" s="271"/>
      <c r="C3" s="271"/>
      <c r="D3" s="271"/>
      <c r="E3" s="272"/>
      <c r="F3" s="272"/>
      <c r="G3" s="271"/>
    </row>
    <row r="4" spans="2:7" ht="15.75" customHeight="1">
      <c r="B4" s="4"/>
      <c r="C4" s="4"/>
      <c r="D4" s="4"/>
      <c r="E4" s="76"/>
      <c r="F4" s="76"/>
      <c r="G4" s="76"/>
    </row>
    <row r="5" spans="2:7" ht="15.75" customHeight="1">
      <c r="B5" s="4"/>
      <c r="C5" s="4"/>
      <c r="D5" s="4"/>
      <c r="E5" s="4"/>
      <c r="F5" s="4"/>
      <c r="G5" s="4"/>
    </row>
    <row r="6" spans="2:8" ht="15.75" customHeight="1">
      <c r="B6" s="254" t="s">
        <v>112</v>
      </c>
      <c r="C6" s="200"/>
      <c r="D6" s="200"/>
      <c r="E6" s="198"/>
      <c r="F6" s="4"/>
      <c r="G6" s="4"/>
      <c r="H6" s="164" t="s">
        <v>152</v>
      </c>
    </row>
    <row r="7" spans="2:8" ht="15.75" customHeight="1">
      <c r="B7" s="459" t="s">
        <v>123</v>
      </c>
      <c r="C7" s="459" t="s">
        <v>124</v>
      </c>
      <c r="D7" s="460"/>
      <c r="E7" s="383"/>
      <c r="F7" s="455"/>
      <c r="G7" s="383" t="s">
        <v>125</v>
      </c>
      <c r="H7" s="164" t="s">
        <v>139</v>
      </c>
    </row>
    <row r="8" spans="1:8" ht="15.75" customHeight="1">
      <c r="A8" s="32"/>
      <c r="B8" s="463" t="s">
        <v>149</v>
      </c>
      <c r="C8" s="463" t="s">
        <v>150</v>
      </c>
      <c r="D8" s="464" t="s">
        <v>5</v>
      </c>
      <c r="E8" s="465"/>
      <c r="F8" s="443" t="s">
        <v>125</v>
      </c>
      <c r="G8" s="443" t="s">
        <v>151</v>
      </c>
      <c r="H8" s="164" t="s">
        <v>226</v>
      </c>
    </row>
    <row r="9" spans="1:8" ht="15.75" customHeight="1">
      <c r="A9" s="273" t="s">
        <v>88</v>
      </c>
      <c r="B9" s="462" t="s">
        <v>164</v>
      </c>
      <c r="C9" s="462" t="s">
        <v>161</v>
      </c>
      <c r="D9" s="462" t="s">
        <v>165</v>
      </c>
      <c r="E9" s="386" t="s">
        <v>61</v>
      </c>
      <c r="F9" s="386" t="s">
        <v>456</v>
      </c>
      <c r="G9" s="386" t="s">
        <v>455</v>
      </c>
      <c r="H9" s="164" t="s">
        <v>227</v>
      </c>
    </row>
    <row r="10" spans="1:7" ht="4.5" customHeight="1">
      <c r="A10" s="22"/>
      <c r="B10" s="255"/>
      <c r="C10" s="3"/>
      <c r="D10" s="255"/>
      <c r="E10" s="255"/>
      <c r="F10" s="3"/>
      <c r="G10" s="3"/>
    </row>
    <row r="11" spans="1:9" ht="13.5" customHeight="1">
      <c r="A11" s="367" t="s">
        <v>248</v>
      </c>
      <c r="B11" s="368">
        <v>109995650</v>
      </c>
      <c r="C11" s="368">
        <v>103787810</v>
      </c>
      <c r="D11" s="368">
        <v>78249530</v>
      </c>
      <c r="E11" s="368">
        <f aca="true" t="shared" si="0" ref="E11:E46">SUM(B11:D11)</f>
        <v>292032990</v>
      </c>
      <c r="F11" s="368">
        <f>'- 54 -'!C11</f>
        <v>5300691</v>
      </c>
      <c r="G11" s="369">
        <f aca="true" t="shared" si="1" ref="G11:G46">F11/E11*1000</f>
        <v>18.15100067975197</v>
      </c>
      <c r="I11" s="1">
        <f>F11-'- 54 -'!C11</f>
        <v>0</v>
      </c>
    </row>
    <row r="12" spans="1:9" ht="13.5" customHeight="1">
      <c r="A12" s="23" t="s">
        <v>249</v>
      </c>
      <c r="B12" s="24">
        <v>149570970</v>
      </c>
      <c r="C12" s="24">
        <v>136903070</v>
      </c>
      <c r="D12" s="24">
        <v>85253230</v>
      </c>
      <c r="E12" s="24">
        <f t="shared" si="0"/>
        <v>371727270</v>
      </c>
      <c r="F12" s="24">
        <f>'- 54 -'!C12</f>
        <v>8988366</v>
      </c>
      <c r="G12" s="360">
        <f t="shared" si="1"/>
        <v>24.18000164475423</v>
      </c>
      <c r="I12" s="102">
        <f>F12-'- 54 -'!C12</f>
        <v>0</v>
      </c>
    </row>
    <row r="13" spans="1:9" ht="13.5" customHeight="1">
      <c r="A13" s="367" t="s">
        <v>250</v>
      </c>
      <c r="B13" s="368">
        <v>752383250</v>
      </c>
      <c r="C13" s="368">
        <v>32344670</v>
      </c>
      <c r="D13" s="368">
        <v>484269480</v>
      </c>
      <c r="E13" s="368">
        <f t="shared" si="0"/>
        <v>1268997400</v>
      </c>
      <c r="F13" s="368">
        <f>'- 54 -'!C13</f>
        <v>22442924</v>
      </c>
      <c r="G13" s="369">
        <f t="shared" si="1"/>
        <v>17.68555554172136</v>
      </c>
      <c r="I13" s="1">
        <f>F13-'- 54 -'!C13</f>
        <v>0</v>
      </c>
    </row>
    <row r="14" spans="1:9" ht="13.5" customHeight="1">
      <c r="A14" s="23" t="s">
        <v>286</v>
      </c>
      <c r="B14" s="24"/>
      <c r="C14" s="24"/>
      <c r="D14" s="24"/>
      <c r="E14" s="24">
        <f t="shared" si="0"/>
        <v>0</v>
      </c>
      <c r="F14" s="24">
        <f>'- 54 -'!C14</f>
        <v>0</v>
      </c>
      <c r="G14" s="360"/>
      <c r="I14" s="1">
        <f>F14-'- 54 -'!C14</f>
        <v>0</v>
      </c>
    </row>
    <row r="15" spans="1:9" ht="13.5" customHeight="1">
      <c r="A15" s="367" t="s">
        <v>251</v>
      </c>
      <c r="B15" s="368">
        <v>313911730</v>
      </c>
      <c r="C15" s="368">
        <v>47025330</v>
      </c>
      <c r="D15" s="368">
        <v>73388170</v>
      </c>
      <c r="E15" s="368">
        <f t="shared" si="0"/>
        <v>434325230</v>
      </c>
      <c r="F15" s="368">
        <f>'- 54 -'!C15</f>
        <v>6640369</v>
      </c>
      <c r="G15" s="369">
        <f t="shared" si="1"/>
        <v>15.288932213309366</v>
      </c>
      <c r="I15" s="1">
        <f>F15-'- 54 -'!C15</f>
        <v>0</v>
      </c>
    </row>
    <row r="16" spans="1:9" ht="13.5" customHeight="1">
      <c r="A16" s="23" t="s">
        <v>252</v>
      </c>
      <c r="B16" s="24">
        <v>54333630</v>
      </c>
      <c r="C16" s="24">
        <v>0</v>
      </c>
      <c r="D16" s="24">
        <v>26438190</v>
      </c>
      <c r="E16" s="24">
        <f t="shared" si="0"/>
        <v>80771820</v>
      </c>
      <c r="F16" s="24">
        <f>'- 54 -'!C16</f>
        <v>3315361</v>
      </c>
      <c r="G16" s="360">
        <f>(F16-H16)/E16*1000</f>
        <v>22.168944565072326</v>
      </c>
      <c r="H16" s="1">
        <v>1524735</v>
      </c>
      <c r="I16" s="1">
        <f>F16-'- 54 -'!C16</f>
        <v>0</v>
      </c>
    </row>
    <row r="17" spans="1:9" ht="13.5" customHeight="1">
      <c r="A17" s="367" t="s">
        <v>253</v>
      </c>
      <c r="B17" s="368">
        <v>85648100</v>
      </c>
      <c r="C17" s="368">
        <v>85697980</v>
      </c>
      <c r="D17" s="368">
        <v>124392100</v>
      </c>
      <c r="E17" s="368">
        <f t="shared" si="0"/>
        <v>295738180</v>
      </c>
      <c r="F17" s="368">
        <f>'- 54 -'!C17</f>
        <v>5540258</v>
      </c>
      <c r="G17" s="369">
        <f t="shared" si="1"/>
        <v>18.73365826488822</v>
      </c>
      <c r="I17" s="1">
        <f>F17-'- 54 -'!C17</f>
        <v>0</v>
      </c>
    </row>
    <row r="18" spans="1:9" ht="13.5" customHeight="1">
      <c r="A18" s="23" t="s">
        <v>254</v>
      </c>
      <c r="B18" s="24">
        <v>67339590</v>
      </c>
      <c r="C18" s="24">
        <v>13664770</v>
      </c>
      <c r="D18" s="24">
        <v>43592420</v>
      </c>
      <c r="E18" s="24">
        <f t="shared" si="0"/>
        <v>124596780</v>
      </c>
      <c r="F18" s="24">
        <f>'- 54 -'!C18</f>
        <v>3177218</v>
      </c>
      <c r="G18" s="360">
        <f>(F18-H18)/E18*1000</f>
        <v>25.500000882847857</v>
      </c>
      <c r="I18" s="1">
        <f>F18-'- 54 -'!C18</f>
        <v>0</v>
      </c>
    </row>
    <row r="19" spans="1:9" ht="13.5" customHeight="1">
      <c r="A19" s="367" t="s">
        <v>255</v>
      </c>
      <c r="B19" s="368">
        <v>219787910</v>
      </c>
      <c r="C19" s="368">
        <v>84382330</v>
      </c>
      <c r="D19" s="368">
        <v>117319970</v>
      </c>
      <c r="E19" s="368">
        <f t="shared" si="0"/>
        <v>421490210</v>
      </c>
      <c r="F19" s="368">
        <f>'- 54 -'!C19</f>
        <v>8265500</v>
      </c>
      <c r="G19" s="369">
        <f t="shared" si="1"/>
        <v>19.61018264220182</v>
      </c>
      <c r="I19" s="1">
        <f>F19-'- 54 -'!C19</f>
        <v>0</v>
      </c>
    </row>
    <row r="20" spans="1:9" ht="13.5" customHeight="1">
      <c r="A20" s="23" t="s">
        <v>256</v>
      </c>
      <c r="B20" s="24">
        <v>472475250</v>
      </c>
      <c r="C20" s="24">
        <v>115056180</v>
      </c>
      <c r="D20" s="24">
        <v>169676440</v>
      </c>
      <c r="E20" s="24">
        <f t="shared" si="0"/>
        <v>757207870</v>
      </c>
      <c r="F20" s="24">
        <f>'- 54 -'!C20</f>
        <v>14841850</v>
      </c>
      <c r="G20" s="360">
        <f t="shared" si="1"/>
        <v>19.600760356597984</v>
      </c>
      <c r="I20" s="1">
        <f>F20-'- 54 -'!C20</f>
        <v>0</v>
      </c>
    </row>
    <row r="21" spans="1:9" ht="13.5" customHeight="1">
      <c r="A21" s="367" t="s">
        <v>257</v>
      </c>
      <c r="B21" s="368">
        <v>312247190</v>
      </c>
      <c r="C21" s="368">
        <v>97289900</v>
      </c>
      <c r="D21" s="368">
        <v>112801530</v>
      </c>
      <c r="E21" s="368">
        <f t="shared" si="0"/>
        <v>522338620</v>
      </c>
      <c r="F21" s="368">
        <f>'- 54 -'!C21</f>
        <v>10823214</v>
      </c>
      <c r="G21" s="369">
        <f t="shared" si="1"/>
        <v>20.720684984005203</v>
      </c>
      <c r="I21" s="1">
        <f>F21-'- 54 -'!C21</f>
        <v>0</v>
      </c>
    </row>
    <row r="22" spans="1:9" ht="13.5" customHeight="1">
      <c r="A22" s="23" t="s">
        <v>258</v>
      </c>
      <c r="B22" s="24">
        <v>87140360</v>
      </c>
      <c r="C22" s="24">
        <v>8689380</v>
      </c>
      <c r="D22" s="24">
        <v>54687600</v>
      </c>
      <c r="E22" s="24">
        <f t="shared" si="0"/>
        <v>150517340</v>
      </c>
      <c r="F22" s="24">
        <f>'- 54 -'!C22</f>
        <v>3821167</v>
      </c>
      <c r="G22" s="360">
        <f t="shared" si="1"/>
        <v>25.386888979037234</v>
      </c>
      <c r="I22" s="1">
        <f>F22-'- 54 -'!C22</f>
        <v>0</v>
      </c>
    </row>
    <row r="23" spans="1:9" ht="13.5" customHeight="1">
      <c r="A23" s="367" t="s">
        <v>259</v>
      </c>
      <c r="B23" s="368">
        <v>76854380</v>
      </c>
      <c r="C23" s="368">
        <v>56749160</v>
      </c>
      <c r="D23" s="368">
        <v>21703690</v>
      </c>
      <c r="E23" s="368">
        <f t="shared" si="0"/>
        <v>155307230</v>
      </c>
      <c r="F23" s="368">
        <f>'- 54 -'!C23</f>
        <v>3640009</v>
      </c>
      <c r="G23" s="369">
        <f t="shared" si="1"/>
        <v>23.437472936707454</v>
      </c>
      <c r="H23" s="275"/>
      <c r="I23" s="1">
        <f>H23*E23</f>
        <v>0</v>
      </c>
    </row>
    <row r="24" spans="1:9" ht="13.5" customHeight="1">
      <c r="A24" s="23" t="s">
        <v>260</v>
      </c>
      <c r="B24" s="24">
        <v>670178570</v>
      </c>
      <c r="C24" s="24">
        <v>35348290</v>
      </c>
      <c r="D24" s="24">
        <v>124301740</v>
      </c>
      <c r="E24" s="24">
        <f t="shared" si="0"/>
        <v>829828600</v>
      </c>
      <c r="F24" s="24">
        <f>'- 54 -'!C24</f>
        <v>17320573</v>
      </c>
      <c r="G24" s="360">
        <f t="shared" si="1"/>
        <v>20.872470531866462</v>
      </c>
      <c r="I24" s="1">
        <f>F24-'- 54 -'!C24</f>
        <v>0</v>
      </c>
    </row>
    <row r="25" spans="1:9" ht="13.5" customHeight="1">
      <c r="A25" s="367" t="s">
        <v>261</v>
      </c>
      <c r="B25" s="368">
        <v>2092695580</v>
      </c>
      <c r="C25" s="368">
        <v>7370240</v>
      </c>
      <c r="D25" s="368">
        <v>552358100</v>
      </c>
      <c r="E25" s="368">
        <f t="shared" si="0"/>
        <v>2652423920</v>
      </c>
      <c r="F25" s="368">
        <f>'- 54 -'!C25</f>
        <v>60750120</v>
      </c>
      <c r="G25" s="369">
        <f t="shared" si="1"/>
        <v>22.90362394258607</v>
      </c>
      <c r="I25" s="1">
        <f>F25-'- 54 -'!C25</f>
        <v>0</v>
      </c>
    </row>
    <row r="26" spans="1:9" ht="13.5" customHeight="1">
      <c r="A26" s="23" t="s">
        <v>262</v>
      </c>
      <c r="B26" s="24">
        <v>228621730</v>
      </c>
      <c r="C26" s="24">
        <v>135104250</v>
      </c>
      <c r="D26" s="24">
        <v>81602150</v>
      </c>
      <c r="E26" s="24">
        <f t="shared" si="0"/>
        <v>445328130</v>
      </c>
      <c r="F26" s="24">
        <f>'- 54 -'!C26</f>
        <v>10448212</v>
      </c>
      <c r="G26" s="360">
        <f t="shared" si="1"/>
        <v>23.461828023304975</v>
      </c>
      <c r="I26" s="1">
        <f>F26-'- 54 -'!C26</f>
        <v>0</v>
      </c>
    </row>
    <row r="27" spans="1:9" ht="13.5" customHeight="1">
      <c r="A27" s="367" t="s">
        <v>263</v>
      </c>
      <c r="B27" s="368">
        <v>138217330</v>
      </c>
      <c r="C27" s="368">
        <v>0</v>
      </c>
      <c r="D27" s="368">
        <v>62567950</v>
      </c>
      <c r="E27" s="368">
        <f t="shared" si="0"/>
        <v>200785280</v>
      </c>
      <c r="F27" s="368">
        <f>'- 54 -'!C27</f>
        <v>6782856</v>
      </c>
      <c r="G27" s="369">
        <f t="shared" si="1"/>
        <v>33.78163976960861</v>
      </c>
      <c r="I27" s="1">
        <f>F27-'- 54 -'!C27</f>
        <v>0</v>
      </c>
    </row>
    <row r="28" spans="1:9" ht="13.5" customHeight="1">
      <c r="A28" s="23" t="s">
        <v>264</v>
      </c>
      <c r="B28" s="24">
        <v>106484150</v>
      </c>
      <c r="C28" s="24">
        <v>144595570</v>
      </c>
      <c r="D28" s="24">
        <v>105708870</v>
      </c>
      <c r="E28" s="24">
        <f t="shared" si="0"/>
        <v>356788590</v>
      </c>
      <c r="F28" s="24">
        <f>'- 54 -'!C28</f>
        <v>6815067</v>
      </c>
      <c r="G28" s="360">
        <f t="shared" si="1"/>
        <v>19.101134932594114</v>
      </c>
      <c r="I28" s="1">
        <f>F28-'- 54 -'!C28</f>
        <v>0</v>
      </c>
    </row>
    <row r="29" spans="1:7" ht="13.5" customHeight="1">
      <c r="A29" s="367" t="s">
        <v>265</v>
      </c>
      <c r="B29" s="368">
        <v>2163231720</v>
      </c>
      <c r="C29" s="368">
        <v>5155230</v>
      </c>
      <c r="D29" s="368">
        <v>555894260</v>
      </c>
      <c r="E29" s="368">
        <f t="shared" si="0"/>
        <v>2724281210</v>
      </c>
      <c r="F29" s="368">
        <f>'- 54 -'!C29</f>
        <v>63055841</v>
      </c>
      <c r="G29" s="369">
        <f t="shared" si="1"/>
        <v>23.14586349182359</v>
      </c>
    </row>
    <row r="30" spans="1:9" ht="13.5" customHeight="1">
      <c r="A30" s="23" t="s">
        <v>266</v>
      </c>
      <c r="B30" s="24">
        <v>60177320</v>
      </c>
      <c r="C30" s="24">
        <v>83374330</v>
      </c>
      <c r="D30" s="24">
        <v>49943910</v>
      </c>
      <c r="E30" s="24">
        <f t="shared" si="0"/>
        <v>193495560</v>
      </c>
      <c r="F30" s="24">
        <f>'- 54 -'!C30</f>
        <v>3677186</v>
      </c>
      <c r="G30" s="360">
        <f t="shared" si="1"/>
        <v>19.003981279983893</v>
      </c>
      <c r="I30" s="1">
        <f>F30-'- 54 -'!C30</f>
        <v>0</v>
      </c>
    </row>
    <row r="31" spans="1:9" ht="13.5" customHeight="1">
      <c r="A31" s="367" t="s">
        <v>267</v>
      </c>
      <c r="B31" s="368">
        <v>255406380</v>
      </c>
      <c r="C31" s="368">
        <v>116345440</v>
      </c>
      <c r="D31" s="368">
        <v>184981340</v>
      </c>
      <c r="E31" s="368">
        <f t="shared" si="0"/>
        <v>556733160</v>
      </c>
      <c r="F31" s="368">
        <f>'- 54 -'!C31</f>
        <v>10983330</v>
      </c>
      <c r="G31" s="369">
        <f t="shared" si="1"/>
        <v>19.728176421178144</v>
      </c>
      <c r="I31" s="1">
        <f>F31-'- 54 -'!C31</f>
        <v>0</v>
      </c>
    </row>
    <row r="32" spans="1:9" ht="13.5" customHeight="1">
      <c r="A32" s="23" t="s">
        <v>268</v>
      </c>
      <c r="B32" s="24">
        <v>204780050</v>
      </c>
      <c r="C32" s="24">
        <v>206240940</v>
      </c>
      <c r="D32" s="24">
        <v>73921550</v>
      </c>
      <c r="E32" s="24">
        <f t="shared" si="0"/>
        <v>484942540</v>
      </c>
      <c r="F32" s="24">
        <f>'- 54 -'!C32</f>
        <v>9266416</v>
      </c>
      <c r="G32" s="360">
        <f t="shared" si="1"/>
        <v>19.108276209383487</v>
      </c>
      <c r="I32" s="1">
        <f>F32-'- 54 -'!C32</f>
        <v>0</v>
      </c>
    </row>
    <row r="33" spans="1:9" ht="13.5" customHeight="1">
      <c r="A33" s="367" t="s">
        <v>269</v>
      </c>
      <c r="B33" s="368">
        <v>132040530</v>
      </c>
      <c r="C33" s="368">
        <v>257003270</v>
      </c>
      <c r="D33" s="368">
        <v>80027610</v>
      </c>
      <c r="E33" s="368">
        <f t="shared" si="0"/>
        <v>469071410</v>
      </c>
      <c r="F33" s="368">
        <f>'- 54 -'!C33</f>
        <v>10013618</v>
      </c>
      <c r="G33" s="369">
        <f t="shared" si="1"/>
        <v>21.34774745704497</v>
      </c>
      <c r="I33" s="1">
        <f>F33-'- 54 -'!C33</f>
        <v>0</v>
      </c>
    </row>
    <row r="34" spans="1:9" ht="13.5" customHeight="1">
      <c r="A34" s="23" t="s">
        <v>270</v>
      </c>
      <c r="B34" s="24">
        <v>179841540</v>
      </c>
      <c r="C34" s="24">
        <v>171033240</v>
      </c>
      <c r="D34" s="24">
        <v>112964930</v>
      </c>
      <c r="E34" s="24">
        <f t="shared" si="0"/>
        <v>463839710</v>
      </c>
      <c r="F34" s="24">
        <f>'- 54 -'!C34</f>
        <v>9609081</v>
      </c>
      <c r="G34" s="360">
        <f t="shared" si="1"/>
        <v>20.71638282112586</v>
      </c>
      <c r="I34" s="1">
        <f>F34-'- 54 -'!C34</f>
        <v>0</v>
      </c>
    </row>
    <row r="35" spans="1:9" ht="13.5" customHeight="1">
      <c r="A35" s="367" t="s">
        <v>271</v>
      </c>
      <c r="B35" s="368">
        <v>1950074480</v>
      </c>
      <c r="C35" s="368">
        <v>6446940</v>
      </c>
      <c r="D35" s="368">
        <v>487219750</v>
      </c>
      <c r="E35" s="368">
        <f t="shared" si="0"/>
        <v>2443741170</v>
      </c>
      <c r="F35" s="368">
        <f>'- 54 -'!C35</f>
        <v>58517003</v>
      </c>
      <c r="G35" s="369">
        <f t="shared" si="1"/>
        <v>23.945663198038275</v>
      </c>
      <c r="I35" s="1">
        <f>F35-'- 54 -'!C35</f>
        <v>0</v>
      </c>
    </row>
    <row r="36" spans="1:9" ht="13.5" customHeight="1">
      <c r="A36" s="23" t="s">
        <v>272</v>
      </c>
      <c r="B36" s="24">
        <v>166862070</v>
      </c>
      <c r="C36" s="24">
        <v>87662790</v>
      </c>
      <c r="D36" s="24">
        <v>91896560</v>
      </c>
      <c r="E36" s="24">
        <f t="shared" si="0"/>
        <v>346421420</v>
      </c>
      <c r="F36" s="24">
        <f>'- 54 -'!C36</f>
        <v>7254131</v>
      </c>
      <c r="G36" s="360">
        <f t="shared" si="1"/>
        <v>20.940191862269952</v>
      </c>
      <c r="I36" s="1">
        <f>F36-'- 54 -'!C36</f>
        <v>0</v>
      </c>
    </row>
    <row r="37" spans="1:9" ht="13.5" customHeight="1">
      <c r="A37" s="367" t="s">
        <v>273</v>
      </c>
      <c r="B37" s="368">
        <v>433167920</v>
      </c>
      <c r="C37" s="368">
        <v>61782250</v>
      </c>
      <c r="D37" s="368">
        <v>87199860</v>
      </c>
      <c r="E37" s="368">
        <f t="shared" si="0"/>
        <v>582150030</v>
      </c>
      <c r="F37" s="368">
        <f>'- 54 -'!C37</f>
        <v>13427437</v>
      </c>
      <c r="G37" s="369">
        <f t="shared" si="1"/>
        <v>23.06525175305754</v>
      </c>
      <c r="I37" s="1">
        <f>F37-'- 54 -'!C37</f>
        <v>0</v>
      </c>
    </row>
    <row r="38" spans="1:9" ht="13.5" customHeight="1">
      <c r="A38" s="23" t="s">
        <v>274</v>
      </c>
      <c r="B38" s="24">
        <v>961384180</v>
      </c>
      <c r="C38" s="24">
        <v>5164390</v>
      </c>
      <c r="D38" s="24">
        <v>180468710</v>
      </c>
      <c r="E38" s="24">
        <f t="shared" si="0"/>
        <v>1147017280</v>
      </c>
      <c r="F38" s="24">
        <f>'- 54 -'!C38</f>
        <v>30181478</v>
      </c>
      <c r="G38" s="360">
        <f t="shared" si="1"/>
        <v>26.31301073336925</v>
      </c>
      <c r="I38" s="1">
        <f>F38-'- 54 -'!C38</f>
        <v>0</v>
      </c>
    </row>
    <row r="39" spans="1:9" ht="13.5" customHeight="1">
      <c r="A39" s="367" t="s">
        <v>275</v>
      </c>
      <c r="B39" s="368">
        <v>104164390</v>
      </c>
      <c r="C39" s="368">
        <v>182875080</v>
      </c>
      <c r="D39" s="368">
        <v>85510800</v>
      </c>
      <c r="E39" s="368">
        <f t="shared" si="0"/>
        <v>372550270</v>
      </c>
      <c r="F39" s="368">
        <f>'- 54 -'!C39</f>
        <v>7462210</v>
      </c>
      <c r="G39" s="369">
        <f t="shared" si="1"/>
        <v>20.030075404320602</v>
      </c>
      <c r="I39" s="1">
        <f>F39-'- 54 -'!C39</f>
        <v>0</v>
      </c>
    </row>
    <row r="40" spans="1:9" ht="13.5" customHeight="1">
      <c r="A40" s="23" t="s">
        <v>276</v>
      </c>
      <c r="B40" s="24">
        <v>1129319810</v>
      </c>
      <c r="C40" s="24">
        <v>6553360</v>
      </c>
      <c r="D40" s="24">
        <v>688492400</v>
      </c>
      <c r="E40" s="24">
        <f t="shared" si="0"/>
        <v>1824365570</v>
      </c>
      <c r="F40" s="24">
        <f>'- 54 -'!C40</f>
        <v>38275778</v>
      </c>
      <c r="G40" s="360">
        <f t="shared" si="1"/>
        <v>20.980322490957775</v>
      </c>
      <c r="I40" s="1">
        <f>F40-'- 54 -'!C40</f>
        <v>0</v>
      </c>
    </row>
    <row r="41" spans="1:9" ht="13.5" customHeight="1">
      <c r="A41" s="367" t="s">
        <v>277</v>
      </c>
      <c r="B41" s="368">
        <v>660652940</v>
      </c>
      <c r="C41" s="368">
        <v>100686470</v>
      </c>
      <c r="D41" s="368">
        <v>185750420</v>
      </c>
      <c r="E41" s="368">
        <f t="shared" si="0"/>
        <v>947089830</v>
      </c>
      <c r="F41" s="368">
        <f>'- 54 -'!C41</f>
        <v>21490827</v>
      </c>
      <c r="G41" s="369">
        <f t="shared" si="1"/>
        <v>22.69143466570642</v>
      </c>
      <c r="I41" s="1">
        <f>F41-'- 54 -'!C41</f>
        <v>0</v>
      </c>
    </row>
    <row r="42" spans="1:9" ht="13.5" customHeight="1">
      <c r="A42" s="23" t="s">
        <v>278</v>
      </c>
      <c r="B42" s="24">
        <v>113070340</v>
      </c>
      <c r="C42" s="24">
        <v>69051280</v>
      </c>
      <c r="D42" s="24">
        <v>54332260</v>
      </c>
      <c r="E42" s="24">
        <f t="shared" si="0"/>
        <v>236453880</v>
      </c>
      <c r="F42" s="24">
        <f>'- 54 -'!C42</f>
        <v>5451299</v>
      </c>
      <c r="G42" s="360">
        <f t="shared" si="1"/>
        <v>23.05438591238173</v>
      </c>
      <c r="I42" s="1">
        <f>F42-'- 54 -'!C42</f>
        <v>0</v>
      </c>
    </row>
    <row r="43" spans="1:9" ht="13.5" customHeight="1">
      <c r="A43" s="367" t="s">
        <v>279</v>
      </c>
      <c r="B43" s="368">
        <v>85079220</v>
      </c>
      <c r="C43" s="368">
        <v>92815520</v>
      </c>
      <c r="D43" s="368">
        <v>37296360</v>
      </c>
      <c r="E43" s="368">
        <f t="shared" si="0"/>
        <v>215191100</v>
      </c>
      <c r="F43" s="368">
        <f>'- 54 -'!C43</f>
        <v>4049914</v>
      </c>
      <c r="G43" s="369">
        <f t="shared" si="1"/>
        <v>18.820081313771805</v>
      </c>
      <c r="I43" s="1">
        <f>F43-'- 54 -'!C43</f>
        <v>0</v>
      </c>
    </row>
    <row r="44" spans="1:9" ht="13.5" customHeight="1">
      <c r="A44" s="23" t="s">
        <v>280</v>
      </c>
      <c r="B44" s="24">
        <v>44473690</v>
      </c>
      <c r="C44" s="24">
        <v>49330370</v>
      </c>
      <c r="D44" s="24">
        <v>11267980</v>
      </c>
      <c r="E44" s="24">
        <f t="shared" si="0"/>
        <v>105072040</v>
      </c>
      <c r="F44" s="24">
        <f>'- 54 -'!C44</f>
        <v>2377886</v>
      </c>
      <c r="G44" s="360">
        <f t="shared" si="1"/>
        <v>22.631006307672337</v>
      </c>
      <c r="I44" s="1">
        <f>F44-'- 54 -'!C44</f>
        <v>0</v>
      </c>
    </row>
    <row r="45" spans="1:9" ht="13.5" customHeight="1">
      <c r="A45" s="367" t="s">
        <v>281</v>
      </c>
      <c r="B45" s="368">
        <v>129429040</v>
      </c>
      <c r="C45" s="368">
        <v>30432160</v>
      </c>
      <c r="D45" s="368">
        <v>51431940</v>
      </c>
      <c r="E45" s="368">
        <f t="shared" si="0"/>
        <v>211293140</v>
      </c>
      <c r="F45" s="368">
        <f>'- 54 -'!C45</f>
        <v>4320117</v>
      </c>
      <c r="G45" s="369">
        <f t="shared" si="1"/>
        <v>20.446082631930217</v>
      </c>
      <c r="I45" s="1">
        <f>F45-'- 54 -'!C45</f>
        <v>0</v>
      </c>
    </row>
    <row r="46" spans="1:9" ht="13.5" customHeight="1">
      <c r="A46" s="23" t="s">
        <v>282</v>
      </c>
      <c r="B46" s="24">
        <v>2396421670</v>
      </c>
      <c r="C46" s="24">
        <v>921950</v>
      </c>
      <c r="D46" s="24">
        <v>2239838930</v>
      </c>
      <c r="E46" s="24">
        <f t="shared" si="0"/>
        <v>4637182550</v>
      </c>
      <c r="F46" s="24">
        <f>'- 54 -'!C46</f>
        <v>125562776</v>
      </c>
      <c r="G46" s="360">
        <f t="shared" si="1"/>
        <v>27.07738473655733</v>
      </c>
      <c r="I46" s="1">
        <f>F46-'- 54 -'!C46</f>
        <v>0</v>
      </c>
    </row>
    <row r="47" spans="1:9" ht="4.5" customHeight="1">
      <c r="A47"/>
      <c r="B47"/>
      <c r="C47"/>
      <c r="D47"/>
      <c r="E47"/>
      <c r="F47"/>
      <c r="G47"/>
      <c r="I47" s="1">
        <f>F47-'- 54 -'!C47</f>
        <v>0</v>
      </c>
    </row>
    <row r="48" spans="1:9" ht="13.5" customHeight="1">
      <c r="A48" s="370" t="s">
        <v>291</v>
      </c>
      <c r="B48" s="371">
        <f>SUM(B11:B46)</f>
        <v>17107462660</v>
      </c>
      <c r="C48" s="371">
        <f>SUM(C11:C46)</f>
        <v>2636883940</v>
      </c>
      <c r="D48" s="371">
        <f>SUM(D11:D46)</f>
        <v>7576750730</v>
      </c>
      <c r="E48" s="371">
        <f>SUM(E11:E46)</f>
        <v>27321097330</v>
      </c>
      <c r="F48" s="371">
        <f>SUM(F11:F46)</f>
        <v>623890083</v>
      </c>
      <c r="G48" s="372">
        <f>F48/E48*1000</f>
        <v>22.835469434638554</v>
      </c>
      <c r="I48" s="1">
        <f>F48-'- 54 -'!C48</f>
        <v>0</v>
      </c>
    </row>
    <row r="49" spans="1:7" ht="4.5" customHeight="1">
      <c r="A49" s="162"/>
      <c r="B49" s="178"/>
      <c r="C49" s="178"/>
      <c r="D49" s="178"/>
      <c r="E49" s="178"/>
      <c r="F49" s="178"/>
      <c r="G49"/>
    </row>
    <row r="50" spans="1:7" ht="13.5" customHeight="1">
      <c r="A50" s="23" t="s">
        <v>289</v>
      </c>
      <c r="B50" s="24">
        <v>25233030</v>
      </c>
      <c r="C50" s="24">
        <v>234960</v>
      </c>
      <c r="D50" s="24">
        <v>1982800</v>
      </c>
      <c r="E50" s="24">
        <f>SUM(B50:D50)</f>
        <v>27450790</v>
      </c>
      <c r="F50"/>
      <c r="G50"/>
    </row>
    <row r="51" spans="1:7" ht="13.5" customHeight="1">
      <c r="A51" s="367" t="s">
        <v>290</v>
      </c>
      <c r="B51" s="368">
        <v>9684870</v>
      </c>
      <c r="C51" s="368">
        <v>9044610</v>
      </c>
      <c r="D51" s="368">
        <v>29265340</v>
      </c>
      <c r="E51" s="368">
        <f>SUM(B51:D51)</f>
        <v>47994820</v>
      </c>
      <c r="F51"/>
      <c r="G51"/>
    </row>
    <row r="52" spans="1:7" ht="4.5" customHeight="1">
      <c r="A52" s="162"/>
      <c r="B52" s="178"/>
      <c r="C52" s="178"/>
      <c r="D52" s="178"/>
      <c r="E52" s="178"/>
      <c r="F52"/>
      <c r="G52"/>
    </row>
    <row r="53" spans="1:7" ht="13.5" customHeight="1">
      <c r="A53" s="370" t="s">
        <v>283</v>
      </c>
      <c r="B53" s="371">
        <f>SUM(B48,B50:B51)</f>
        <v>17142380560</v>
      </c>
      <c r="C53" s="371">
        <f>SUM(C48,C50:C51)</f>
        <v>2646163510</v>
      </c>
      <c r="D53" s="371">
        <f>SUM(D48,D50:D51)</f>
        <v>7607998870</v>
      </c>
      <c r="E53" s="371">
        <f>SUM(E48,E50:E51)</f>
        <v>27396542940</v>
      </c>
      <c r="F53"/>
      <c r="G53"/>
    </row>
    <row r="54" spans="1:7" ht="30" customHeight="1">
      <c r="A54" s="27"/>
      <c r="B54" s="27"/>
      <c r="C54" s="27"/>
      <c r="D54" s="27"/>
      <c r="E54" s="27"/>
      <c r="F54" s="27"/>
      <c r="G54" s="27"/>
    </row>
    <row r="55" spans="1:8" ht="15" customHeight="1">
      <c r="A55" s="252" t="s">
        <v>484</v>
      </c>
      <c r="B55" s="39"/>
      <c r="C55" s="39"/>
      <c r="D55" s="39"/>
      <c r="E55" s="39"/>
      <c r="F55" s="39"/>
      <c r="G55" s="39"/>
      <c r="H55" s="39"/>
    </row>
    <row r="56" spans="1:8" ht="12" customHeight="1">
      <c r="A56" s="1" t="s">
        <v>508</v>
      </c>
      <c r="B56" s="39"/>
      <c r="C56" s="39"/>
      <c r="D56" s="39"/>
      <c r="E56" s="39"/>
      <c r="F56" s="39"/>
      <c r="G56" s="39"/>
      <c r="H56" s="39"/>
    </row>
    <row r="57" spans="1:8" ht="12" customHeight="1">
      <c r="A57" s="252" t="s">
        <v>457</v>
      </c>
      <c r="B57" s="39"/>
      <c r="C57" s="39"/>
      <c r="D57" s="39"/>
      <c r="E57" s="39"/>
      <c r="F57" s="39"/>
      <c r="G57" s="39"/>
      <c r="H57" s="39"/>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45.xml><?xml version="1.0" encoding="utf-8"?>
<worksheet xmlns="http://schemas.openxmlformats.org/spreadsheetml/2006/main" xmlns:r="http://schemas.openxmlformats.org/officeDocument/2006/relationships">
  <sheetPr codeName="Sheet44">
    <pageSetUpPr fitToPage="1"/>
  </sheetPr>
  <dimension ref="A1:F52"/>
  <sheetViews>
    <sheetView showGridLines="0" showZeros="0" workbookViewId="0" topLeftCell="A1">
      <selection activeCell="A1" sqref="A1"/>
    </sheetView>
  </sheetViews>
  <sheetFormatPr defaultColWidth="15.83203125" defaultRowHeight="12"/>
  <cols>
    <col min="1" max="1" width="33.83203125" style="1" customWidth="1"/>
    <col min="2" max="3" width="21.83203125" style="1" customWidth="1"/>
    <col min="4" max="4" width="23.83203125" style="1" customWidth="1"/>
    <col min="5" max="5" width="3.83203125" style="1" customWidth="1"/>
    <col min="6" max="6" width="27.83203125" style="1" customWidth="1"/>
    <col min="7" max="16384" width="15.83203125" style="1" customWidth="1"/>
  </cols>
  <sheetData>
    <row r="1" ht="6.75" customHeight="1">
      <c r="A1" s="3"/>
    </row>
    <row r="2" spans="1:6" ht="15.75" customHeight="1">
      <c r="A2" s="43"/>
      <c r="B2" s="268" t="s">
        <v>312</v>
      </c>
      <c r="C2" s="280"/>
      <c r="D2" s="280"/>
      <c r="E2" s="281"/>
      <c r="F2" s="281"/>
    </row>
    <row r="3" spans="1:6" ht="15.75" customHeight="1">
      <c r="A3" s="47"/>
      <c r="B3" s="270" t="str">
        <f>TAXYEAR</f>
        <v>FOR THE 2006 TAXATION YEAR (2006 IS A REASSESSMENT YEAR)</v>
      </c>
      <c r="C3" s="282"/>
      <c r="D3" s="282"/>
      <c r="E3" s="283"/>
      <c r="F3" s="283"/>
    </row>
    <row r="4" spans="2:6" ht="15.75" customHeight="1">
      <c r="B4" s="4"/>
      <c r="C4" s="4"/>
      <c r="D4" s="4"/>
      <c r="E4" s="4"/>
      <c r="F4" s="4"/>
    </row>
    <row r="5" spans="2:6" ht="15.75" customHeight="1">
      <c r="B5" s="4"/>
      <c r="C5" s="4"/>
      <c r="D5" s="4"/>
      <c r="E5" s="4"/>
      <c r="F5" s="4"/>
    </row>
    <row r="6" spans="2:6" ht="15.75" customHeight="1">
      <c r="B6" s="4"/>
      <c r="C6" s="4"/>
      <c r="D6" s="4"/>
      <c r="E6" s="4"/>
      <c r="F6" s="4"/>
    </row>
    <row r="7" spans="2:6" ht="15.75" customHeight="1">
      <c r="B7" s="466" t="s">
        <v>85</v>
      </c>
      <c r="C7" s="467"/>
      <c r="D7" s="467"/>
      <c r="E7" s="4"/>
      <c r="F7" s="452" t="s">
        <v>126</v>
      </c>
    </row>
    <row r="8" spans="1:6" ht="15.75" customHeight="1">
      <c r="A8" s="17"/>
      <c r="B8" s="468" t="s">
        <v>153</v>
      </c>
      <c r="C8" s="469"/>
      <c r="D8" s="469"/>
      <c r="E8" s="4"/>
      <c r="F8" s="443" t="s">
        <v>67</v>
      </c>
    </row>
    <row r="9" spans="1:6" ht="15.75" customHeight="1">
      <c r="A9" s="19" t="s">
        <v>88</v>
      </c>
      <c r="B9" s="470" t="s">
        <v>151</v>
      </c>
      <c r="C9" s="471" t="s">
        <v>166</v>
      </c>
      <c r="D9" s="471" t="s">
        <v>61</v>
      </c>
      <c r="E9" s="4"/>
      <c r="F9" s="386" t="s">
        <v>405</v>
      </c>
    </row>
    <row r="10" spans="1:6" ht="4.5" customHeight="1">
      <c r="A10" s="22"/>
      <c r="B10" s="255"/>
      <c r="C10" s="255"/>
      <c r="D10" s="255"/>
      <c r="E10" s="255"/>
      <c r="F10" s="255"/>
    </row>
    <row r="11" spans="1:6" ht="13.5" customHeight="1">
      <c r="A11" s="367" t="s">
        <v>248</v>
      </c>
      <c r="B11" s="368">
        <f>'- 50 -'!C11</f>
        <v>1258252.4424</v>
      </c>
      <c r="C11" s="368">
        <v>5300691</v>
      </c>
      <c r="D11" s="368">
        <f aca="true" t="shared" si="0" ref="D11:D46">SUM(B11,C11)</f>
        <v>6558943.4424</v>
      </c>
      <c r="F11" s="368">
        <v>190884</v>
      </c>
    </row>
    <row r="12" spans="1:6" ht="13.5" customHeight="1">
      <c r="A12" s="23" t="s">
        <v>249</v>
      </c>
      <c r="B12" s="24">
        <f>'- 50 -'!C12</f>
        <v>1370871.9384</v>
      </c>
      <c r="C12" s="24">
        <v>8988366</v>
      </c>
      <c r="D12" s="24">
        <f t="shared" si="0"/>
        <v>10359237.9384</v>
      </c>
      <c r="F12" s="24">
        <v>163064</v>
      </c>
    </row>
    <row r="13" spans="1:6" ht="13.5" customHeight="1">
      <c r="A13" s="367" t="s">
        <v>250</v>
      </c>
      <c r="B13" s="368">
        <f>'- 50 -'!C13</f>
        <v>7787053.2384</v>
      </c>
      <c r="C13" s="368">
        <v>22442924</v>
      </c>
      <c r="D13" s="368">
        <f t="shared" si="0"/>
        <v>30229977.2384</v>
      </c>
      <c r="F13" s="368">
        <v>180206</v>
      </c>
    </row>
    <row r="14" spans="1:6" ht="13.5" customHeight="1">
      <c r="A14" s="23" t="s">
        <v>286</v>
      </c>
      <c r="B14" s="24">
        <f>'- 50 -'!C14</f>
        <v>0</v>
      </c>
      <c r="C14" s="24">
        <v>0</v>
      </c>
      <c r="D14" s="24">
        <f t="shared" si="0"/>
        <v>0</v>
      </c>
      <c r="F14" s="24">
        <v>157989</v>
      </c>
    </row>
    <row r="15" spans="1:6" ht="13.5" customHeight="1">
      <c r="A15" s="367" t="s">
        <v>251</v>
      </c>
      <c r="B15" s="368">
        <f>'- 50 -'!C15</f>
        <v>1180081.7736</v>
      </c>
      <c r="C15" s="368">
        <v>6640369</v>
      </c>
      <c r="D15" s="368">
        <f t="shared" si="0"/>
        <v>7820450.7736</v>
      </c>
      <c r="F15" s="368">
        <v>268699</v>
      </c>
    </row>
    <row r="16" spans="1:6" ht="13.5" customHeight="1">
      <c r="A16" s="23" t="s">
        <v>252</v>
      </c>
      <c r="B16" s="24">
        <f>'- 50 -'!C16</f>
        <v>425126.09520000004</v>
      </c>
      <c r="C16" s="24">
        <v>3315361</v>
      </c>
      <c r="D16" s="24">
        <f t="shared" si="0"/>
        <v>3740487.0952</v>
      </c>
      <c r="F16" s="24">
        <v>95656</v>
      </c>
    </row>
    <row r="17" spans="1:6" ht="13.5" customHeight="1">
      <c r="A17" s="367" t="s">
        <v>253</v>
      </c>
      <c r="B17" s="368">
        <f>'- 50 -'!C17</f>
        <v>2000224.968</v>
      </c>
      <c r="C17" s="368">
        <v>5540258</v>
      </c>
      <c r="D17" s="368">
        <f t="shared" si="0"/>
        <v>7540482.968</v>
      </c>
      <c r="F17" s="368">
        <v>209848</v>
      </c>
    </row>
    <row r="18" spans="1:6" ht="13.5" customHeight="1">
      <c r="A18" s="23" t="s">
        <v>254</v>
      </c>
      <c r="B18" s="24">
        <f>'- 50 -'!C18</f>
        <v>700966.1136</v>
      </c>
      <c r="C18" s="24">
        <v>3177218</v>
      </c>
      <c r="D18" s="24">
        <f t="shared" si="0"/>
        <v>3878184.1136</v>
      </c>
      <c r="F18" s="24">
        <v>43627</v>
      </c>
    </row>
    <row r="19" spans="1:6" ht="13.5" customHeight="1">
      <c r="A19" s="367" t="s">
        <v>255</v>
      </c>
      <c r="B19" s="368">
        <f>'- 50 -'!C19</f>
        <v>1886505.1176</v>
      </c>
      <c r="C19" s="368">
        <v>8265500</v>
      </c>
      <c r="D19" s="368">
        <f t="shared" si="0"/>
        <v>10152005.1176</v>
      </c>
      <c r="F19" s="368">
        <v>133231</v>
      </c>
    </row>
    <row r="20" spans="1:6" ht="13.5" customHeight="1">
      <c r="A20" s="23" t="s">
        <v>256</v>
      </c>
      <c r="B20" s="24">
        <f>'- 50 -'!C20</f>
        <v>2728397.1552</v>
      </c>
      <c r="C20" s="24">
        <v>14841850</v>
      </c>
      <c r="D20" s="24">
        <f t="shared" si="0"/>
        <v>17570247.1552</v>
      </c>
      <c r="F20" s="24">
        <v>113156</v>
      </c>
    </row>
    <row r="21" spans="1:6" ht="13.5" customHeight="1">
      <c r="A21" s="367" t="s">
        <v>257</v>
      </c>
      <c r="B21" s="368">
        <f>'- 50 -'!C21</f>
        <v>1813848.6024</v>
      </c>
      <c r="C21" s="368">
        <v>10823214</v>
      </c>
      <c r="D21" s="368">
        <f t="shared" si="0"/>
        <v>12637062.6024</v>
      </c>
      <c r="F21" s="368">
        <v>156258</v>
      </c>
    </row>
    <row r="22" spans="1:6" ht="13.5" customHeight="1">
      <c r="A22" s="23" t="s">
        <v>258</v>
      </c>
      <c r="B22" s="24">
        <f>'- 50 -'!C22</f>
        <v>879376.608</v>
      </c>
      <c r="C22" s="24">
        <v>3821167</v>
      </c>
      <c r="D22" s="24">
        <f t="shared" si="0"/>
        <v>4700543.608</v>
      </c>
      <c r="F22" s="24">
        <v>91046</v>
      </c>
    </row>
    <row r="23" spans="1:6" ht="13.5" customHeight="1">
      <c r="A23" s="367" t="s">
        <v>259</v>
      </c>
      <c r="B23" s="368">
        <f>'- 50 -'!C23</f>
        <v>348995.33520000003</v>
      </c>
      <c r="C23" s="368">
        <v>3640009</v>
      </c>
      <c r="D23" s="368">
        <f t="shared" si="0"/>
        <v>3989004.3352</v>
      </c>
      <c r="F23" s="368">
        <v>123387</v>
      </c>
    </row>
    <row r="24" spans="1:6" ht="13.5" customHeight="1">
      <c r="A24" s="23" t="s">
        <v>260</v>
      </c>
      <c r="B24" s="24">
        <f>'- 50 -'!C24</f>
        <v>1998771.9792000002</v>
      </c>
      <c r="C24" s="24">
        <v>17320573</v>
      </c>
      <c r="D24" s="24">
        <f t="shared" si="0"/>
        <v>19319344.9792</v>
      </c>
      <c r="F24" s="24">
        <v>182372</v>
      </c>
    </row>
    <row r="25" spans="1:6" ht="13.5" customHeight="1">
      <c r="A25" s="367" t="s">
        <v>261</v>
      </c>
      <c r="B25" s="368">
        <f>'- 50 -'!C25</f>
        <v>8881918.248</v>
      </c>
      <c r="C25" s="368">
        <v>60750120</v>
      </c>
      <c r="D25" s="368">
        <f t="shared" si="0"/>
        <v>69632038.248</v>
      </c>
      <c r="F25" s="368">
        <v>159703</v>
      </c>
    </row>
    <row r="26" spans="1:6" ht="13.5" customHeight="1">
      <c r="A26" s="23" t="s">
        <v>262</v>
      </c>
      <c r="B26" s="24">
        <f>'- 50 -'!C26</f>
        <v>1312162.5720000002</v>
      </c>
      <c r="C26" s="24">
        <v>10448212</v>
      </c>
      <c r="D26" s="24">
        <f t="shared" si="0"/>
        <v>11760374.572</v>
      </c>
      <c r="F26" s="24">
        <v>145276</v>
      </c>
    </row>
    <row r="27" spans="1:6" ht="13.5" customHeight="1">
      <c r="A27" s="367" t="s">
        <v>263</v>
      </c>
      <c r="B27" s="368">
        <f>'- 50 -'!C27</f>
        <v>1006092.636</v>
      </c>
      <c r="C27" s="368">
        <v>6782856</v>
      </c>
      <c r="D27" s="368">
        <f t="shared" si="0"/>
        <v>7788948.636</v>
      </c>
      <c r="F27" s="368">
        <v>72108</v>
      </c>
    </row>
    <row r="28" spans="1:6" ht="13.5" customHeight="1">
      <c r="A28" s="23" t="s">
        <v>264</v>
      </c>
      <c r="B28" s="24">
        <f>'- 50 -'!C28</f>
        <v>1699798.6296</v>
      </c>
      <c r="C28" s="24">
        <v>6815067</v>
      </c>
      <c r="D28" s="24">
        <f t="shared" si="0"/>
        <v>8514865.6296</v>
      </c>
      <c r="F28" s="24">
        <v>179336</v>
      </c>
    </row>
    <row r="29" spans="1:6" ht="13.5" customHeight="1">
      <c r="A29" s="367" t="s">
        <v>265</v>
      </c>
      <c r="B29" s="368">
        <f>'- 50 -'!C29</f>
        <v>8938779.7008</v>
      </c>
      <c r="C29" s="368">
        <v>63055841</v>
      </c>
      <c r="D29" s="368">
        <f t="shared" si="0"/>
        <v>71994620.7008</v>
      </c>
      <c r="F29" s="368">
        <v>208243</v>
      </c>
    </row>
    <row r="30" spans="1:6" ht="13.5" customHeight="1">
      <c r="A30" s="23" t="s">
        <v>266</v>
      </c>
      <c r="B30" s="24">
        <f>'- 50 -'!C30</f>
        <v>803098.0728000001</v>
      </c>
      <c r="C30" s="24">
        <v>3677186</v>
      </c>
      <c r="D30" s="24">
        <f t="shared" si="0"/>
        <v>4480284.0728</v>
      </c>
      <c r="F30" s="24">
        <v>153812</v>
      </c>
    </row>
    <row r="31" spans="1:6" ht="13.5" customHeight="1">
      <c r="A31" s="367" t="s">
        <v>267</v>
      </c>
      <c r="B31" s="368">
        <f>'- 50 -'!C31</f>
        <v>2974499.9472000003</v>
      </c>
      <c r="C31" s="368">
        <v>10983330</v>
      </c>
      <c r="D31" s="368">
        <f t="shared" si="0"/>
        <v>13957829.9472</v>
      </c>
      <c r="F31" s="368">
        <v>168044</v>
      </c>
    </row>
    <row r="32" spans="1:6" ht="13.5" customHeight="1">
      <c r="A32" s="23" t="s">
        <v>268</v>
      </c>
      <c r="B32" s="24">
        <f>'- 50 -'!C32</f>
        <v>1188658.524</v>
      </c>
      <c r="C32" s="24">
        <v>9266416</v>
      </c>
      <c r="D32" s="24">
        <f t="shared" si="0"/>
        <v>10455074.524</v>
      </c>
      <c r="F32" s="24">
        <v>202953</v>
      </c>
    </row>
    <row r="33" spans="1:6" ht="13.5" customHeight="1">
      <c r="A33" s="367" t="s">
        <v>269</v>
      </c>
      <c r="B33" s="368">
        <f>'- 50 -'!C33</f>
        <v>1286843.9688000001</v>
      </c>
      <c r="C33" s="368">
        <v>10013618</v>
      </c>
      <c r="D33" s="368">
        <f t="shared" si="0"/>
        <v>11300461.9688</v>
      </c>
      <c r="F33" s="368">
        <v>171802</v>
      </c>
    </row>
    <row r="34" spans="1:6" ht="13.5" customHeight="1">
      <c r="A34" s="23" t="s">
        <v>270</v>
      </c>
      <c r="B34" s="24">
        <f>'- 50 -'!C34</f>
        <v>1816476.0744</v>
      </c>
      <c r="C34" s="24">
        <v>9609081</v>
      </c>
      <c r="D34" s="24">
        <f t="shared" si="0"/>
        <v>11425557.0744</v>
      </c>
      <c r="F34" s="24">
        <v>187316</v>
      </c>
    </row>
    <row r="35" spans="1:6" ht="13.5" customHeight="1">
      <c r="A35" s="367" t="s">
        <v>271</v>
      </c>
      <c r="B35" s="368">
        <f>'- 50 -'!C35</f>
        <v>7834493.58</v>
      </c>
      <c r="C35" s="368">
        <v>58517003</v>
      </c>
      <c r="D35" s="368">
        <f t="shared" si="0"/>
        <v>66351496.58</v>
      </c>
      <c r="F35" s="368">
        <v>142997</v>
      </c>
    </row>
    <row r="36" spans="1:6" ht="13.5" customHeight="1">
      <c r="A36" s="23" t="s">
        <v>272</v>
      </c>
      <c r="B36" s="24">
        <f>'- 50 -'!C36</f>
        <v>1477696.6848000002</v>
      </c>
      <c r="C36" s="24">
        <v>7254131</v>
      </c>
      <c r="D36" s="24">
        <f t="shared" si="0"/>
        <v>8731827.6848</v>
      </c>
      <c r="F36" s="24">
        <v>181218</v>
      </c>
    </row>
    <row r="37" spans="1:6" ht="13.5" customHeight="1">
      <c r="A37" s="367" t="s">
        <v>273</v>
      </c>
      <c r="B37" s="368">
        <f>'- 50 -'!C37</f>
        <v>1402173.7488</v>
      </c>
      <c r="C37" s="368">
        <v>13427437</v>
      </c>
      <c r="D37" s="368">
        <f t="shared" si="0"/>
        <v>14829610.7488</v>
      </c>
      <c r="F37" s="368">
        <v>121598</v>
      </c>
    </row>
    <row r="38" spans="1:6" ht="13.5" customHeight="1">
      <c r="A38" s="23" t="s">
        <v>274</v>
      </c>
      <c r="B38" s="24">
        <f>'- 50 -'!C38</f>
        <v>2901936.8568</v>
      </c>
      <c r="C38" s="24">
        <v>30181478</v>
      </c>
      <c r="D38" s="24">
        <f t="shared" si="0"/>
        <v>33083414.8568</v>
      </c>
      <c r="F38" s="24">
        <v>132903</v>
      </c>
    </row>
    <row r="39" spans="1:6" ht="13.5" customHeight="1">
      <c r="A39" s="367" t="s">
        <v>275</v>
      </c>
      <c r="B39" s="368">
        <f>'- 50 -'!C39</f>
        <v>1375013.664</v>
      </c>
      <c r="C39" s="368">
        <v>7462210</v>
      </c>
      <c r="D39" s="368">
        <f t="shared" si="0"/>
        <v>8837223.664</v>
      </c>
      <c r="F39" s="368">
        <v>210302</v>
      </c>
    </row>
    <row r="40" spans="1:6" ht="13.5" customHeight="1">
      <c r="A40" s="23" t="s">
        <v>276</v>
      </c>
      <c r="B40" s="24">
        <f>'- 50 -'!C40</f>
        <v>11070957.792000001</v>
      </c>
      <c r="C40" s="24">
        <v>38275778</v>
      </c>
      <c r="D40" s="24">
        <f t="shared" si="0"/>
        <v>49346735.792</v>
      </c>
      <c r="F40" s="24">
        <v>210789</v>
      </c>
    </row>
    <row r="41" spans="1:6" ht="13.5" customHeight="1">
      <c r="A41" s="367" t="s">
        <v>277</v>
      </c>
      <c r="B41" s="368">
        <f>'- 50 -'!C41</f>
        <v>2986866.7536</v>
      </c>
      <c r="C41" s="368">
        <v>21490827</v>
      </c>
      <c r="D41" s="368">
        <f t="shared" si="0"/>
        <v>24477693.7536</v>
      </c>
      <c r="F41" s="368">
        <v>189563</v>
      </c>
    </row>
    <row r="42" spans="1:6" ht="13.5" customHeight="1">
      <c r="A42" s="23" t="s">
        <v>278</v>
      </c>
      <c r="B42" s="24">
        <f>'- 50 -'!C42</f>
        <v>873662.7408</v>
      </c>
      <c r="C42" s="24">
        <v>5451299</v>
      </c>
      <c r="D42" s="24">
        <f t="shared" si="0"/>
        <v>6324961.7408</v>
      </c>
      <c r="F42" s="24">
        <v>140939</v>
      </c>
    </row>
    <row r="43" spans="1:6" ht="13.5" customHeight="1">
      <c r="A43" s="367" t="s">
        <v>279</v>
      </c>
      <c r="B43" s="368">
        <f>'- 50 -'!C43</f>
        <v>599725.4688</v>
      </c>
      <c r="C43" s="368">
        <v>4049914</v>
      </c>
      <c r="D43" s="368">
        <f t="shared" si="0"/>
        <v>4649639.4688</v>
      </c>
      <c r="F43" s="368">
        <v>187334</v>
      </c>
    </row>
    <row r="44" spans="1:6" ht="13.5" customHeight="1">
      <c r="A44" s="23" t="s">
        <v>280</v>
      </c>
      <c r="B44" s="24">
        <f>'- 50 -'!C44</f>
        <v>181189.1184</v>
      </c>
      <c r="C44" s="24">
        <v>2377886</v>
      </c>
      <c r="D44" s="24">
        <f t="shared" si="0"/>
        <v>2559075.1184</v>
      </c>
      <c r="F44" s="24">
        <v>122335</v>
      </c>
    </row>
    <row r="45" spans="1:6" ht="13.5" customHeight="1">
      <c r="A45" s="367" t="s">
        <v>281</v>
      </c>
      <c r="B45" s="368">
        <f>'- 50 -'!C45</f>
        <v>827025.5952</v>
      </c>
      <c r="C45" s="368">
        <v>4320117</v>
      </c>
      <c r="D45" s="368">
        <f t="shared" si="0"/>
        <v>5147142.5952</v>
      </c>
      <c r="F45" s="368">
        <v>142199</v>
      </c>
    </row>
    <row r="46" spans="1:6" ht="13.5" customHeight="1">
      <c r="A46" s="23" t="s">
        <v>282</v>
      </c>
      <c r="B46" s="24">
        <f>'- 50 -'!C46</f>
        <v>36016609.9944</v>
      </c>
      <c r="C46" s="24">
        <v>125562776</v>
      </c>
      <c r="D46" s="24">
        <f t="shared" si="0"/>
        <v>161579385.9944</v>
      </c>
      <c r="F46" s="24">
        <v>156375</v>
      </c>
    </row>
    <row r="47" spans="1:6" ht="4.5" customHeight="1">
      <c r="A47"/>
      <c r="B47"/>
      <c r="C47"/>
      <c r="D47"/>
      <c r="F47"/>
    </row>
    <row r="48" spans="1:6" ht="13.5" customHeight="1">
      <c r="A48" s="370" t="s">
        <v>283</v>
      </c>
      <c r="B48" s="371">
        <f>SUM(B11:B46)</f>
        <v>121834151.73839998</v>
      </c>
      <c r="C48" s="371">
        <f>SUM(C11:C46)</f>
        <v>623890083</v>
      </c>
      <c r="D48" s="371">
        <f>SUM(D11:D46)</f>
        <v>745724234.7383999</v>
      </c>
      <c r="F48" s="371">
        <v>159706</v>
      </c>
    </row>
    <row r="49" spans="1:6" ht="49.5" customHeight="1">
      <c r="A49" s="284" t="s">
        <v>5</v>
      </c>
      <c r="B49" s="27"/>
      <c r="C49" s="27"/>
      <c r="D49" s="27"/>
      <c r="E49" s="27"/>
      <c r="F49" s="27"/>
    </row>
    <row r="50" ht="15" customHeight="1">
      <c r="A50" s="40" t="s">
        <v>419</v>
      </c>
    </row>
    <row r="51" ht="12" customHeight="1">
      <c r="A51" s="2" t="s">
        <v>420</v>
      </c>
    </row>
    <row r="52" ht="12" customHeight="1">
      <c r="A52" s="162" t="s">
        <v>421</v>
      </c>
    </row>
    <row r="53" ht="14.25" customHeight="1"/>
    <row r="54" ht="14.25" customHeight="1"/>
    <row r="55" ht="14.25" customHeight="1"/>
    <row r="56" ht="14.25" customHeight="1"/>
    <row r="57" ht="14.25" customHeight="1"/>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6.xml><?xml version="1.0" encoding="utf-8"?>
<worksheet xmlns="http://schemas.openxmlformats.org/spreadsheetml/2006/main" xmlns:r="http://schemas.openxmlformats.org/officeDocument/2006/relationships">
  <sheetPr codeName="Sheet45">
    <pageSetUpPr fitToPage="1"/>
  </sheetPr>
  <dimension ref="A1:F56"/>
  <sheetViews>
    <sheetView showGridLines="0" showZeros="0" workbookViewId="0" topLeftCell="A1">
      <selection activeCell="A1" sqref="A1"/>
    </sheetView>
  </sheetViews>
  <sheetFormatPr defaultColWidth="19.83203125" defaultRowHeight="12"/>
  <cols>
    <col min="1" max="1" width="32.83203125" style="1" customWidth="1"/>
    <col min="2" max="2" width="21.83203125" style="1" customWidth="1"/>
    <col min="3" max="3" width="18.83203125" style="1" customWidth="1"/>
    <col min="4" max="5" width="19.83203125" style="1" customWidth="1"/>
    <col min="6" max="16384" width="19.83203125" style="1" customWidth="1"/>
  </cols>
  <sheetData>
    <row r="1" spans="1:6" ht="6.75" customHeight="1">
      <c r="A1" s="3"/>
      <c r="B1" s="3"/>
      <c r="C1" s="3"/>
      <c r="D1" s="3"/>
      <c r="E1" s="3"/>
      <c r="F1" s="3"/>
    </row>
    <row r="2" spans="1:6" ht="15.75" customHeight="1">
      <c r="A2" s="308"/>
      <c r="B2" s="318" t="str">
        <f>REVYEAR</f>
        <v>ANALYSIS OF OPERATING FUND REVENUE: 2006/2007 BUDGET</v>
      </c>
      <c r="C2" s="319"/>
      <c r="D2" s="313"/>
      <c r="E2" s="313"/>
      <c r="F2" s="258" t="s">
        <v>217</v>
      </c>
    </row>
    <row r="3" spans="1:6" ht="15.75" customHeight="1">
      <c r="A3" s="253"/>
      <c r="B3" s="3"/>
      <c r="C3" s="3"/>
      <c r="D3" s="3"/>
      <c r="E3" s="3"/>
      <c r="F3" s="3"/>
    </row>
    <row r="4" spans="2:6" ht="15.75" customHeight="1">
      <c r="B4" s="447" t="s">
        <v>363</v>
      </c>
      <c r="C4" s="376"/>
      <c r="D4" s="376"/>
      <c r="E4" s="376"/>
      <c r="F4" s="375"/>
    </row>
    <row r="5" spans="2:6" ht="15.75" customHeight="1">
      <c r="B5" s="472" t="s">
        <v>240</v>
      </c>
      <c r="C5" s="442"/>
      <c r="D5" s="387"/>
      <c r="E5" s="387"/>
      <c r="F5" s="377"/>
    </row>
    <row r="6" spans="2:6" ht="15.75" customHeight="1">
      <c r="B6" s="140" t="s">
        <v>105</v>
      </c>
      <c r="C6" s="136"/>
      <c r="D6" s="136"/>
      <c r="E6" s="282"/>
      <c r="F6" s="322"/>
    </row>
    <row r="7" spans="2:6" ht="15.75" customHeight="1">
      <c r="B7" s="260"/>
      <c r="C7" s="32"/>
      <c r="D7" s="32"/>
      <c r="E7" s="32"/>
      <c r="F7" s="32"/>
    </row>
    <row r="8" spans="1:6" ht="15.75" customHeight="1">
      <c r="A8" s="105"/>
      <c r="B8" s="312" t="s">
        <v>236</v>
      </c>
      <c r="C8" s="262" t="s">
        <v>246</v>
      </c>
      <c r="D8" s="262" t="s">
        <v>213</v>
      </c>
      <c r="E8" s="262" t="s">
        <v>214</v>
      </c>
      <c r="F8" s="262" t="s">
        <v>128</v>
      </c>
    </row>
    <row r="9" spans="1:6" ht="15.75" customHeight="1">
      <c r="A9" s="35" t="s">
        <v>88</v>
      </c>
      <c r="B9" s="242" t="s">
        <v>408</v>
      </c>
      <c r="C9" s="122" t="s">
        <v>411</v>
      </c>
      <c r="D9" s="122" t="s">
        <v>174</v>
      </c>
      <c r="E9" s="122" t="s">
        <v>28</v>
      </c>
      <c r="F9" s="122" t="s">
        <v>156</v>
      </c>
    </row>
    <row r="10" spans="1:6" ht="4.5" customHeight="1">
      <c r="A10" s="37"/>
      <c r="D10" s="3"/>
      <c r="E10" s="3"/>
      <c r="F10" s="3"/>
    </row>
    <row r="11" spans="1:6" ht="13.5" customHeight="1">
      <c r="A11" s="367" t="s">
        <v>248</v>
      </c>
      <c r="B11" s="368">
        <v>2795828</v>
      </c>
      <c r="C11" s="368">
        <v>176517</v>
      </c>
      <c r="D11" s="368">
        <v>82407</v>
      </c>
      <c r="E11" s="368">
        <v>59932</v>
      </c>
      <c r="F11" s="368">
        <v>137844</v>
      </c>
    </row>
    <row r="12" spans="1:6" ht="13.5" customHeight="1">
      <c r="A12" s="23" t="s">
        <v>249</v>
      </c>
      <c r="B12" s="24">
        <v>4193649</v>
      </c>
      <c r="C12" s="24">
        <v>420375</v>
      </c>
      <c r="D12" s="24">
        <v>123607</v>
      </c>
      <c r="E12" s="24">
        <v>89896</v>
      </c>
      <c r="F12" s="24">
        <v>206761</v>
      </c>
    </row>
    <row r="13" spans="1:6" ht="13.5" customHeight="1">
      <c r="A13" s="367" t="s">
        <v>250</v>
      </c>
      <c r="B13" s="368">
        <v>12800000</v>
      </c>
      <c r="C13" s="368">
        <v>94400</v>
      </c>
      <c r="D13" s="368">
        <v>377300</v>
      </c>
      <c r="E13" s="368">
        <v>274400</v>
      </c>
      <c r="F13" s="368">
        <v>631100</v>
      </c>
    </row>
    <row r="14" spans="1:6" ht="13.5" customHeight="1">
      <c r="A14" s="23" t="s">
        <v>286</v>
      </c>
      <c r="B14" s="24">
        <v>8149942</v>
      </c>
      <c r="C14" s="24">
        <v>766947</v>
      </c>
      <c r="D14" s="24">
        <v>240218</v>
      </c>
      <c r="E14" s="24">
        <v>174704</v>
      </c>
      <c r="F14" s="24">
        <v>401819</v>
      </c>
    </row>
    <row r="15" spans="1:6" ht="13.5" customHeight="1">
      <c r="A15" s="367" t="s">
        <v>251</v>
      </c>
      <c r="B15" s="368">
        <v>2954438</v>
      </c>
      <c r="C15" s="368">
        <v>246026</v>
      </c>
      <c r="D15" s="368">
        <v>87082</v>
      </c>
      <c r="E15" s="368">
        <v>63332</v>
      </c>
      <c r="F15" s="368">
        <v>145664</v>
      </c>
    </row>
    <row r="16" spans="1:6" ht="13.5" customHeight="1">
      <c r="A16" s="23" t="s">
        <v>252</v>
      </c>
      <c r="B16" s="24">
        <v>2115298</v>
      </c>
      <c r="C16" s="24">
        <v>0</v>
      </c>
      <c r="D16" s="24">
        <v>62348</v>
      </c>
      <c r="E16" s="24">
        <v>45344</v>
      </c>
      <c r="F16" s="24">
        <v>104291</v>
      </c>
    </row>
    <row r="17" spans="1:6" ht="13.5" customHeight="1">
      <c r="A17" s="367" t="s">
        <v>253</v>
      </c>
      <c r="B17" s="368">
        <v>2608855</v>
      </c>
      <c r="C17" s="368">
        <v>312287</v>
      </c>
      <c r="D17" s="368">
        <v>76896</v>
      </c>
      <c r="E17" s="368">
        <v>55924</v>
      </c>
      <c r="F17" s="368">
        <v>128625</v>
      </c>
    </row>
    <row r="18" spans="1:6" ht="13.5" customHeight="1">
      <c r="A18" s="23" t="s">
        <v>254</v>
      </c>
      <c r="B18" s="24">
        <v>4999201</v>
      </c>
      <c r="C18" s="24">
        <v>1143577</v>
      </c>
      <c r="D18" s="24">
        <v>147351</v>
      </c>
      <c r="E18" s="24">
        <v>107164</v>
      </c>
      <c r="F18" s="24">
        <v>246477</v>
      </c>
    </row>
    <row r="19" spans="1:6" ht="13.5" customHeight="1">
      <c r="A19" s="367" t="s">
        <v>255</v>
      </c>
      <c r="B19" s="368">
        <v>6003109</v>
      </c>
      <c r="C19" s="368">
        <v>237715</v>
      </c>
      <c r="D19" s="368">
        <v>176941</v>
      </c>
      <c r="E19" s="368">
        <v>128684</v>
      </c>
      <c r="F19" s="368">
        <v>295973</v>
      </c>
    </row>
    <row r="20" spans="1:6" ht="13.5" customHeight="1">
      <c r="A20" s="23" t="s">
        <v>256</v>
      </c>
      <c r="B20" s="24">
        <v>12308881</v>
      </c>
      <c r="C20" s="24">
        <v>225594</v>
      </c>
      <c r="D20" s="24">
        <v>365387</v>
      </c>
      <c r="E20" s="24">
        <v>265736</v>
      </c>
      <c r="F20" s="24">
        <v>611193</v>
      </c>
    </row>
    <row r="21" spans="1:6" ht="13.5" customHeight="1">
      <c r="A21" s="367" t="s">
        <v>257</v>
      </c>
      <c r="B21" s="368">
        <v>6016917</v>
      </c>
      <c r="C21" s="368">
        <v>447711</v>
      </c>
      <c r="D21" s="368">
        <v>177348</v>
      </c>
      <c r="E21" s="368">
        <v>128980</v>
      </c>
      <c r="F21" s="368">
        <v>296654</v>
      </c>
    </row>
    <row r="22" spans="1:6" ht="13.5" customHeight="1">
      <c r="A22" s="23" t="s">
        <v>258</v>
      </c>
      <c r="B22" s="24">
        <v>3067704</v>
      </c>
      <c r="C22" s="24">
        <v>0</v>
      </c>
      <c r="D22" s="24">
        <v>90420</v>
      </c>
      <c r="E22" s="24">
        <v>65760</v>
      </c>
      <c r="F22" s="24">
        <v>151248</v>
      </c>
    </row>
    <row r="23" spans="1:6" ht="13.5" customHeight="1">
      <c r="A23" s="367" t="s">
        <v>259</v>
      </c>
      <c r="B23" s="368">
        <v>2349667</v>
      </c>
      <c r="C23" s="368">
        <v>406869</v>
      </c>
      <c r="D23" s="368">
        <v>69256</v>
      </c>
      <c r="E23" s="368">
        <v>50368</v>
      </c>
      <c r="F23" s="368">
        <v>115846</v>
      </c>
    </row>
    <row r="24" spans="1:6" ht="13.5" customHeight="1">
      <c r="A24" s="23" t="s">
        <v>260</v>
      </c>
      <c r="B24" s="24">
        <v>8438425</v>
      </c>
      <c r="C24" s="24">
        <v>386501</v>
      </c>
      <c r="D24" s="24">
        <v>248721</v>
      </c>
      <c r="E24" s="24">
        <v>180888</v>
      </c>
      <c r="F24" s="24">
        <v>416042</v>
      </c>
    </row>
    <row r="25" spans="1:6" ht="13.5" customHeight="1">
      <c r="A25" s="367" t="s">
        <v>261</v>
      </c>
      <c r="B25" s="368">
        <v>27240241</v>
      </c>
      <c r="C25" s="368">
        <v>0</v>
      </c>
      <c r="D25" s="368">
        <v>802901</v>
      </c>
      <c r="E25" s="368">
        <v>583928</v>
      </c>
      <c r="F25" s="368">
        <v>1343034</v>
      </c>
    </row>
    <row r="26" spans="1:6" ht="13.5" customHeight="1">
      <c r="A26" s="23" t="s">
        <v>262</v>
      </c>
      <c r="B26" s="24">
        <v>5901598</v>
      </c>
      <c r="C26" s="24">
        <v>591545</v>
      </c>
      <c r="D26" s="24">
        <v>173949</v>
      </c>
      <c r="E26" s="24">
        <v>126508</v>
      </c>
      <c r="F26" s="24">
        <v>290968</v>
      </c>
    </row>
    <row r="27" spans="1:6" ht="13.5" customHeight="1">
      <c r="A27" s="367" t="s">
        <v>263</v>
      </c>
      <c r="B27" s="368">
        <v>6233933</v>
      </c>
      <c r="C27" s="368">
        <v>0</v>
      </c>
      <c r="D27" s="368">
        <v>183744</v>
      </c>
      <c r="E27" s="368">
        <v>133632</v>
      </c>
      <c r="F27" s="368">
        <v>307354</v>
      </c>
    </row>
    <row r="28" spans="1:6" ht="13.5" customHeight="1">
      <c r="A28" s="23" t="s">
        <v>264</v>
      </c>
      <c r="B28" s="24">
        <v>3378580</v>
      </c>
      <c r="C28" s="24">
        <v>579618</v>
      </c>
      <c r="D28" s="24">
        <v>99583</v>
      </c>
      <c r="E28" s="24">
        <v>72424</v>
      </c>
      <c r="F28" s="24">
        <v>166575</v>
      </c>
    </row>
    <row r="29" spans="1:6" ht="13.5" customHeight="1">
      <c r="A29" s="367" t="s">
        <v>265</v>
      </c>
      <c r="B29" s="368">
        <v>23846734</v>
      </c>
      <c r="C29" s="368">
        <v>0</v>
      </c>
      <c r="D29" s="368">
        <v>702878</v>
      </c>
      <c r="E29" s="368">
        <v>511184</v>
      </c>
      <c r="F29" s="368">
        <v>1175723</v>
      </c>
    </row>
    <row r="30" spans="1:6" ht="13.5" customHeight="1">
      <c r="A30" s="23" t="s">
        <v>266</v>
      </c>
      <c r="B30" s="24">
        <v>2296113</v>
      </c>
      <c r="C30" s="24">
        <v>309164</v>
      </c>
      <c r="D30" s="24">
        <v>67678</v>
      </c>
      <c r="E30" s="24">
        <v>49220</v>
      </c>
      <c r="F30" s="24">
        <v>113206</v>
      </c>
    </row>
    <row r="31" spans="1:6" ht="13.5" customHeight="1">
      <c r="A31" s="367" t="s">
        <v>267</v>
      </c>
      <c r="B31" s="368">
        <v>6055170</v>
      </c>
      <c r="C31" s="368">
        <v>190207</v>
      </c>
      <c r="D31" s="368">
        <v>178475</v>
      </c>
      <c r="E31" s="368">
        <v>129800</v>
      </c>
      <c r="F31" s="368">
        <v>298540</v>
      </c>
    </row>
    <row r="32" spans="1:6" ht="13.5" customHeight="1">
      <c r="A32" s="23" t="s">
        <v>268</v>
      </c>
      <c r="B32" s="24">
        <v>4098856</v>
      </c>
      <c r="C32" s="24">
        <v>640657</v>
      </c>
      <c r="D32" s="24">
        <v>120813</v>
      </c>
      <c r="E32" s="24">
        <v>87864</v>
      </c>
      <c r="F32" s="24">
        <v>202087</v>
      </c>
    </row>
    <row r="33" spans="1:6" ht="13.5" customHeight="1">
      <c r="A33" s="367" t="s">
        <v>269</v>
      </c>
      <c r="B33" s="368">
        <v>4382114</v>
      </c>
      <c r="C33" s="368">
        <v>890778</v>
      </c>
      <c r="D33" s="368">
        <v>129162</v>
      </c>
      <c r="E33" s="368">
        <v>93936</v>
      </c>
      <c r="F33" s="368">
        <v>216053</v>
      </c>
    </row>
    <row r="34" spans="1:6" ht="13.5" customHeight="1">
      <c r="A34" s="23" t="s">
        <v>270</v>
      </c>
      <c r="B34" s="24">
        <v>3959279</v>
      </c>
      <c r="C34" s="24">
        <v>549064</v>
      </c>
      <c r="D34" s="24">
        <v>116699</v>
      </c>
      <c r="E34" s="24">
        <v>84872</v>
      </c>
      <c r="F34" s="24">
        <v>195206</v>
      </c>
    </row>
    <row r="35" spans="1:6" ht="13.5" customHeight="1">
      <c r="A35" s="367" t="s">
        <v>271</v>
      </c>
      <c r="B35" s="368">
        <v>31704273</v>
      </c>
      <c r="C35" s="368">
        <v>0</v>
      </c>
      <c r="D35" s="368">
        <v>934478</v>
      </c>
      <c r="E35" s="368">
        <v>679620</v>
      </c>
      <c r="F35" s="368">
        <v>1563126</v>
      </c>
    </row>
    <row r="36" spans="1:6" ht="13.5" customHeight="1">
      <c r="A36" s="23" t="s">
        <v>272</v>
      </c>
      <c r="B36" s="24">
        <v>3466282</v>
      </c>
      <c r="C36" s="24">
        <v>390765</v>
      </c>
      <c r="D36" s="24">
        <v>102168</v>
      </c>
      <c r="E36" s="24">
        <v>74304</v>
      </c>
      <c r="F36" s="24">
        <v>170899</v>
      </c>
    </row>
    <row r="37" spans="1:6" ht="13.5" customHeight="1">
      <c r="A37" s="367" t="s">
        <v>273</v>
      </c>
      <c r="B37" s="368">
        <v>6298683</v>
      </c>
      <c r="C37" s="368">
        <v>522581</v>
      </c>
      <c r="D37" s="368">
        <v>185653</v>
      </c>
      <c r="E37" s="368">
        <v>135020</v>
      </c>
      <c r="F37" s="368">
        <v>310546</v>
      </c>
    </row>
    <row r="38" spans="1:6" ht="13.5" customHeight="1">
      <c r="A38" s="23" t="s">
        <v>274</v>
      </c>
      <c r="B38" s="24">
        <v>16033978</v>
      </c>
      <c r="C38" s="24">
        <v>0</v>
      </c>
      <c r="D38" s="24">
        <v>472599</v>
      </c>
      <c r="E38" s="24">
        <v>343708</v>
      </c>
      <c r="F38" s="24">
        <v>790528</v>
      </c>
    </row>
    <row r="39" spans="1:6" ht="13.5" customHeight="1">
      <c r="A39" s="367" t="s">
        <v>275</v>
      </c>
      <c r="B39" s="368">
        <v>3226687</v>
      </c>
      <c r="C39" s="368">
        <v>532414</v>
      </c>
      <c r="D39" s="368">
        <v>95106</v>
      </c>
      <c r="E39" s="368">
        <v>69168</v>
      </c>
      <c r="F39" s="368">
        <v>159086</v>
      </c>
    </row>
    <row r="40" spans="1:6" ht="13.5" customHeight="1">
      <c r="A40" s="23" t="s">
        <v>276</v>
      </c>
      <c r="B40" s="24">
        <v>16403819</v>
      </c>
      <c r="C40" s="24">
        <v>0</v>
      </c>
      <c r="D40" s="24">
        <v>483500</v>
      </c>
      <c r="E40" s="24">
        <v>351636</v>
      </c>
      <c r="F40" s="24">
        <v>808763</v>
      </c>
    </row>
    <row r="41" spans="1:6" ht="13.5" customHeight="1">
      <c r="A41" s="367" t="s">
        <v>277</v>
      </c>
      <c r="B41" s="368">
        <v>8667491</v>
      </c>
      <c r="C41" s="368">
        <v>564778</v>
      </c>
      <c r="D41" s="368">
        <v>255574</v>
      </c>
      <c r="E41" s="368">
        <v>185872</v>
      </c>
      <c r="F41" s="368">
        <v>427506</v>
      </c>
    </row>
    <row r="42" spans="1:6" ht="13.5" customHeight="1">
      <c r="A42" s="23" t="s">
        <v>278</v>
      </c>
      <c r="B42" s="24">
        <v>3154100</v>
      </c>
      <c r="C42" s="24">
        <v>325494</v>
      </c>
      <c r="D42" s="24">
        <v>92967</v>
      </c>
      <c r="E42" s="24">
        <v>67612</v>
      </c>
      <c r="F42" s="24">
        <v>155508</v>
      </c>
    </row>
    <row r="43" spans="1:6" ht="13.5" customHeight="1">
      <c r="A43" s="367" t="s">
        <v>279</v>
      </c>
      <c r="B43" s="368">
        <v>2087494</v>
      </c>
      <c r="C43" s="368">
        <v>200537</v>
      </c>
      <c r="D43" s="368">
        <v>61529</v>
      </c>
      <c r="E43" s="368">
        <v>44748</v>
      </c>
      <c r="F43" s="368">
        <v>102920</v>
      </c>
    </row>
    <row r="44" spans="1:6" ht="13.5" customHeight="1">
      <c r="A44" s="23" t="s">
        <v>280</v>
      </c>
      <c r="B44" s="24">
        <v>1434954</v>
      </c>
      <c r="C44" s="24">
        <v>314752</v>
      </c>
      <c r="D44" s="24">
        <v>42295</v>
      </c>
      <c r="E44" s="24">
        <v>30760</v>
      </c>
      <c r="F44" s="24">
        <v>70748</v>
      </c>
    </row>
    <row r="45" spans="1:6" ht="13.5" customHeight="1">
      <c r="A45" s="367" t="s">
        <v>281</v>
      </c>
      <c r="B45" s="368">
        <v>2732011</v>
      </c>
      <c r="C45" s="368">
        <v>26586</v>
      </c>
      <c r="D45" s="368">
        <v>80526</v>
      </c>
      <c r="E45" s="368">
        <v>58564</v>
      </c>
      <c r="F45" s="368">
        <v>134697</v>
      </c>
    </row>
    <row r="46" spans="1:6" ht="13.5" customHeight="1">
      <c r="A46" s="23" t="s">
        <v>282</v>
      </c>
      <c r="B46" s="24">
        <v>56169533</v>
      </c>
      <c r="C46" s="24">
        <v>0</v>
      </c>
      <c r="D46" s="24">
        <v>1655588</v>
      </c>
      <c r="E46" s="24">
        <v>1204064</v>
      </c>
      <c r="F46" s="24">
        <v>2769347</v>
      </c>
    </row>
    <row r="47" spans="1:6" ht="4.5" customHeight="1">
      <c r="A47"/>
      <c r="B47"/>
      <c r="C47"/>
      <c r="D47"/>
      <c r="E47"/>
      <c r="F47"/>
    </row>
    <row r="48" spans="1:6" ht="13.5" customHeight="1">
      <c r="A48" s="370" t="s">
        <v>283</v>
      </c>
      <c r="B48" s="371">
        <f>SUM(B11:B46)</f>
        <v>317573837</v>
      </c>
      <c r="C48" s="371">
        <f>SUM(C11:C46)</f>
        <v>11493459</v>
      </c>
      <c r="D48" s="371">
        <f>SUM(D11:D46)</f>
        <v>9363147</v>
      </c>
      <c r="E48" s="371">
        <f>SUM(E11:E46)</f>
        <v>6809556</v>
      </c>
      <c r="F48" s="371">
        <f>SUM(F11:F46)</f>
        <v>15661957</v>
      </c>
    </row>
    <row r="49" spans="1:6" ht="4.5" customHeight="1">
      <c r="A49" s="25" t="s">
        <v>5</v>
      </c>
      <c r="B49" s="26"/>
      <c r="C49" s="26"/>
      <c r="D49" s="26"/>
      <c r="E49" s="26"/>
      <c r="F49" s="26"/>
    </row>
    <row r="50" spans="1:6" ht="14.25" customHeight="1">
      <c r="A50" s="23" t="s">
        <v>284</v>
      </c>
      <c r="B50" s="24">
        <v>199902</v>
      </c>
      <c r="C50" s="24">
        <v>0</v>
      </c>
      <c r="D50" s="24">
        <v>12557</v>
      </c>
      <c r="E50" s="24">
        <v>9132</v>
      </c>
      <c r="F50" s="24">
        <v>21004</v>
      </c>
    </row>
    <row r="51" spans="1:6" ht="13.5" customHeight="1">
      <c r="A51" s="367" t="s">
        <v>285</v>
      </c>
      <c r="B51" s="368">
        <v>0</v>
      </c>
      <c r="C51" s="368">
        <v>0</v>
      </c>
      <c r="D51" s="368">
        <v>0</v>
      </c>
      <c r="E51" s="368">
        <v>0</v>
      </c>
      <c r="F51" s="368">
        <v>0</v>
      </c>
    </row>
    <row r="52" spans="1:6" ht="49.5" customHeight="1">
      <c r="A52" s="27"/>
      <c r="B52" s="27"/>
      <c r="C52" s="27"/>
      <c r="D52" s="27"/>
      <c r="E52" s="27"/>
      <c r="F52" s="27"/>
    </row>
    <row r="53" spans="1:6" ht="15" customHeight="1">
      <c r="A53" s="129" t="s">
        <v>530</v>
      </c>
      <c r="C53" s="39"/>
      <c r="D53" s="39"/>
      <c r="E53" s="39"/>
      <c r="F53" s="39"/>
    </row>
    <row r="54" spans="1:6" ht="12" customHeight="1">
      <c r="A54" s="129" t="s">
        <v>450</v>
      </c>
      <c r="C54" s="39"/>
      <c r="D54" s="39"/>
      <c r="E54" s="39"/>
      <c r="F54" s="39"/>
    </row>
    <row r="55" spans="1:6" ht="14.25" customHeight="1">
      <c r="A55" s="39"/>
      <c r="C55" s="39"/>
      <c r="D55" s="39"/>
      <c r="E55" s="39"/>
      <c r="F55" s="39"/>
    </row>
    <row r="56" spans="3:6" ht="14.25" customHeight="1">
      <c r="C56" s="118"/>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7.xml><?xml version="1.0" encoding="utf-8"?>
<worksheet xmlns="http://schemas.openxmlformats.org/spreadsheetml/2006/main" xmlns:r="http://schemas.openxmlformats.org/officeDocument/2006/relationships">
  <sheetPr codeName="Sheet451">
    <pageSetUpPr fitToPage="1"/>
  </sheetPr>
  <dimension ref="A1:F56"/>
  <sheetViews>
    <sheetView showGridLines="0" showZeros="0" workbookViewId="0" topLeftCell="A1">
      <selection activeCell="A1" sqref="A1"/>
    </sheetView>
  </sheetViews>
  <sheetFormatPr defaultColWidth="19.83203125" defaultRowHeight="12"/>
  <cols>
    <col min="1" max="1" width="30.83203125" style="1" customWidth="1"/>
    <col min="2" max="2" width="18.83203125" style="1" customWidth="1"/>
    <col min="3" max="3" width="21.83203125" style="1" customWidth="1"/>
    <col min="4" max="4" width="22.83203125" style="1" customWidth="1"/>
    <col min="5" max="5" width="18.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08"/>
      <c r="B2" s="318" t="str">
        <f>REVYEAR</f>
        <v>ANALYSIS OF OPERATING FUND REVENUE: 2006/2007 BUDGET</v>
      </c>
      <c r="C2" s="319"/>
      <c r="D2" s="313"/>
      <c r="E2" s="320"/>
      <c r="F2" s="258" t="s">
        <v>218</v>
      </c>
    </row>
    <row r="3" spans="1:6" ht="15.75" customHeight="1">
      <c r="A3" s="253"/>
      <c r="B3" s="253"/>
      <c r="C3" s="3"/>
      <c r="D3" s="3"/>
      <c r="E3" s="3"/>
      <c r="F3" s="3"/>
    </row>
    <row r="4" spans="2:6" ht="15.75" customHeight="1">
      <c r="B4" s="447" t="s">
        <v>363</v>
      </c>
      <c r="C4" s="376"/>
      <c r="D4" s="376"/>
      <c r="E4" s="376"/>
      <c r="F4" s="375"/>
    </row>
    <row r="5" spans="2:6" ht="15.75" customHeight="1">
      <c r="B5" s="472" t="s">
        <v>239</v>
      </c>
      <c r="C5" s="442"/>
      <c r="D5" s="442"/>
      <c r="E5" s="387"/>
      <c r="F5" s="481"/>
    </row>
    <row r="6" spans="2:6" ht="15.75" customHeight="1">
      <c r="B6" s="311" t="s">
        <v>105</v>
      </c>
      <c r="C6" s="136"/>
      <c r="D6" s="136"/>
      <c r="E6" s="136"/>
      <c r="F6" s="141"/>
    </row>
    <row r="7" spans="2:6" ht="15.75" customHeight="1">
      <c r="B7" s="260"/>
      <c r="C7" s="32"/>
      <c r="D7" s="32"/>
      <c r="E7" s="32"/>
      <c r="F7" s="260" t="s">
        <v>61</v>
      </c>
    </row>
    <row r="8" spans="1:6" ht="15.75" customHeight="1">
      <c r="A8" s="105"/>
      <c r="B8" s="312" t="s">
        <v>469</v>
      </c>
      <c r="C8" s="262" t="s">
        <v>127</v>
      </c>
      <c r="D8" s="262" t="s">
        <v>129</v>
      </c>
      <c r="E8" s="321"/>
      <c r="F8" s="262" t="s">
        <v>130</v>
      </c>
    </row>
    <row r="9" spans="1:6" ht="15.75" customHeight="1">
      <c r="A9" s="35" t="s">
        <v>88</v>
      </c>
      <c r="B9" s="242" t="s">
        <v>470</v>
      </c>
      <c r="C9" s="122" t="s">
        <v>155</v>
      </c>
      <c r="D9" s="122" t="s">
        <v>157</v>
      </c>
      <c r="E9" s="122" t="s">
        <v>154</v>
      </c>
      <c r="F9" s="122" t="s">
        <v>153</v>
      </c>
    </row>
    <row r="10" spans="1:6" ht="4.5" customHeight="1">
      <c r="A10" s="37"/>
      <c r="B10" s="3"/>
      <c r="E10" s="3"/>
      <c r="F10" s="3"/>
    </row>
    <row r="11" spans="1:6" ht="13.5" customHeight="1">
      <c r="A11" s="367" t="s">
        <v>248</v>
      </c>
      <c r="B11" s="368">
        <v>469323</v>
      </c>
      <c r="C11" s="368">
        <v>109658</v>
      </c>
      <c r="D11" s="368">
        <v>64427</v>
      </c>
      <c r="E11" s="368">
        <v>796320</v>
      </c>
      <c r="F11" s="368">
        <f>SUM('- 55 -'!B11:F11,B11:E11)</f>
        <v>4692256</v>
      </c>
    </row>
    <row r="12" spans="1:6" ht="13.5" customHeight="1">
      <c r="A12" s="23" t="s">
        <v>249</v>
      </c>
      <c r="B12" s="24">
        <v>718423</v>
      </c>
      <c r="C12" s="24">
        <v>162525</v>
      </c>
      <c r="D12" s="24">
        <v>96638</v>
      </c>
      <c r="E12" s="24">
        <v>1208760</v>
      </c>
      <c r="F12" s="24">
        <f>SUM('- 55 -'!B12:F12,B12:E12)</f>
        <v>7220634</v>
      </c>
    </row>
    <row r="13" spans="1:6" ht="13.5" customHeight="1">
      <c r="A13" s="367" t="s">
        <v>250</v>
      </c>
      <c r="B13" s="368">
        <v>2366900</v>
      </c>
      <c r="C13" s="368">
        <v>499700</v>
      </c>
      <c r="D13" s="368">
        <v>294700</v>
      </c>
      <c r="E13" s="368">
        <v>3103800</v>
      </c>
      <c r="F13" s="368">
        <f>SUM('- 55 -'!B13:F13,B13:E13)</f>
        <v>20442300</v>
      </c>
    </row>
    <row r="14" spans="1:6" ht="13.5" customHeight="1">
      <c r="A14" s="23" t="s">
        <v>286</v>
      </c>
      <c r="B14" s="24">
        <v>1386334</v>
      </c>
      <c r="C14" s="24">
        <v>314295</v>
      </c>
      <c r="D14" s="24">
        <v>165969</v>
      </c>
      <c r="E14" s="24">
        <v>2241960</v>
      </c>
      <c r="F14" s="24">
        <f>SUM('- 55 -'!B14:F14,B14:E14)</f>
        <v>13842188</v>
      </c>
    </row>
    <row r="15" spans="1:6" ht="13.5" customHeight="1">
      <c r="A15" s="367" t="s">
        <v>251</v>
      </c>
      <c r="B15" s="368">
        <v>505180</v>
      </c>
      <c r="C15" s="368">
        <v>115980</v>
      </c>
      <c r="D15" s="368">
        <v>60165</v>
      </c>
      <c r="E15" s="368">
        <v>842520</v>
      </c>
      <c r="F15" s="368">
        <f>SUM('- 55 -'!B15:F15,B15:E15)</f>
        <v>5020387</v>
      </c>
    </row>
    <row r="16" spans="1:6" ht="13.5" customHeight="1">
      <c r="A16" s="23" t="s">
        <v>252</v>
      </c>
      <c r="B16" s="24">
        <v>352082</v>
      </c>
      <c r="C16" s="24">
        <v>83856</v>
      </c>
      <c r="D16" s="24">
        <v>54413</v>
      </c>
      <c r="E16" s="24">
        <v>609000</v>
      </c>
      <c r="F16" s="24">
        <f>SUM('- 55 -'!B16:F16,B16:E16)</f>
        <v>3426632</v>
      </c>
    </row>
    <row r="17" spans="1:6" ht="13.5" customHeight="1">
      <c r="A17" s="367" t="s">
        <v>253</v>
      </c>
      <c r="B17" s="368">
        <v>466593</v>
      </c>
      <c r="C17" s="368">
        <v>102494</v>
      </c>
      <c r="D17" s="368">
        <v>60118</v>
      </c>
      <c r="E17" s="368">
        <v>899640</v>
      </c>
      <c r="F17" s="368">
        <f>SUM('- 55 -'!B17:F17,B17:E17)</f>
        <v>4711432</v>
      </c>
    </row>
    <row r="18" spans="1:6" ht="13.5" customHeight="1">
      <c r="A18" s="23" t="s">
        <v>254</v>
      </c>
      <c r="B18" s="24">
        <v>1291196</v>
      </c>
      <c r="C18" s="24">
        <v>191334</v>
      </c>
      <c r="D18" s="24">
        <v>101806</v>
      </c>
      <c r="E18" s="24">
        <v>3907730</v>
      </c>
      <c r="F18" s="24">
        <f>SUM('- 55 -'!B18:F18,B18:E18)</f>
        <v>12135836</v>
      </c>
    </row>
    <row r="19" spans="1:6" ht="13.5" customHeight="1">
      <c r="A19" s="367" t="s">
        <v>255</v>
      </c>
      <c r="B19" s="368">
        <v>1051762</v>
      </c>
      <c r="C19" s="368">
        <v>232482</v>
      </c>
      <c r="D19" s="368">
        <v>138335</v>
      </c>
      <c r="E19" s="368">
        <v>1091160</v>
      </c>
      <c r="F19" s="368">
        <f>SUM('- 55 -'!B19:F19,B19:E19)</f>
        <v>9356161</v>
      </c>
    </row>
    <row r="20" spans="1:6" ht="13.5" customHeight="1">
      <c r="A20" s="23" t="s">
        <v>256</v>
      </c>
      <c r="B20" s="24">
        <v>2115784</v>
      </c>
      <c r="C20" s="24">
        <v>480351</v>
      </c>
      <c r="D20" s="24">
        <v>252449</v>
      </c>
      <c r="E20" s="24">
        <v>2257920</v>
      </c>
      <c r="F20" s="24">
        <f>SUM('- 55 -'!B20:F20,B20:E20)</f>
        <v>18883295</v>
      </c>
    </row>
    <row r="21" spans="1:6" ht="13.5" customHeight="1">
      <c r="A21" s="367" t="s">
        <v>257</v>
      </c>
      <c r="B21" s="368">
        <v>1039005</v>
      </c>
      <c r="C21" s="368">
        <v>238044</v>
      </c>
      <c r="D21" s="368">
        <v>122531</v>
      </c>
      <c r="E21" s="368">
        <v>1515360</v>
      </c>
      <c r="F21" s="368">
        <f>SUM('- 55 -'!B21:F21,B21:E21)</f>
        <v>9982550</v>
      </c>
    </row>
    <row r="22" spans="1:6" ht="13.5" customHeight="1">
      <c r="A22" s="23" t="s">
        <v>258</v>
      </c>
      <c r="B22" s="24">
        <v>604570</v>
      </c>
      <c r="C22" s="24">
        <v>118840</v>
      </c>
      <c r="D22" s="24">
        <v>78912</v>
      </c>
      <c r="E22" s="24">
        <v>950880</v>
      </c>
      <c r="F22" s="24">
        <f>SUM('- 55 -'!B22:F22,B22:E22)</f>
        <v>5128334</v>
      </c>
    </row>
    <row r="23" spans="1:6" ht="13.5" customHeight="1">
      <c r="A23" s="367" t="s">
        <v>259</v>
      </c>
      <c r="B23" s="368">
        <v>430812</v>
      </c>
      <c r="C23" s="368">
        <v>93359</v>
      </c>
      <c r="D23" s="368">
        <v>54146</v>
      </c>
      <c r="E23" s="368">
        <v>683907</v>
      </c>
      <c r="F23" s="368">
        <f>SUM('- 55 -'!B23:F23,B23:E23)</f>
        <v>4254230</v>
      </c>
    </row>
    <row r="24" spans="1:6" ht="13.5" customHeight="1">
      <c r="A24" s="23" t="s">
        <v>260</v>
      </c>
      <c r="B24" s="24">
        <v>1440796</v>
      </c>
      <c r="C24" s="24">
        <v>331684</v>
      </c>
      <c r="D24" s="24">
        <v>171844</v>
      </c>
      <c r="E24" s="24">
        <v>1886640</v>
      </c>
      <c r="F24" s="24">
        <f>SUM('- 55 -'!B24:F24,B24:E24)</f>
        <v>13501541</v>
      </c>
    </row>
    <row r="25" spans="1:6" ht="13.5" customHeight="1">
      <c r="A25" s="367" t="s">
        <v>261</v>
      </c>
      <c r="B25" s="368">
        <v>4761627</v>
      </c>
      <c r="C25" s="368">
        <v>1071921</v>
      </c>
      <c r="D25" s="368">
        <v>554732</v>
      </c>
      <c r="E25" s="368">
        <v>6376440</v>
      </c>
      <c r="F25" s="368">
        <f>SUM('- 55 -'!B25:F25,B25:E25)</f>
        <v>42734824</v>
      </c>
    </row>
    <row r="26" spans="1:6" ht="13.5" customHeight="1">
      <c r="A26" s="23" t="s">
        <v>262</v>
      </c>
      <c r="B26" s="24">
        <v>1075577</v>
      </c>
      <c r="C26" s="24">
        <v>230600</v>
      </c>
      <c r="D26" s="24">
        <v>135996</v>
      </c>
      <c r="E26" s="24">
        <v>2209973</v>
      </c>
      <c r="F26" s="24">
        <f>SUM('- 55 -'!B26:F26,B26:E26)</f>
        <v>10736714</v>
      </c>
    </row>
    <row r="27" spans="1:6" ht="13.5" customHeight="1">
      <c r="A27" s="367" t="s">
        <v>263</v>
      </c>
      <c r="B27" s="368">
        <v>1420024</v>
      </c>
      <c r="C27" s="368">
        <v>241803</v>
      </c>
      <c r="D27" s="368">
        <v>160358</v>
      </c>
      <c r="E27" s="368">
        <v>1297800</v>
      </c>
      <c r="F27" s="368">
        <f>SUM('- 55 -'!B27:F27,B27:E27)</f>
        <v>9978648</v>
      </c>
    </row>
    <row r="28" spans="1:6" ht="13.5" customHeight="1">
      <c r="A28" s="23" t="s">
        <v>264</v>
      </c>
      <c r="B28" s="24">
        <v>592808</v>
      </c>
      <c r="C28" s="24">
        <v>133363</v>
      </c>
      <c r="D28" s="24">
        <v>77856</v>
      </c>
      <c r="E28" s="24">
        <v>1240117</v>
      </c>
      <c r="F28" s="24">
        <f>SUM('- 55 -'!B28:F28,B28:E28)</f>
        <v>6340924</v>
      </c>
    </row>
    <row r="29" spans="1:6" ht="13.5" customHeight="1">
      <c r="A29" s="367" t="s">
        <v>265</v>
      </c>
      <c r="B29" s="368">
        <v>3957769</v>
      </c>
      <c r="C29" s="368">
        <v>937335</v>
      </c>
      <c r="D29" s="368">
        <v>485625</v>
      </c>
      <c r="E29" s="368">
        <v>4908120</v>
      </c>
      <c r="F29" s="368">
        <f>SUM('- 55 -'!B29:F29,B29:E29)</f>
        <v>36525368</v>
      </c>
    </row>
    <row r="30" spans="1:6" ht="13.5" customHeight="1">
      <c r="A30" s="23" t="s">
        <v>266</v>
      </c>
      <c r="B30" s="24">
        <v>395617</v>
      </c>
      <c r="C30" s="24">
        <v>89521</v>
      </c>
      <c r="D30" s="24">
        <v>52912</v>
      </c>
      <c r="E30" s="24">
        <v>784560</v>
      </c>
      <c r="F30" s="24">
        <f>SUM('- 55 -'!B30:F30,B30:E30)</f>
        <v>4157991</v>
      </c>
    </row>
    <row r="31" spans="1:6" ht="13.5" customHeight="1">
      <c r="A31" s="367" t="s">
        <v>267</v>
      </c>
      <c r="B31" s="368">
        <v>1100958</v>
      </c>
      <c r="C31" s="368">
        <v>235270</v>
      </c>
      <c r="D31" s="368">
        <v>123310</v>
      </c>
      <c r="E31" s="368">
        <v>1963080</v>
      </c>
      <c r="F31" s="368">
        <f>SUM('- 55 -'!B31:F31,B31:E31)</f>
        <v>10274810</v>
      </c>
    </row>
    <row r="32" spans="1:6" ht="13.5" customHeight="1">
      <c r="A32" s="23" t="s">
        <v>268</v>
      </c>
      <c r="B32" s="24">
        <v>689031</v>
      </c>
      <c r="C32" s="24">
        <v>160247</v>
      </c>
      <c r="D32" s="24">
        <v>83471</v>
      </c>
      <c r="E32" s="24">
        <v>1395659</v>
      </c>
      <c r="F32" s="24">
        <f>SUM('- 55 -'!B32:F32,B32:E32)</f>
        <v>7478685</v>
      </c>
    </row>
    <row r="33" spans="1:6" ht="13.5" customHeight="1">
      <c r="A33" s="367" t="s">
        <v>269</v>
      </c>
      <c r="B33" s="368">
        <v>754666</v>
      </c>
      <c r="C33" s="368">
        <v>172427</v>
      </c>
      <c r="D33" s="368">
        <v>100981</v>
      </c>
      <c r="E33" s="368">
        <v>1688168</v>
      </c>
      <c r="F33" s="368">
        <f>SUM('- 55 -'!B33:F33,B33:E33)</f>
        <v>8428285</v>
      </c>
    </row>
    <row r="34" spans="1:6" ht="13.5" customHeight="1">
      <c r="A34" s="23" t="s">
        <v>270</v>
      </c>
      <c r="B34" s="24">
        <v>683160</v>
      </c>
      <c r="C34" s="24">
        <v>157397</v>
      </c>
      <c r="D34" s="24">
        <v>80628</v>
      </c>
      <c r="E34" s="24">
        <v>1214640</v>
      </c>
      <c r="F34" s="24">
        <f>SUM('- 55 -'!B34:F34,B34:E34)</f>
        <v>7040945</v>
      </c>
    </row>
    <row r="35" spans="1:6" ht="13.5" customHeight="1">
      <c r="A35" s="367" t="s">
        <v>271</v>
      </c>
      <c r="B35" s="368">
        <v>5450284</v>
      </c>
      <c r="C35" s="368">
        <v>1252929</v>
      </c>
      <c r="D35" s="368">
        <v>645639</v>
      </c>
      <c r="E35" s="368">
        <v>6937560</v>
      </c>
      <c r="F35" s="368">
        <f>SUM('- 55 -'!B35:F35,B35:E35)</f>
        <v>49167909</v>
      </c>
    </row>
    <row r="36" spans="1:6" ht="13.5" customHeight="1">
      <c r="A36" s="23" t="s">
        <v>272</v>
      </c>
      <c r="B36" s="24">
        <v>595589</v>
      </c>
      <c r="C36" s="24">
        <v>137514</v>
      </c>
      <c r="D36" s="24">
        <v>79877</v>
      </c>
      <c r="E36" s="24">
        <v>1150800</v>
      </c>
      <c r="F36" s="24">
        <f>SUM('- 55 -'!B36:F36,B36:E36)</f>
        <v>6168198</v>
      </c>
    </row>
    <row r="37" spans="1:6" ht="13.5" customHeight="1">
      <c r="A37" s="367" t="s">
        <v>273</v>
      </c>
      <c r="B37" s="368">
        <v>1092702</v>
      </c>
      <c r="C37" s="368">
        <v>246403</v>
      </c>
      <c r="D37" s="368">
        <v>128269</v>
      </c>
      <c r="E37" s="368">
        <v>1614480</v>
      </c>
      <c r="F37" s="368">
        <f>SUM('- 55 -'!B37:F37,B37:E37)</f>
        <v>10534337</v>
      </c>
    </row>
    <row r="38" spans="1:6" ht="13.5" customHeight="1">
      <c r="A38" s="23" t="s">
        <v>274</v>
      </c>
      <c r="B38" s="24">
        <v>2824470</v>
      </c>
      <c r="C38" s="24">
        <v>627651</v>
      </c>
      <c r="D38" s="24">
        <v>326523</v>
      </c>
      <c r="E38" s="24">
        <v>3118920</v>
      </c>
      <c r="F38" s="24">
        <f>SUM('- 55 -'!B38:F38,B38:E38)</f>
        <v>24538377</v>
      </c>
    </row>
    <row r="39" spans="1:6" ht="13.5" customHeight="1">
      <c r="A39" s="367" t="s">
        <v>275</v>
      </c>
      <c r="B39" s="368">
        <v>538434</v>
      </c>
      <c r="C39" s="368">
        <v>127133</v>
      </c>
      <c r="D39" s="368">
        <v>74356</v>
      </c>
      <c r="E39" s="368">
        <v>1065960</v>
      </c>
      <c r="F39" s="368">
        <f>SUM('- 55 -'!B39:F39,B39:E39)</f>
        <v>5888344</v>
      </c>
    </row>
    <row r="40" spans="1:6" ht="13.5" customHeight="1">
      <c r="A40" s="23" t="s">
        <v>276</v>
      </c>
      <c r="B40" s="24">
        <v>2863931</v>
      </c>
      <c r="C40" s="24">
        <v>645754</v>
      </c>
      <c r="D40" s="24">
        <v>334054</v>
      </c>
      <c r="E40" s="24">
        <v>4355400</v>
      </c>
      <c r="F40" s="24">
        <f>SUM('- 55 -'!B40:F40,B40:E40)</f>
        <v>26246857</v>
      </c>
    </row>
    <row r="41" spans="1:6" ht="13.5" customHeight="1">
      <c r="A41" s="367" t="s">
        <v>277</v>
      </c>
      <c r="B41" s="368">
        <v>1485592</v>
      </c>
      <c r="C41" s="368">
        <v>340835</v>
      </c>
      <c r="D41" s="368">
        <v>199812</v>
      </c>
      <c r="E41" s="368">
        <v>2201640</v>
      </c>
      <c r="F41" s="368">
        <f>SUM('- 55 -'!B41:F41,B41:E41)</f>
        <v>14329100</v>
      </c>
    </row>
    <row r="42" spans="1:6" ht="13.5" customHeight="1">
      <c r="A42" s="23" t="s">
        <v>278</v>
      </c>
      <c r="B42" s="24">
        <v>556152</v>
      </c>
      <c r="C42" s="24">
        <v>124363</v>
      </c>
      <c r="D42" s="24">
        <v>81134</v>
      </c>
      <c r="E42" s="24">
        <v>1042440</v>
      </c>
      <c r="F42" s="24">
        <f>SUM('- 55 -'!B42:F42,B42:E42)</f>
        <v>5599770</v>
      </c>
    </row>
    <row r="43" spans="1:6" ht="13.5" customHeight="1">
      <c r="A43" s="367" t="s">
        <v>279</v>
      </c>
      <c r="B43" s="368">
        <v>355354</v>
      </c>
      <c r="C43" s="368">
        <v>82283</v>
      </c>
      <c r="D43" s="368">
        <v>48104</v>
      </c>
      <c r="E43" s="368">
        <v>603845</v>
      </c>
      <c r="F43" s="368">
        <f>SUM('- 55 -'!B43:F43,B43:E43)</f>
        <v>3586814</v>
      </c>
    </row>
    <row r="44" spans="1:6" ht="13.5" customHeight="1">
      <c r="A44" s="23" t="s">
        <v>280</v>
      </c>
      <c r="B44" s="24">
        <v>312540</v>
      </c>
      <c r="C44" s="24">
        <v>54985</v>
      </c>
      <c r="D44" s="24">
        <v>33067</v>
      </c>
      <c r="E44" s="24">
        <v>553329</v>
      </c>
      <c r="F44" s="24">
        <f>SUM('- 55 -'!B44:F44,B44:E44)</f>
        <v>2847430</v>
      </c>
    </row>
    <row r="45" spans="1:6" ht="13.5" customHeight="1">
      <c r="A45" s="367" t="s">
        <v>281</v>
      </c>
      <c r="B45" s="368">
        <v>455982</v>
      </c>
      <c r="C45" s="368">
        <v>107517</v>
      </c>
      <c r="D45" s="368">
        <v>62956</v>
      </c>
      <c r="E45" s="368">
        <v>541800</v>
      </c>
      <c r="F45" s="368">
        <f>SUM('- 55 -'!B45:F45,B45:E45)</f>
        <v>4200639</v>
      </c>
    </row>
    <row r="46" spans="1:6" ht="13.5" customHeight="1">
      <c r="A46" s="23" t="s">
        <v>282</v>
      </c>
      <c r="B46" s="24">
        <v>15456875</v>
      </c>
      <c r="C46" s="24">
        <v>2183778</v>
      </c>
      <c r="D46" s="24">
        <v>1143861</v>
      </c>
      <c r="E46" s="24">
        <v>14428680</v>
      </c>
      <c r="F46" s="24">
        <f>SUM('- 55 -'!B46:F46,B46:E46)</f>
        <v>95011726</v>
      </c>
    </row>
    <row r="47" spans="1:6" ht="4.5" customHeight="1">
      <c r="A47"/>
      <c r="B47"/>
      <c r="C47"/>
      <c r="D47"/>
      <c r="E47"/>
      <c r="F47"/>
    </row>
    <row r="48" spans="1:6" ht="13.5" customHeight="1">
      <c r="A48" s="370" t="s">
        <v>283</v>
      </c>
      <c r="B48" s="371">
        <f>SUM(B11:B46)</f>
        <v>61657902</v>
      </c>
      <c r="C48" s="371">
        <f>SUM(C11:C46)</f>
        <v>12435631</v>
      </c>
      <c r="D48" s="371">
        <f>SUM(D11:D46)</f>
        <v>6729974</v>
      </c>
      <c r="E48" s="371">
        <f>SUM(E11:E46)</f>
        <v>82689008</v>
      </c>
      <c r="F48" s="371">
        <f>SUM(F11:F46)</f>
        <v>524414471</v>
      </c>
    </row>
    <row r="49" spans="1:6" ht="4.5" customHeight="1">
      <c r="A49" s="25" t="s">
        <v>5</v>
      </c>
      <c r="B49" s="26"/>
      <c r="C49" s="26"/>
      <c r="D49" s="26"/>
      <c r="E49" s="26"/>
      <c r="F49" s="26"/>
    </row>
    <row r="50" spans="1:6" ht="14.25" customHeight="1">
      <c r="A50" s="23" t="s">
        <v>284</v>
      </c>
      <c r="B50" s="24">
        <v>70403</v>
      </c>
      <c r="C50" s="24">
        <v>17142</v>
      </c>
      <c r="D50" s="24">
        <v>9817</v>
      </c>
      <c r="E50" s="24">
        <v>193806</v>
      </c>
      <c r="F50" s="24">
        <f>SUM('- 55 -'!B50:F50,B50:E50)</f>
        <v>533763</v>
      </c>
    </row>
    <row r="51" spans="1:6" ht="13.5" customHeight="1">
      <c r="A51" s="367" t="s">
        <v>285</v>
      </c>
      <c r="B51" s="368">
        <v>0</v>
      </c>
      <c r="C51" s="368">
        <v>0</v>
      </c>
      <c r="D51" s="368">
        <v>0</v>
      </c>
      <c r="E51" s="368">
        <v>0</v>
      </c>
      <c r="F51" s="368">
        <f>SUM('- 55 -'!B51:F51,B51:E51)</f>
        <v>0</v>
      </c>
    </row>
    <row r="52" spans="1:6" ht="49.5" customHeight="1">
      <c r="A52" s="27"/>
      <c r="B52" s="27"/>
      <c r="C52" s="27"/>
      <c r="D52" s="27"/>
      <c r="E52" s="27"/>
      <c r="F52" s="27"/>
    </row>
    <row r="53" spans="1:6" ht="15" customHeight="1">
      <c r="A53" s="129" t="s">
        <v>565</v>
      </c>
      <c r="B53" s="39"/>
      <c r="D53" s="39"/>
      <c r="E53" s="39"/>
      <c r="F53" s="39"/>
    </row>
    <row r="54" spans="1:6" ht="12" customHeight="1">
      <c r="A54" s="39" t="s">
        <v>566</v>
      </c>
      <c r="B54" s="39"/>
      <c r="D54" s="39"/>
      <c r="E54" s="39"/>
      <c r="F54" s="39"/>
    </row>
    <row r="55" spans="1:6" ht="14.25" customHeight="1">
      <c r="A55" s="39"/>
      <c r="B55" s="39"/>
      <c r="D55" s="39"/>
      <c r="E55" s="39"/>
      <c r="F55" s="39"/>
    </row>
    <row r="56" spans="4:6" ht="14.25" customHeight="1">
      <c r="D56" s="118"/>
      <c r="E56" s="118"/>
      <c r="F56" s="118"/>
    </row>
    <row r="57" ht="14.25" customHeight="1"/>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8.xml><?xml version="1.0" encoding="utf-8"?>
<worksheet xmlns="http://schemas.openxmlformats.org/spreadsheetml/2006/main" xmlns:r="http://schemas.openxmlformats.org/officeDocument/2006/relationships">
  <sheetPr codeName="Sheet47">
    <pageSetUpPr fitToPage="1"/>
  </sheetPr>
  <dimension ref="A1:G57"/>
  <sheetViews>
    <sheetView showGridLines="0" showZeros="0" workbookViewId="0" topLeftCell="A1">
      <selection activeCell="A1" sqref="A1"/>
    </sheetView>
  </sheetViews>
  <sheetFormatPr defaultColWidth="19.83203125" defaultRowHeight="12"/>
  <cols>
    <col min="1" max="1" width="29.83203125" style="1" customWidth="1"/>
    <col min="2" max="2" width="21.83203125" style="1" customWidth="1"/>
    <col min="3" max="3" width="19.83203125" style="1" customWidth="1"/>
    <col min="4" max="4" width="18.83203125" style="1" customWidth="1"/>
    <col min="5" max="5" width="20.83203125" style="1" customWidth="1"/>
    <col min="6" max="6" width="21.83203125" style="1" customWidth="1"/>
    <col min="7" max="7" width="14.83203125" style="1" customWidth="1"/>
    <col min="8" max="16384" width="19.83203125" style="1" customWidth="1"/>
  </cols>
  <sheetData>
    <row r="1" spans="1:6" ht="6.75" customHeight="1">
      <c r="A1" s="3"/>
      <c r="B1" s="3"/>
      <c r="C1" s="3"/>
      <c r="D1" s="3"/>
      <c r="E1" s="3"/>
      <c r="F1" s="3"/>
    </row>
    <row r="2" spans="1:6" ht="15.75" customHeight="1">
      <c r="A2" s="308"/>
      <c r="B2" s="74" t="str">
        <f>REVYEAR</f>
        <v>ANALYSIS OF OPERATING FUND REVENUE: 2006/2007 BUDGET</v>
      </c>
      <c r="C2" s="309"/>
      <c r="D2" s="313"/>
      <c r="E2" s="313"/>
      <c r="F2" s="258" t="s">
        <v>219</v>
      </c>
    </row>
    <row r="3" spans="1:6" ht="15.75" customHeight="1">
      <c r="A3" s="253"/>
      <c r="B3" s="253"/>
      <c r="C3" s="3"/>
      <c r="D3" s="3"/>
      <c r="E3" s="3"/>
      <c r="F3" s="3"/>
    </row>
    <row r="4" spans="2:6" ht="15.75" customHeight="1">
      <c r="B4" s="447" t="s">
        <v>363</v>
      </c>
      <c r="C4" s="376"/>
      <c r="D4" s="375"/>
      <c r="E4" s="375"/>
      <c r="F4" s="375"/>
    </row>
    <row r="5" spans="2:6" ht="15.75" customHeight="1">
      <c r="B5" s="472" t="s">
        <v>239</v>
      </c>
      <c r="C5" s="442"/>
      <c r="D5" s="481"/>
      <c r="E5" s="481"/>
      <c r="F5" s="481"/>
    </row>
    <row r="6" spans="2:6" ht="15.75" customHeight="1">
      <c r="B6" s="311" t="s">
        <v>106</v>
      </c>
      <c r="C6" s="136"/>
      <c r="D6" s="136"/>
      <c r="E6" s="135"/>
      <c r="F6" s="195"/>
    </row>
    <row r="7" spans="2:6" ht="15.75" customHeight="1">
      <c r="B7" s="260"/>
      <c r="C7" s="260"/>
      <c r="D7" s="260" t="s">
        <v>206</v>
      </c>
      <c r="E7" s="260" t="s">
        <v>471</v>
      </c>
      <c r="F7" s="260" t="s">
        <v>222</v>
      </c>
    </row>
    <row r="8" spans="1:6" ht="15.75" customHeight="1">
      <c r="A8" s="105"/>
      <c r="B8" s="312" t="s">
        <v>30</v>
      </c>
      <c r="C8" s="262" t="s">
        <v>125</v>
      </c>
      <c r="D8" s="262" t="s">
        <v>28</v>
      </c>
      <c r="E8" s="262" t="s">
        <v>472</v>
      </c>
      <c r="F8" s="262" t="s">
        <v>223</v>
      </c>
    </row>
    <row r="9" spans="1:6" ht="15.75" customHeight="1">
      <c r="A9" s="35" t="s">
        <v>88</v>
      </c>
      <c r="B9" s="314" t="s">
        <v>208</v>
      </c>
      <c r="C9" s="122" t="s">
        <v>410</v>
      </c>
      <c r="D9" s="122" t="s">
        <v>85</v>
      </c>
      <c r="E9" s="122" t="s">
        <v>92</v>
      </c>
      <c r="F9" s="122" t="s">
        <v>231</v>
      </c>
    </row>
    <row r="10" spans="1:5" ht="4.5" customHeight="1">
      <c r="A10" s="37"/>
      <c r="B10" s="3"/>
      <c r="C10" s="3"/>
      <c r="D10" s="3"/>
      <c r="E10" s="3"/>
    </row>
    <row r="11" spans="1:6" ht="13.5" customHeight="1">
      <c r="A11" s="367" t="s">
        <v>248</v>
      </c>
      <c r="B11" s="368">
        <v>727863</v>
      </c>
      <c r="C11" s="368">
        <v>582535</v>
      </c>
      <c r="D11" s="368">
        <v>39545</v>
      </c>
      <c r="E11" s="368">
        <v>32825</v>
      </c>
      <c r="F11" s="368">
        <v>12000</v>
      </c>
    </row>
    <row r="12" spans="1:6" ht="13.5" customHeight="1">
      <c r="A12" s="23" t="s">
        <v>249</v>
      </c>
      <c r="B12" s="24">
        <v>1295671</v>
      </c>
      <c r="C12" s="24">
        <v>1283330</v>
      </c>
      <c r="D12" s="24">
        <v>157273</v>
      </c>
      <c r="E12" s="24">
        <v>123025</v>
      </c>
      <c r="F12" s="24">
        <v>36000</v>
      </c>
    </row>
    <row r="13" spans="1:6" ht="13.5" customHeight="1">
      <c r="A13" s="367" t="s">
        <v>250</v>
      </c>
      <c r="B13" s="368">
        <v>835700</v>
      </c>
      <c r="C13" s="368">
        <v>3186000</v>
      </c>
      <c r="D13" s="368">
        <v>549700</v>
      </c>
      <c r="E13" s="368">
        <v>73100</v>
      </c>
      <c r="F13" s="368">
        <v>267000</v>
      </c>
    </row>
    <row r="14" spans="1:6" ht="13.5" customHeight="1">
      <c r="A14" s="23" t="s">
        <v>286</v>
      </c>
      <c r="B14" s="24">
        <v>2518429</v>
      </c>
      <c r="C14" s="24">
        <v>1866008</v>
      </c>
      <c r="D14" s="24">
        <v>11138</v>
      </c>
      <c r="E14" s="24">
        <v>74638</v>
      </c>
      <c r="F14" s="24">
        <v>216000</v>
      </c>
    </row>
    <row r="15" spans="1:6" ht="13.5" customHeight="1">
      <c r="A15" s="367" t="s">
        <v>251</v>
      </c>
      <c r="B15" s="368">
        <v>833137</v>
      </c>
      <c r="C15" s="368">
        <v>696612</v>
      </c>
      <c r="D15" s="368">
        <v>59510</v>
      </c>
      <c r="E15" s="368">
        <v>15788</v>
      </c>
      <c r="F15" s="368">
        <v>60000</v>
      </c>
    </row>
    <row r="16" spans="1:6" ht="13.5" customHeight="1">
      <c r="A16" s="23" t="s">
        <v>252</v>
      </c>
      <c r="B16" s="24">
        <v>100555</v>
      </c>
      <c r="C16" s="24">
        <v>589315</v>
      </c>
      <c r="D16" s="24">
        <v>62673</v>
      </c>
      <c r="E16" s="24">
        <v>1350</v>
      </c>
      <c r="F16" s="24">
        <v>54000</v>
      </c>
    </row>
    <row r="17" spans="1:6" ht="13.5" customHeight="1">
      <c r="A17" s="367" t="s">
        <v>253</v>
      </c>
      <c r="B17" s="368">
        <v>898714</v>
      </c>
      <c r="C17" s="368">
        <v>543539</v>
      </c>
      <c r="D17" s="368">
        <v>87340</v>
      </c>
      <c r="E17" s="368">
        <v>12488</v>
      </c>
      <c r="F17" s="368">
        <v>12000</v>
      </c>
    </row>
    <row r="18" spans="1:6" ht="13.5" customHeight="1">
      <c r="A18" s="23" t="s">
        <v>254</v>
      </c>
      <c r="B18" s="24">
        <v>1243459</v>
      </c>
      <c r="C18" s="24">
        <v>1647446</v>
      </c>
      <c r="D18" s="24">
        <v>41251</v>
      </c>
      <c r="E18" s="24">
        <v>0</v>
      </c>
      <c r="F18" s="24">
        <v>567761</v>
      </c>
    </row>
    <row r="19" spans="1:6" ht="13.5" customHeight="1">
      <c r="A19" s="367" t="s">
        <v>255</v>
      </c>
      <c r="B19" s="368">
        <v>934542</v>
      </c>
      <c r="C19" s="368">
        <v>1386045</v>
      </c>
      <c r="D19" s="368">
        <v>197285</v>
      </c>
      <c r="E19" s="368">
        <v>361613</v>
      </c>
      <c r="F19" s="368">
        <v>6000</v>
      </c>
    </row>
    <row r="20" spans="1:6" ht="13.5" customHeight="1">
      <c r="A20" s="23" t="s">
        <v>256</v>
      </c>
      <c r="B20" s="24">
        <v>2233702</v>
      </c>
      <c r="C20" s="24">
        <v>2450168</v>
      </c>
      <c r="D20" s="24">
        <v>493268</v>
      </c>
      <c r="E20" s="24">
        <v>459450</v>
      </c>
      <c r="F20" s="24">
        <v>72000</v>
      </c>
    </row>
    <row r="21" spans="1:6" ht="13.5" customHeight="1">
      <c r="A21" s="367" t="s">
        <v>257</v>
      </c>
      <c r="B21" s="368">
        <v>1346402</v>
      </c>
      <c r="C21" s="368">
        <v>1602244</v>
      </c>
      <c r="D21" s="368">
        <v>127545</v>
      </c>
      <c r="E21" s="368">
        <v>52775</v>
      </c>
      <c r="F21" s="368">
        <v>84000</v>
      </c>
    </row>
    <row r="22" spans="1:6" ht="13.5" customHeight="1">
      <c r="A22" s="23" t="s">
        <v>258</v>
      </c>
      <c r="B22" s="24">
        <v>359346</v>
      </c>
      <c r="C22" s="24">
        <v>1490391</v>
      </c>
      <c r="D22" s="24">
        <v>63690</v>
      </c>
      <c r="E22" s="24">
        <v>19758</v>
      </c>
      <c r="F22" s="24">
        <v>120000</v>
      </c>
    </row>
    <row r="23" spans="1:6" ht="13.5" customHeight="1">
      <c r="A23" s="367" t="s">
        <v>259</v>
      </c>
      <c r="B23" s="368">
        <v>1062428</v>
      </c>
      <c r="C23" s="368">
        <v>874171</v>
      </c>
      <c r="D23" s="368">
        <v>71610</v>
      </c>
      <c r="E23" s="368">
        <v>17438</v>
      </c>
      <c r="F23" s="368">
        <v>66000</v>
      </c>
    </row>
    <row r="24" spans="1:6" ht="13.5" customHeight="1">
      <c r="A24" s="23" t="s">
        <v>260</v>
      </c>
      <c r="B24" s="24">
        <v>1771856</v>
      </c>
      <c r="C24" s="24">
        <v>2541120</v>
      </c>
      <c r="D24" s="24">
        <v>447150</v>
      </c>
      <c r="E24" s="24">
        <v>4263</v>
      </c>
      <c r="F24" s="24">
        <v>222000</v>
      </c>
    </row>
    <row r="25" spans="1:6" ht="13.5" customHeight="1">
      <c r="A25" s="367" t="s">
        <v>261</v>
      </c>
      <c r="B25" s="368">
        <v>968662</v>
      </c>
      <c r="C25" s="368">
        <v>6563704</v>
      </c>
      <c r="D25" s="368">
        <v>556986</v>
      </c>
      <c r="E25" s="368">
        <v>394900</v>
      </c>
      <c r="F25" s="368">
        <v>456000</v>
      </c>
    </row>
    <row r="26" spans="1:6" ht="13.5" customHeight="1">
      <c r="A26" s="23" t="s">
        <v>262</v>
      </c>
      <c r="B26" s="24">
        <v>1600867</v>
      </c>
      <c r="C26" s="24">
        <v>1608655</v>
      </c>
      <c r="D26" s="24">
        <v>248600</v>
      </c>
      <c r="E26" s="24">
        <v>1550</v>
      </c>
      <c r="F26" s="24">
        <v>114000</v>
      </c>
    </row>
    <row r="27" spans="1:6" ht="13.5" customHeight="1">
      <c r="A27" s="367" t="s">
        <v>263</v>
      </c>
      <c r="B27" s="368">
        <v>55552</v>
      </c>
      <c r="C27" s="368">
        <v>1313910</v>
      </c>
      <c r="D27" s="368">
        <v>259160</v>
      </c>
      <c r="E27" s="368">
        <v>1550</v>
      </c>
      <c r="F27" s="368">
        <v>264000</v>
      </c>
    </row>
    <row r="28" spans="1:6" ht="13.5" customHeight="1">
      <c r="A28" s="23" t="s">
        <v>264</v>
      </c>
      <c r="B28" s="24">
        <v>1430631</v>
      </c>
      <c r="C28" s="24">
        <v>614639</v>
      </c>
      <c r="D28" s="24">
        <v>61765</v>
      </c>
      <c r="E28" s="24">
        <v>5200</v>
      </c>
      <c r="F28" s="24">
        <v>42000</v>
      </c>
    </row>
    <row r="29" spans="1:6" ht="13.5" customHeight="1">
      <c r="A29" s="367" t="s">
        <v>265</v>
      </c>
      <c r="B29" s="368">
        <v>670827</v>
      </c>
      <c r="C29" s="368">
        <v>5706082</v>
      </c>
      <c r="D29" s="368">
        <v>164808</v>
      </c>
      <c r="E29" s="368">
        <v>443300</v>
      </c>
      <c r="F29" s="368">
        <v>186000</v>
      </c>
    </row>
    <row r="30" spans="1:6" ht="13.5" customHeight="1">
      <c r="A30" s="23" t="s">
        <v>266</v>
      </c>
      <c r="B30" s="24">
        <v>852303</v>
      </c>
      <c r="C30" s="24">
        <v>668705</v>
      </c>
      <c r="D30" s="24">
        <v>62948</v>
      </c>
      <c r="E30" s="24">
        <v>58663</v>
      </c>
      <c r="F30" s="24">
        <v>18000</v>
      </c>
    </row>
    <row r="31" spans="1:6" ht="13.5" customHeight="1">
      <c r="A31" s="367" t="s">
        <v>267</v>
      </c>
      <c r="B31" s="368">
        <v>793925</v>
      </c>
      <c r="C31" s="368">
        <v>1771399</v>
      </c>
      <c r="D31" s="368">
        <v>140966</v>
      </c>
      <c r="E31" s="368">
        <v>61238</v>
      </c>
      <c r="F31" s="368">
        <v>204000</v>
      </c>
    </row>
    <row r="32" spans="1:6" ht="13.5" customHeight="1">
      <c r="A32" s="23" t="s">
        <v>268</v>
      </c>
      <c r="B32" s="24">
        <v>1232895</v>
      </c>
      <c r="C32" s="24">
        <v>816864</v>
      </c>
      <c r="D32" s="24">
        <v>129196</v>
      </c>
      <c r="E32" s="24">
        <v>102188</v>
      </c>
      <c r="F32" s="24">
        <v>78000</v>
      </c>
    </row>
    <row r="33" spans="1:6" ht="13.5" customHeight="1">
      <c r="A33" s="367" t="s">
        <v>269</v>
      </c>
      <c r="B33" s="368">
        <v>1594227</v>
      </c>
      <c r="C33" s="368">
        <v>901168</v>
      </c>
      <c r="D33" s="368">
        <v>69630</v>
      </c>
      <c r="E33" s="368">
        <v>72213</v>
      </c>
      <c r="F33" s="368">
        <v>30000</v>
      </c>
    </row>
    <row r="34" spans="1:6" ht="13.5" customHeight="1">
      <c r="A34" s="23" t="s">
        <v>270</v>
      </c>
      <c r="B34" s="24">
        <v>1313199</v>
      </c>
      <c r="C34" s="24">
        <v>860241</v>
      </c>
      <c r="D34" s="24">
        <v>101530</v>
      </c>
      <c r="E34" s="24">
        <v>45450</v>
      </c>
      <c r="F34" s="24">
        <v>60000</v>
      </c>
    </row>
    <row r="35" spans="1:6" ht="13.5" customHeight="1">
      <c r="A35" s="367" t="s">
        <v>271</v>
      </c>
      <c r="B35" s="368">
        <v>1630141</v>
      </c>
      <c r="C35" s="368">
        <v>6745208</v>
      </c>
      <c r="D35" s="368">
        <v>914430</v>
      </c>
      <c r="E35" s="368">
        <v>272838</v>
      </c>
      <c r="F35" s="368">
        <v>480000</v>
      </c>
    </row>
    <row r="36" spans="1:6" ht="13.5" customHeight="1">
      <c r="A36" s="23" t="s">
        <v>272</v>
      </c>
      <c r="B36" s="24">
        <v>1034201</v>
      </c>
      <c r="C36" s="24">
        <v>738787</v>
      </c>
      <c r="D36" s="24">
        <v>41250</v>
      </c>
      <c r="E36" s="24">
        <v>21425</v>
      </c>
      <c r="F36" s="24">
        <v>36000</v>
      </c>
    </row>
    <row r="37" spans="1:6" ht="13.5" customHeight="1">
      <c r="A37" s="367" t="s">
        <v>273</v>
      </c>
      <c r="B37" s="368">
        <v>1411613</v>
      </c>
      <c r="C37" s="368">
        <v>2318288</v>
      </c>
      <c r="D37" s="368">
        <v>123256</v>
      </c>
      <c r="E37" s="368">
        <v>83113</v>
      </c>
      <c r="F37" s="368">
        <v>156000</v>
      </c>
    </row>
    <row r="38" spans="1:6" ht="13.5" customHeight="1">
      <c r="A38" s="23" t="s">
        <v>274</v>
      </c>
      <c r="B38" s="24">
        <v>905166</v>
      </c>
      <c r="C38" s="24">
        <v>3938008</v>
      </c>
      <c r="D38" s="24">
        <v>329010</v>
      </c>
      <c r="E38" s="24">
        <v>230600</v>
      </c>
      <c r="F38" s="24">
        <v>222000</v>
      </c>
    </row>
    <row r="39" spans="1:6" ht="13.5" customHeight="1">
      <c r="A39" s="367" t="s">
        <v>275</v>
      </c>
      <c r="B39" s="368">
        <v>1196051</v>
      </c>
      <c r="C39" s="368">
        <v>570472</v>
      </c>
      <c r="D39" s="368">
        <v>42790</v>
      </c>
      <c r="E39" s="368">
        <v>28525</v>
      </c>
      <c r="F39" s="368">
        <v>12000</v>
      </c>
    </row>
    <row r="40" spans="1:6" ht="13.5" customHeight="1">
      <c r="A40" s="23" t="s">
        <v>276</v>
      </c>
      <c r="B40" s="24">
        <v>628220</v>
      </c>
      <c r="C40" s="24">
        <v>3867164</v>
      </c>
      <c r="D40" s="24">
        <v>463376</v>
      </c>
      <c r="E40" s="24">
        <v>104758</v>
      </c>
      <c r="F40" s="24">
        <v>240000</v>
      </c>
    </row>
    <row r="41" spans="1:6" ht="13.5" customHeight="1">
      <c r="A41" s="367" t="s">
        <v>277</v>
      </c>
      <c r="B41" s="368">
        <v>2906586</v>
      </c>
      <c r="C41" s="368">
        <v>2536583</v>
      </c>
      <c r="D41" s="368">
        <v>105903</v>
      </c>
      <c r="E41" s="368">
        <v>55388</v>
      </c>
      <c r="F41" s="368">
        <v>150000</v>
      </c>
    </row>
    <row r="42" spans="1:6" ht="13.5" customHeight="1">
      <c r="A42" s="23" t="s">
        <v>278</v>
      </c>
      <c r="B42" s="24">
        <v>1076465</v>
      </c>
      <c r="C42" s="24">
        <v>872439</v>
      </c>
      <c r="D42" s="24">
        <v>187000</v>
      </c>
      <c r="E42" s="24">
        <v>7500</v>
      </c>
      <c r="F42" s="24">
        <v>96000</v>
      </c>
    </row>
    <row r="43" spans="1:6" ht="13.5" customHeight="1">
      <c r="A43" s="367" t="s">
        <v>279</v>
      </c>
      <c r="B43" s="368">
        <v>640168</v>
      </c>
      <c r="C43" s="368">
        <v>462353</v>
      </c>
      <c r="D43" s="368">
        <v>51315</v>
      </c>
      <c r="E43" s="368">
        <v>21913</v>
      </c>
      <c r="F43" s="368">
        <v>12000</v>
      </c>
    </row>
    <row r="44" spans="1:6" ht="13.5" customHeight="1">
      <c r="A44" s="23" t="s">
        <v>280</v>
      </c>
      <c r="B44" s="24">
        <v>758918</v>
      </c>
      <c r="C44" s="24">
        <v>430371</v>
      </c>
      <c r="D44" s="24">
        <v>32973</v>
      </c>
      <c r="E44" s="24">
        <v>10850</v>
      </c>
      <c r="F44" s="24">
        <v>84000</v>
      </c>
    </row>
    <row r="45" spans="1:6" ht="13.5" customHeight="1">
      <c r="A45" s="367" t="s">
        <v>281</v>
      </c>
      <c r="B45" s="368">
        <v>390245</v>
      </c>
      <c r="C45" s="368">
        <v>544453</v>
      </c>
      <c r="D45" s="368">
        <v>106975</v>
      </c>
      <c r="E45" s="368">
        <v>46133</v>
      </c>
      <c r="F45" s="368">
        <v>12000</v>
      </c>
    </row>
    <row r="46" spans="1:6" ht="13.5" customHeight="1">
      <c r="A46" s="23" t="s">
        <v>282</v>
      </c>
      <c r="B46" s="24">
        <v>1347352</v>
      </c>
      <c r="C46" s="24">
        <v>13810769</v>
      </c>
      <c r="D46" s="24">
        <v>1423016</v>
      </c>
      <c r="E46" s="24">
        <v>2153445</v>
      </c>
      <c r="F46" s="24">
        <v>1716000</v>
      </c>
    </row>
    <row r="47" spans="1:6" ht="4.5" customHeight="1">
      <c r="A47"/>
      <c r="B47"/>
      <c r="C47"/>
      <c r="D47"/>
      <c r="E47"/>
      <c r="F47"/>
    </row>
    <row r="48" spans="1:6" ht="13.5" customHeight="1">
      <c r="A48" s="370" t="s">
        <v>283</v>
      </c>
      <c r="B48" s="371">
        <f>SUM(B11:B46)</f>
        <v>40600018</v>
      </c>
      <c r="C48" s="371">
        <f>SUM(C11:C46)</f>
        <v>78399186</v>
      </c>
      <c r="D48" s="371">
        <f>SUM(D11:D46)</f>
        <v>8025861</v>
      </c>
      <c r="E48" s="371">
        <f>SUM(E11:E46)</f>
        <v>5471251</v>
      </c>
      <c r="F48" s="371">
        <f>SUM(F11:F46)</f>
        <v>6462761</v>
      </c>
    </row>
    <row r="49" spans="1:6" ht="4.5" customHeight="1">
      <c r="A49" s="25" t="s">
        <v>5</v>
      </c>
      <c r="B49" s="26"/>
      <c r="C49" s="26"/>
      <c r="D49" s="26"/>
      <c r="E49" s="26"/>
      <c r="F49" s="26"/>
    </row>
    <row r="50" spans="1:6" ht="14.25" customHeight="1">
      <c r="A50" s="23" t="s">
        <v>284</v>
      </c>
      <c r="B50" s="24">
        <v>1614</v>
      </c>
      <c r="C50" s="24">
        <v>160570</v>
      </c>
      <c r="D50" s="24">
        <v>6380</v>
      </c>
      <c r="E50" s="24">
        <v>0</v>
      </c>
      <c r="F50" s="24">
        <v>6000</v>
      </c>
    </row>
    <row r="51" spans="1:6" ht="13.5" customHeight="1">
      <c r="A51" s="367" t="s">
        <v>285</v>
      </c>
      <c r="B51" s="368">
        <v>0</v>
      </c>
      <c r="C51" s="368">
        <v>0</v>
      </c>
      <c r="D51" s="368">
        <v>0</v>
      </c>
      <c r="E51" s="368">
        <v>0</v>
      </c>
      <c r="F51" s="368">
        <v>0</v>
      </c>
    </row>
    <row r="52" spans="1:6" ht="49.5" customHeight="1">
      <c r="A52" s="27"/>
      <c r="B52" s="27"/>
      <c r="C52" s="27"/>
      <c r="D52" s="27"/>
      <c r="E52" s="27"/>
      <c r="F52" s="27"/>
    </row>
    <row r="53" spans="1:6" ht="15" customHeight="1">
      <c r="A53" s="129" t="s">
        <v>451</v>
      </c>
      <c r="B53" s="279"/>
      <c r="C53" s="39"/>
      <c r="D53" s="39"/>
      <c r="E53" s="39"/>
      <c r="F53" s="39"/>
    </row>
    <row r="54" spans="1:6" ht="12" customHeight="1">
      <c r="A54" s="347" t="s">
        <v>531</v>
      </c>
      <c r="B54" s="39"/>
      <c r="C54" s="39"/>
      <c r="D54" s="39"/>
      <c r="E54" s="39"/>
      <c r="F54" s="316"/>
    </row>
    <row r="55" spans="1:6" ht="12" customHeight="1">
      <c r="A55" s="1" t="s">
        <v>532</v>
      </c>
      <c r="C55" s="39"/>
      <c r="D55" s="39"/>
      <c r="E55" s="39"/>
      <c r="F55" s="39"/>
    </row>
    <row r="56" spans="1:7" ht="14.25" customHeight="1">
      <c r="A56" s="315"/>
      <c r="B56" s="39"/>
      <c r="C56" s="317"/>
      <c r="D56" s="39"/>
      <c r="E56" s="39"/>
      <c r="F56" s="39"/>
      <c r="G56" s="1">
        <f>'- 56 -'!B48+'- 57 -'!C48</f>
        <v>140057088</v>
      </c>
    </row>
    <row r="57" ht="14.25" customHeight="1">
      <c r="A57" s="39"/>
    </row>
    <row r="58"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49.xml><?xml version="1.0" encoding="utf-8"?>
<worksheet xmlns="http://schemas.openxmlformats.org/spreadsheetml/2006/main" xmlns:r="http://schemas.openxmlformats.org/officeDocument/2006/relationships">
  <sheetPr codeName="Sheet46">
    <pageSetUpPr fitToPage="1"/>
  </sheetPr>
  <dimension ref="A1:F57"/>
  <sheetViews>
    <sheetView showGridLines="0" showZeros="0" workbookViewId="0" topLeftCell="A1">
      <selection activeCell="A1" sqref="A1"/>
    </sheetView>
  </sheetViews>
  <sheetFormatPr defaultColWidth="19.83203125" defaultRowHeight="12"/>
  <cols>
    <col min="1" max="1" width="33.83203125" style="1" customWidth="1"/>
    <col min="2" max="2" width="18.83203125" style="1" customWidth="1"/>
    <col min="3" max="4" width="19.83203125" style="1" customWidth="1"/>
    <col min="5" max="5" width="20.83203125" style="1" customWidth="1"/>
    <col min="6" max="6" width="19.83203125" style="1" customWidth="1"/>
    <col min="7" max="16384" width="19.83203125" style="1" customWidth="1"/>
  </cols>
  <sheetData>
    <row r="1" spans="1:6" ht="6.75" customHeight="1">
      <c r="A1" s="3"/>
      <c r="B1" s="3"/>
      <c r="C1" s="3"/>
      <c r="D1" s="3"/>
      <c r="E1" s="3"/>
      <c r="F1" s="3"/>
    </row>
    <row r="2" spans="1:6" ht="15.75" customHeight="1">
      <c r="A2" s="308"/>
      <c r="B2" s="74" t="str">
        <f>REVYEAR</f>
        <v>ANALYSIS OF OPERATING FUND REVENUE: 2006/2007 BUDGET</v>
      </c>
      <c r="C2" s="309"/>
      <c r="D2" s="309"/>
      <c r="E2" s="309"/>
      <c r="F2" s="258" t="s">
        <v>220</v>
      </c>
    </row>
    <row r="3" spans="1:6" ht="15.75" customHeight="1">
      <c r="A3" s="253"/>
      <c r="B3" s="3"/>
      <c r="C3" s="3"/>
      <c r="D3" s="3"/>
      <c r="E3" s="3"/>
      <c r="F3" s="3"/>
    </row>
    <row r="4" spans="2:6" ht="15.75" customHeight="1">
      <c r="B4" s="447" t="s">
        <v>363</v>
      </c>
      <c r="C4" s="362"/>
      <c r="D4" s="362"/>
      <c r="E4" s="376"/>
      <c r="F4" s="375"/>
    </row>
    <row r="5" spans="2:6" ht="15.75" customHeight="1">
      <c r="B5" s="472" t="s">
        <v>239</v>
      </c>
      <c r="C5" s="457"/>
      <c r="D5" s="457"/>
      <c r="E5" s="442"/>
      <c r="F5" s="481"/>
    </row>
    <row r="6" spans="2:6" ht="15.75" customHeight="1">
      <c r="B6" s="311" t="s">
        <v>106</v>
      </c>
      <c r="C6" s="135"/>
      <c r="D6" s="135"/>
      <c r="E6" s="195"/>
      <c r="F6" s="195"/>
    </row>
    <row r="7" spans="2:6" ht="15.75" customHeight="1">
      <c r="B7" s="260" t="s">
        <v>77</v>
      </c>
      <c r="C7" s="260" t="s">
        <v>215</v>
      </c>
      <c r="D7" s="260" t="s">
        <v>215</v>
      </c>
      <c r="E7" s="32"/>
      <c r="F7" s="260" t="s">
        <v>61</v>
      </c>
    </row>
    <row r="8" spans="1:6" ht="15.75" customHeight="1">
      <c r="A8" s="105"/>
      <c r="B8" s="312" t="s">
        <v>92</v>
      </c>
      <c r="C8" s="262" t="s">
        <v>473</v>
      </c>
      <c r="D8" s="262" t="s">
        <v>225</v>
      </c>
      <c r="E8" s="262" t="s">
        <v>51</v>
      </c>
      <c r="F8" s="262" t="s">
        <v>131</v>
      </c>
    </row>
    <row r="9" spans="1:6" ht="15.75" customHeight="1">
      <c r="A9" s="35" t="s">
        <v>88</v>
      </c>
      <c r="B9" s="242" t="s">
        <v>224</v>
      </c>
      <c r="C9" s="122" t="s">
        <v>157</v>
      </c>
      <c r="D9" s="122" t="s">
        <v>216</v>
      </c>
      <c r="E9" s="122" t="s">
        <v>409</v>
      </c>
      <c r="F9" s="122" t="s">
        <v>153</v>
      </c>
    </row>
    <row r="10" spans="1:6" ht="4.5" customHeight="1">
      <c r="A10" s="37"/>
      <c r="B10" s="3"/>
      <c r="C10" s="3"/>
      <c r="D10" s="3"/>
      <c r="E10" s="3"/>
      <c r="F10" s="3"/>
    </row>
    <row r="11" spans="1:6" ht="13.5" customHeight="1">
      <c r="A11" s="367" t="s">
        <v>248</v>
      </c>
      <c r="B11" s="368">
        <v>5200</v>
      </c>
      <c r="C11" s="368">
        <v>11750</v>
      </c>
      <c r="D11" s="368">
        <v>42300</v>
      </c>
      <c r="E11" s="368">
        <v>167227</v>
      </c>
      <c r="F11" s="368">
        <f>SUM('- 57 -'!B11:F11,B11:E11)</f>
        <v>1621245</v>
      </c>
    </row>
    <row r="12" spans="1:6" ht="13.5" customHeight="1">
      <c r="A12" s="23" t="s">
        <v>249</v>
      </c>
      <c r="B12" s="24">
        <v>12112</v>
      </c>
      <c r="C12" s="24">
        <v>20750</v>
      </c>
      <c r="D12" s="24">
        <v>74700</v>
      </c>
      <c r="E12" s="24">
        <v>107866</v>
      </c>
      <c r="F12" s="24">
        <f>SUM('- 57 -'!B12:F12,B12:E12)</f>
        <v>3110727</v>
      </c>
    </row>
    <row r="13" spans="1:6" ht="13.5" customHeight="1">
      <c r="A13" s="367" t="s">
        <v>250</v>
      </c>
      <c r="B13" s="368">
        <v>137100</v>
      </c>
      <c r="C13" s="368">
        <v>64100</v>
      </c>
      <c r="D13" s="368">
        <v>230900</v>
      </c>
      <c r="E13" s="368">
        <v>367100</v>
      </c>
      <c r="F13" s="368">
        <f>SUM('- 57 -'!B13:F13,B13:E13)</f>
        <v>5710700</v>
      </c>
    </row>
    <row r="14" spans="1:6" ht="13.5" customHeight="1">
      <c r="A14" s="23" t="s">
        <v>286</v>
      </c>
      <c r="B14" s="24">
        <v>1219000</v>
      </c>
      <c r="C14" s="24">
        <v>45750</v>
      </c>
      <c r="D14" s="24">
        <v>164700</v>
      </c>
      <c r="E14" s="24">
        <v>347364</v>
      </c>
      <c r="F14" s="24">
        <f>SUM('- 57 -'!B14:F14,B14:E14)</f>
        <v>6463027</v>
      </c>
    </row>
    <row r="15" spans="1:6" ht="13.5" customHeight="1">
      <c r="A15" s="367" t="s">
        <v>251</v>
      </c>
      <c r="B15" s="368">
        <v>5700</v>
      </c>
      <c r="C15" s="368">
        <v>14000</v>
      </c>
      <c r="D15" s="368">
        <v>50400</v>
      </c>
      <c r="E15" s="368">
        <v>85563</v>
      </c>
      <c r="F15" s="368">
        <f>SUM('- 57 -'!B15:F15,B15:E15)</f>
        <v>1820710</v>
      </c>
    </row>
    <row r="16" spans="1:6" ht="13.5" customHeight="1">
      <c r="A16" s="23" t="s">
        <v>252</v>
      </c>
      <c r="B16" s="24">
        <v>25500</v>
      </c>
      <c r="C16" s="24">
        <v>10750</v>
      </c>
      <c r="D16" s="24">
        <v>38700</v>
      </c>
      <c r="E16" s="24">
        <v>752203</v>
      </c>
      <c r="F16" s="24">
        <f>SUM('- 57 -'!B16:F16,B16:E16)</f>
        <v>1635046</v>
      </c>
    </row>
    <row r="17" spans="1:6" ht="13.5" customHeight="1">
      <c r="A17" s="367" t="s">
        <v>253</v>
      </c>
      <c r="B17" s="368">
        <v>5800</v>
      </c>
      <c r="C17" s="368">
        <v>9000</v>
      </c>
      <c r="D17" s="368">
        <v>31500</v>
      </c>
      <c r="E17" s="368">
        <v>107400</v>
      </c>
      <c r="F17" s="368">
        <f>SUM('- 57 -'!B17:F17,B17:E17)</f>
        <v>1707781</v>
      </c>
    </row>
    <row r="18" spans="1:6" ht="13.5" customHeight="1">
      <c r="A18" s="23" t="s">
        <v>254</v>
      </c>
      <c r="B18" s="24">
        <v>1700</v>
      </c>
      <c r="C18" s="24">
        <v>28000</v>
      </c>
      <c r="D18" s="24">
        <v>137575</v>
      </c>
      <c r="E18" s="24">
        <v>2584226</v>
      </c>
      <c r="F18" s="24">
        <f>SUM('- 57 -'!B18:F18,B18:E18)</f>
        <v>6251418</v>
      </c>
    </row>
    <row r="19" spans="1:6" ht="13.5" customHeight="1">
      <c r="A19" s="367" t="s">
        <v>255</v>
      </c>
      <c r="B19" s="368">
        <v>4500</v>
      </c>
      <c r="C19" s="368">
        <v>34250</v>
      </c>
      <c r="D19" s="368">
        <v>123300</v>
      </c>
      <c r="E19" s="368">
        <v>386376</v>
      </c>
      <c r="F19" s="368">
        <f>SUM('- 57 -'!B19:F19,B19:E19)</f>
        <v>3433911</v>
      </c>
    </row>
    <row r="20" spans="1:6" ht="13.5" customHeight="1">
      <c r="A20" s="23" t="s">
        <v>256</v>
      </c>
      <c r="B20" s="24">
        <v>30000</v>
      </c>
      <c r="C20" s="24">
        <v>61375</v>
      </c>
      <c r="D20" s="24">
        <v>220950</v>
      </c>
      <c r="E20" s="24">
        <v>255880</v>
      </c>
      <c r="F20" s="24">
        <f>SUM('- 57 -'!B20:F20,B20:E20)</f>
        <v>6276793</v>
      </c>
    </row>
    <row r="21" spans="1:6" ht="13.5" customHeight="1">
      <c r="A21" s="367" t="s">
        <v>257</v>
      </c>
      <c r="B21" s="368">
        <v>17500</v>
      </c>
      <c r="C21" s="368">
        <v>21125</v>
      </c>
      <c r="D21" s="368">
        <v>76050</v>
      </c>
      <c r="E21" s="368">
        <v>129903</v>
      </c>
      <c r="F21" s="368">
        <f>SUM('- 57 -'!B21:F21,B21:E21)</f>
        <v>3457544</v>
      </c>
    </row>
    <row r="22" spans="1:6" ht="13.5" customHeight="1">
      <c r="A22" s="23" t="s">
        <v>258</v>
      </c>
      <c r="B22" s="24">
        <v>44000</v>
      </c>
      <c r="C22" s="24">
        <v>15375</v>
      </c>
      <c r="D22" s="24">
        <v>65350</v>
      </c>
      <c r="E22" s="24">
        <v>935116</v>
      </c>
      <c r="F22" s="24">
        <f>SUM('- 57 -'!B22:F22,B22:E22)</f>
        <v>3113026</v>
      </c>
    </row>
    <row r="23" spans="1:6" ht="13.5" customHeight="1">
      <c r="A23" s="367" t="s">
        <v>259</v>
      </c>
      <c r="B23" s="368">
        <v>6100</v>
      </c>
      <c r="C23" s="368">
        <v>9875</v>
      </c>
      <c r="D23" s="368">
        <v>35550</v>
      </c>
      <c r="E23" s="368">
        <v>100554</v>
      </c>
      <c r="F23" s="368">
        <f>SUM('- 57 -'!B23:F23,B23:E23)</f>
        <v>2243726</v>
      </c>
    </row>
    <row r="24" spans="1:6" ht="13.5" customHeight="1">
      <c r="A24" s="23" t="s">
        <v>260</v>
      </c>
      <c r="B24" s="24">
        <v>105100</v>
      </c>
      <c r="C24" s="24">
        <v>38125</v>
      </c>
      <c r="D24" s="24">
        <v>193250</v>
      </c>
      <c r="E24" s="24">
        <v>113004</v>
      </c>
      <c r="F24" s="24">
        <f>SUM('- 57 -'!B24:F24,B24:E24)</f>
        <v>5435868</v>
      </c>
    </row>
    <row r="25" spans="1:6" ht="13.5" customHeight="1">
      <c r="A25" s="367" t="s">
        <v>261</v>
      </c>
      <c r="B25" s="368">
        <v>988600</v>
      </c>
      <c r="C25" s="368">
        <v>116625</v>
      </c>
      <c r="D25" s="368">
        <v>475850</v>
      </c>
      <c r="E25" s="368">
        <v>559112</v>
      </c>
      <c r="F25" s="368">
        <f>SUM('- 57 -'!B25:F25,B25:E25)</f>
        <v>11080439</v>
      </c>
    </row>
    <row r="26" spans="1:6" ht="13.5" customHeight="1">
      <c r="A26" s="23" t="s">
        <v>262</v>
      </c>
      <c r="B26" s="24">
        <v>43500</v>
      </c>
      <c r="C26" s="24">
        <v>26375</v>
      </c>
      <c r="D26" s="24">
        <v>150950</v>
      </c>
      <c r="E26" s="24">
        <v>126662</v>
      </c>
      <c r="F26" s="24">
        <f>SUM('- 57 -'!B26:F26,B26:E26)</f>
        <v>3921159</v>
      </c>
    </row>
    <row r="27" spans="1:6" ht="13.5" customHeight="1">
      <c r="A27" s="367" t="s">
        <v>263</v>
      </c>
      <c r="B27" s="368">
        <v>75000</v>
      </c>
      <c r="C27" s="368">
        <v>30625</v>
      </c>
      <c r="D27" s="368">
        <v>120250</v>
      </c>
      <c r="E27" s="368">
        <v>1989389</v>
      </c>
      <c r="F27" s="368">
        <f>SUM('- 57 -'!B27:F27,B27:E27)</f>
        <v>4109436</v>
      </c>
    </row>
    <row r="28" spans="1:6" ht="13.5" customHeight="1">
      <c r="A28" s="23" t="s">
        <v>264</v>
      </c>
      <c r="B28" s="24">
        <v>7200</v>
      </c>
      <c r="C28" s="24">
        <v>14375</v>
      </c>
      <c r="D28" s="24">
        <v>51300</v>
      </c>
      <c r="E28" s="24">
        <v>206412</v>
      </c>
      <c r="F28" s="24">
        <f>SUM('- 57 -'!B28:F28,B28:E28)</f>
        <v>2433522</v>
      </c>
    </row>
    <row r="29" spans="1:6" ht="13.5" customHeight="1">
      <c r="A29" s="367" t="s">
        <v>265</v>
      </c>
      <c r="B29" s="368">
        <v>509800</v>
      </c>
      <c r="C29" s="368">
        <v>101750</v>
      </c>
      <c r="D29" s="368">
        <v>366300</v>
      </c>
      <c r="E29" s="368">
        <v>382238</v>
      </c>
      <c r="F29" s="368">
        <f>SUM('- 57 -'!B29:F29,B29:E29)</f>
        <v>8531105</v>
      </c>
    </row>
    <row r="30" spans="1:6" ht="13.5" customHeight="1">
      <c r="A30" s="23" t="s">
        <v>266</v>
      </c>
      <c r="B30" s="24">
        <v>4500</v>
      </c>
      <c r="C30" s="24">
        <v>10875</v>
      </c>
      <c r="D30" s="24">
        <v>39150</v>
      </c>
      <c r="E30" s="24">
        <v>122313</v>
      </c>
      <c r="F30" s="24">
        <f>SUM('- 57 -'!B30:F30,B30:E30)</f>
        <v>1837457</v>
      </c>
    </row>
    <row r="31" spans="1:6" ht="13.5" customHeight="1">
      <c r="A31" s="367" t="s">
        <v>267</v>
      </c>
      <c r="B31" s="368">
        <v>51800</v>
      </c>
      <c r="C31" s="368">
        <v>31375</v>
      </c>
      <c r="D31" s="368">
        <v>112950</v>
      </c>
      <c r="E31" s="368">
        <v>202179</v>
      </c>
      <c r="F31" s="368">
        <f>SUM('- 57 -'!B31:F31,B31:E31)</f>
        <v>3369832</v>
      </c>
    </row>
    <row r="32" spans="1:6" ht="13.5" customHeight="1">
      <c r="A32" s="23" t="s">
        <v>268</v>
      </c>
      <c r="B32" s="24">
        <v>43600</v>
      </c>
      <c r="C32" s="24">
        <v>17500</v>
      </c>
      <c r="D32" s="24">
        <v>63000</v>
      </c>
      <c r="E32" s="24">
        <v>238867</v>
      </c>
      <c r="F32" s="24">
        <f>SUM('- 57 -'!B32:F32,B32:E32)</f>
        <v>2722110</v>
      </c>
    </row>
    <row r="33" spans="1:6" ht="13.5" customHeight="1">
      <c r="A33" s="367" t="s">
        <v>269</v>
      </c>
      <c r="B33" s="368">
        <v>39800</v>
      </c>
      <c r="C33" s="368">
        <v>19500</v>
      </c>
      <c r="D33" s="368">
        <v>70200</v>
      </c>
      <c r="E33" s="368">
        <v>259484</v>
      </c>
      <c r="F33" s="368">
        <f>SUM('- 57 -'!B33:F33,B33:E33)</f>
        <v>3056222</v>
      </c>
    </row>
    <row r="34" spans="1:6" ht="13.5" customHeight="1">
      <c r="A34" s="23" t="s">
        <v>270</v>
      </c>
      <c r="B34" s="24">
        <v>73600</v>
      </c>
      <c r="C34" s="24">
        <v>16125</v>
      </c>
      <c r="D34" s="24">
        <v>114050</v>
      </c>
      <c r="E34" s="24">
        <v>184389</v>
      </c>
      <c r="F34" s="24">
        <f>SUM('- 57 -'!B34:F34,B34:E34)</f>
        <v>2768584</v>
      </c>
    </row>
    <row r="35" spans="1:6" ht="13.5" customHeight="1">
      <c r="A35" s="367" t="s">
        <v>271</v>
      </c>
      <c r="B35" s="368">
        <v>590100</v>
      </c>
      <c r="C35" s="368">
        <v>133250</v>
      </c>
      <c r="D35" s="368">
        <v>591700</v>
      </c>
      <c r="E35" s="368">
        <v>753127</v>
      </c>
      <c r="F35" s="368">
        <f>SUM('- 57 -'!B35:F35,B35:E35)</f>
        <v>12110794</v>
      </c>
    </row>
    <row r="36" spans="1:6" ht="13.5" customHeight="1">
      <c r="A36" s="23" t="s">
        <v>272</v>
      </c>
      <c r="B36" s="24">
        <v>7100</v>
      </c>
      <c r="C36" s="24">
        <v>15625</v>
      </c>
      <c r="D36" s="24">
        <v>56250</v>
      </c>
      <c r="E36" s="24">
        <v>220201</v>
      </c>
      <c r="F36" s="24">
        <f>SUM('- 57 -'!B36:F36,B36:E36)</f>
        <v>2170839</v>
      </c>
    </row>
    <row r="37" spans="1:6" ht="13.5" customHeight="1">
      <c r="A37" s="367" t="s">
        <v>273</v>
      </c>
      <c r="B37" s="368">
        <v>261200</v>
      </c>
      <c r="C37" s="368">
        <v>30875</v>
      </c>
      <c r="D37" s="368">
        <v>111150</v>
      </c>
      <c r="E37" s="368">
        <v>66724</v>
      </c>
      <c r="F37" s="368">
        <f>SUM('- 57 -'!B37:F37,B37:E37)</f>
        <v>4562219</v>
      </c>
    </row>
    <row r="38" spans="1:6" ht="13.5" customHeight="1">
      <c r="A38" s="23" t="s">
        <v>274</v>
      </c>
      <c r="B38" s="24">
        <v>262000</v>
      </c>
      <c r="C38" s="24">
        <v>71250</v>
      </c>
      <c r="D38" s="24">
        <v>256500</v>
      </c>
      <c r="E38" s="24">
        <v>245774</v>
      </c>
      <c r="F38" s="24">
        <f>SUM('- 57 -'!B38:F38,B38:E38)</f>
        <v>6460308</v>
      </c>
    </row>
    <row r="39" spans="1:6" ht="13.5" customHeight="1">
      <c r="A39" s="367" t="s">
        <v>275</v>
      </c>
      <c r="B39" s="368">
        <v>6700</v>
      </c>
      <c r="C39" s="368">
        <v>14750</v>
      </c>
      <c r="D39" s="368">
        <v>53100</v>
      </c>
      <c r="E39" s="368">
        <v>205208</v>
      </c>
      <c r="F39" s="368">
        <f>SUM('- 57 -'!B39:F39,B39:E39)</f>
        <v>2129596</v>
      </c>
    </row>
    <row r="40" spans="1:6" ht="13.5" customHeight="1">
      <c r="A40" s="23" t="s">
        <v>276</v>
      </c>
      <c r="B40" s="24">
        <v>316300</v>
      </c>
      <c r="C40" s="24">
        <v>69375</v>
      </c>
      <c r="D40" s="24">
        <v>305750</v>
      </c>
      <c r="E40" s="24">
        <v>263518</v>
      </c>
      <c r="F40" s="24">
        <f>SUM('- 57 -'!B40:F40,B40:E40)</f>
        <v>6258461</v>
      </c>
    </row>
    <row r="41" spans="1:6" ht="13.5" customHeight="1">
      <c r="A41" s="367" t="s">
        <v>277</v>
      </c>
      <c r="B41" s="368">
        <v>124500</v>
      </c>
      <c r="C41" s="368">
        <v>36250</v>
      </c>
      <c r="D41" s="368">
        <v>130500</v>
      </c>
      <c r="E41" s="368">
        <v>249844</v>
      </c>
      <c r="F41" s="368">
        <f>SUM('- 57 -'!B41:F41,B41:E41)</f>
        <v>6295554</v>
      </c>
    </row>
    <row r="42" spans="1:6" ht="13.5" customHeight="1">
      <c r="A42" s="23" t="s">
        <v>278</v>
      </c>
      <c r="B42" s="24">
        <v>25905</v>
      </c>
      <c r="C42" s="24">
        <v>13375</v>
      </c>
      <c r="D42" s="24">
        <v>58150</v>
      </c>
      <c r="E42" s="24">
        <v>113266</v>
      </c>
      <c r="F42" s="24">
        <f>SUM('- 57 -'!B42:F42,B42:E42)</f>
        <v>2450100</v>
      </c>
    </row>
    <row r="43" spans="1:6" ht="13.5" customHeight="1">
      <c r="A43" s="367" t="s">
        <v>279</v>
      </c>
      <c r="B43" s="368">
        <v>3700</v>
      </c>
      <c r="C43" s="368">
        <v>9000</v>
      </c>
      <c r="D43" s="368">
        <v>32400</v>
      </c>
      <c r="E43" s="368">
        <v>111744</v>
      </c>
      <c r="F43" s="368">
        <f>SUM('- 57 -'!B43:F43,B43:E43)</f>
        <v>1344593</v>
      </c>
    </row>
    <row r="44" spans="1:6" ht="13.5" customHeight="1">
      <c r="A44" s="23" t="s">
        <v>280</v>
      </c>
      <c r="B44" s="24">
        <v>17600</v>
      </c>
      <c r="C44" s="24">
        <v>6000</v>
      </c>
      <c r="D44" s="24">
        <v>21600</v>
      </c>
      <c r="E44" s="24">
        <v>97081</v>
      </c>
      <c r="F44" s="24">
        <f>SUM('- 57 -'!B44:F44,B44:E44)</f>
        <v>1459393</v>
      </c>
    </row>
    <row r="45" spans="1:6" ht="13.5" customHeight="1">
      <c r="A45" s="367" t="s">
        <v>281</v>
      </c>
      <c r="B45" s="368">
        <v>36700</v>
      </c>
      <c r="C45" s="368">
        <v>11875</v>
      </c>
      <c r="D45" s="368">
        <v>42750</v>
      </c>
      <c r="E45" s="368">
        <v>55727</v>
      </c>
      <c r="F45" s="368">
        <f>SUM('- 57 -'!B45:F45,B45:E45)</f>
        <v>1246858</v>
      </c>
    </row>
    <row r="46" spans="1:6" ht="13.5" customHeight="1">
      <c r="A46" s="23" t="s">
        <v>282</v>
      </c>
      <c r="B46" s="24">
        <v>677600</v>
      </c>
      <c r="C46" s="24">
        <v>287000</v>
      </c>
      <c r="D46" s="24">
        <v>1266550</v>
      </c>
      <c r="E46" s="24">
        <v>736440</v>
      </c>
      <c r="F46" s="24">
        <f>SUM('- 57 -'!B46:F46,B46:E46)</f>
        <v>23418172</v>
      </c>
    </row>
    <row r="47" spans="1:6" ht="4.5" customHeight="1">
      <c r="A47"/>
      <c r="B47"/>
      <c r="C47"/>
      <c r="D47"/>
      <c r="E47"/>
      <c r="F47"/>
    </row>
    <row r="48" spans="1:6" ht="13.5" customHeight="1">
      <c r="A48" s="370" t="s">
        <v>283</v>
      </c>
      <c r="B48" s="371">
        <f>SUM(B11:B46)</f>
        <v>5786117</v>
      </c>
      <c r="C48" s="371">
        <f>SUM(C11:C46)</f>
        <v>1467975</v>
      </c>
      <c r="D48" s="371">
        <f>SUM(D11:D46)</f>
        <v>5975625</v>
      </c>
      <c r="E48" s="371">
        <f>SUM(E11:E46)</f>
        <v>13829481</v>
      </c>
      <c r="F48" s="371">
        <f>SUM(F11:F46)</f>
        <v>166018275</v>
      </c>
    </row>
    <row r="49" spans="1:6" ht="4.5" customHeight="1">
      <c r="A49" s="25" t="s">
        <v>5</v>
      </c>
      <c r="B49" s="26"/>
      <c r="C49" s="26"/>
      <c r="D49" s="26"/>
      <c r="E49" s="26"/>
      <c r="F49" s="26"/>
    </row>
    <row r="50" spans="1:6" ht="14.25" customHeight="1">
      <c r="A50" s="23" t="s">
        <v>284</v>
      </c>
      <c r="B50" s="24">
        <v>1200</v>
      </c>
      <c r="C50" s="24">
        <v>5000</v>
      </c>
      <c r="D50" s="24">
        <v>4050</v>
      </c>
      <c r="E50" s="24">
        <v>42899</v>
      </c>
      <c r="F50" s="24">
        <f>SUM('- 57 -'!B50:F50,B50:E50)</f>
        <v>227713</v>
      </c>
    </row>
    <row r="51" spans="1:6" ht="13.5" customHeight="1">
      <c r="A51" s="367" t="s">
        <v>285</v>
      </c>
      <c r="B51" s="368">
        <v>0</v>
      </c>
      <c r="C51" s="368">
        <v>0</v>
      </c>
      <c r="D51" s="368">
        <v>0</v>
      </c>
      <c r="E51" s="368">
        <v>0</v>
      </c>
      <c r="F51" s="368">
        <f>SUM('- 57 -'!B51:F51,B51:E51)</f>
        <v>0</v>
      </c>
    </row>
    <row r="52" spans="1:6" ht="49.5" customHeight="1">
      <c r="A52" s="27"/>
      <c r="B52" s="27"/>
      <c r="C52" s="27"/>
      <c r="D52" s="27"/>
      <c r="E52" s="27"/>
      <c r="F52" s="27"/>
    </row>
    <row r="53" spans="1:6" ht="15" customHeight="1">
      <c r="A53" s="129" t="s">
        <v>538</v>
      </c>
      <c r="E53" s="39"/>
      <c r="F53" s="39"/>
    </row>
    <row r="54" spans="1:6" ht="14.25" customHeight="1">
      <c r="A54" s="39"/>
      <c r="E54" s="39"/>
      <c r="F54" s="39"/>
    </row>
    <row r="55" spans="2:6" ht="14.25" customHeight="1">
      <c r="B55" s="39"/>
      <c r="C55" s="39"/>
      <c r="D55" s="39"/>
      <c r="E55" s="39"/>
      <c r="F55" s="39"/>
    </row>
    <row r="56" spans="5:6" ht="14.25" customHeight="1">
      <c r="E56" s="118"/>
      <c r="F56" s="118"/>
    </row>
    <row r="57" spans="2:6" ht="14.25" customHeight="1">
      <c r="B57" s="118"/>
      <c r="C57" s="118"/>
      <c r="D57" s="118"/>
      <c r="E57" s="118"/>
      <c r="F57" s="118"/>
    </row>
    <row r="58" ht="14.25" customHeight="1"/>
    <row r="59"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5.xml><?xml version="1.0" encoding="utf-8"?>
<worksheet xmlns="http://schemas.openxmlformats.org/spreadsheetml/2006/main" xmlns:r="http://schemas.openxmlformats.org/officeDocument/2006/relationships">
  <sheetPr codeName="Sheet4">
    <pageSetUpPr fitToPage="1"/>
  </sheetPr>
  <dimension ref="A1:G54"/>
  <sheetViews>
    <sheetView showGridLines="0" showZeros="0" workbookViewId="0" topLeftCell="A1">
      <selection activeCell="A1" sqref="A1"/>
    </sheetView>
  </sheetViews>
  <sheetFormatPr defaultColWidth="15.83203125" defaultRowHeight="12"/>
  <cols>
    <col min="1" max="1" width="32.83203125" style="1" customWidth="1"/>
    <col min="2" max="3" width="19.83203125" style="1" customWidth="1"/>
    <col min="4" max="4" width="21.83203125" style="1" customWidth="1"/>
    <col min="5" max="5" width="1.83203125" style="1" customWidth="1"/>
    <col min="6" max="7" width="18.83203125" style="1" customWidth="1"/>
    <col min="8" max="16384" width="15.83203125" style="1" customWidth="1"/>
  </cols>
  <sheetData>
    <row r="1" spans="1:6" ht="6.75" customHeight="1">
      <c r="A1" s="3"/>
      <c r="B1" s="3"/>
      <c r="C1" s="3"/>
      <c r="D1" s="3"/>
      <c r="E1" s="4"/>
      <c r="F1" s="4"/>
    </row>
    <row r="2" spans="1:7" ht="15.75" customHeight="1">
      <c r="A2" s="43"/>
      <c r="B2" s="5" t="s">
        <v>8</v>
      </c>
      <c r="C2" s="6"/>
      <c r="D2" s="6"/>
      <c r="E2" s="6"/>
      <c r="F2" s="109"/>
      <c r="G2" s="120" t="s">
        <v>10</v>
      </c>
    </row>
    <row r="3" spans="1:7" ht="15.75" customHeight="1">
      <c r="A3" s="47"/>
      <c r="B3" s="7" t="str">
        <f>STATDATE</f>
        <v>ESTIMATE SEPTEMBER 30, 2006</v>
      </c>
      <c r="C3" s="8"/>
      <c r="D3" s="8"/>
      <c r="E3" s="8"/>
      <c r="F3" s="111"/>
      <c r="G3" s="111"/>
    </row>
    <row r="4" spans="5:6" ht="15.75" customHeight="1">
      <c r="E4" s="4"/>
      <c r="F4" s="4"/>
    </row>
    <row r="5" ht="15.75" customHeight="1"/>
    <row r="6" spans="2:6" ht="15.75" customHeight="1">
      <c r="B6" s="527" t="s">
        <v>56</v>
      </c>
      <c r="C6" s="528"/>
      <c r="D6" s="507" t="s">
        <v>556</v>
      </c>
      <c r="F6" s="525" t="s">
        <v>61</v>
      </c>
    </row>
    <row r="7" spans="2:6" ht="15.75" customHeight="1">
      <c r="B7" s="529"/>
      <c r="C7" s="530"/>
      <c r="D7" s="508" t="s">
        <v>551</v>
      </c>
      <c r="F7" s="526"/>
    </row>
    <row r="8" spans="1:6" ht="15.75" customHeight="1">
      <c r="A8" s="32"/>
      <c r="B8" s="14" t="s">
        <v>206</v>
      </c>
      <c r="C8" s="241"/>
      <c r="D8" s="11" t="s">
        <v>125</v>
      </c>
      <c r="E8" s="14"/>
      <c r="F8" s="114" t="s">
        <v>558</v>
      </c>
    </row>
    <row r="9" spans="1:6" ht="15.75" customHeight="1">
      <c r="A9" s="121" t="s">
        <v>88</v>
      </c>
      <c r="B9" s="117" t="s">
        <v>28</v>
      </c>
      <c r="C9" s="117" t="s">
        <v>61</v>
      </c>
      <c r="D9" s="122" t="s">
        <v>540</v>
      </c>
      <c r="E9" s="123"/>
      <c r="F9" s="117" t="s">
        <v>191</v>
      </c>
    </row>
    <row r="10" spans="1:5" ht="4.5" customHeight="1">
      <c r="A10" s="37"/>
      <c r="B10" s="67"/>
      <c r="C10" s="37"/>
      <c r="E10" s="124"/>
    </row>
    <row r="11" spans="1:6" ht="13.5" customHeight="1">
      <c r="A11" s="367" t="s">
        <v>248</v>
      </c>
      <c r="B11" s="394">
        <v>0</v>
      </c>
      <c r="C11" s="394">
        <f>SUM('- 6 -'!B11:H11,B11)</f>
        <v>1439</v>
      </c>
      <c r="D11" s="394">
        <v>40.5</v>
      </c>
      <c r="E11" s="125"/>
      <c r="F11" s="394">
        <f>C11+D11</f>
        <v>1479.5</v>
      </c>
    </row>
    <row r="12" spans="1:6" ht="13.5" customHeight="1">
      <c r="A12" s="23" t="s">
        <v>249</v>
      </c>
      <c r="B12" s="68">
        <v>113.4</v>
      </c>
      <c r="C12" s="68">
        <f>SUM('- 6 -'!B12:H12,B12)</f>
        <v>2351.2000000000003</v>
      </c>
      <c r="D12" s="68">
        <v>0</v>
      </c>
      <c r="E12" s="125"/>
      <c r="F12" s="68">
        <f aca="true" t="shared" si="0" ref="F12:F46">C12+D12</f>
        <v>2351.2000000000003</v>
      </c>
    </row>
    <row r="13" spans="1:6" ht="13.5" customHeight="1">
      <c r="A13" s="367" t="s">
        <v>250</v>
      </c>
      <c r="B13" s="394">
        <v>506.4</v>
      </c>
      <c r="C13" s="394">
        <f>SUM('- 6 -'!B13:H13,B13)</f>
        <v>6645.5</v>
      </c>
      <c r="D13" s="394">
        <v>236</v>
      </c>
      <c r="E13" s="125"/>
      <c r="F13" s="394">
        <f t="shared" si="0"/>
        <v>6881.5</v>
      </c>
    </row>
    <row r="14" spans="1:6" ht="13.5" customHeight="1">
      <c r="A14" s="23" t="s">
        <v>286</v>
      </c>
      <c r="B14" s="68">
        <v>0</v>
      </c>
      <c r="C14" s="68">
        <f>SUM('- 6 -'!B14:H14,B14)</f>
        <v>4298.5</v>
      </c>
      <c r="D14" s="68">
        <v>107</v>
      </c>
      <c r="E14" s="125"/>
      <c r="F14" s="68">
        <f t="shared" si="0"/>
        <v>4405.5</v>
      </c>
    </row>
    <row r="15" spans="1:6" ht="13.5" customHeight="1">
      <c r="A15" s="367" t="s">
        <v>251</v>
      </c>
      <c r="B15" s="394">
        <v>0</v>
      </c>
      <c r="C15" s="394">
        <f>SUM('- 6 -'!B15:H15,B15)</f>
        <v>1574.5</v>
      </c>
      <c r="D15" s="394">
        <v>0</v>
      </c>
      <c r="E15" s="125"/>
      <c r="F15" s="394">
        <f t="shared" si="0"/>
        <v>1574.5</v>
      </c>
    </row>
    <row r="16" spans="1:6" ht="13.5" customHeight="1">
      <c r="A16" s="23" t="s">
        <v>252</v>
      </c>
      <c r="B16" s="68">
        <v>12</v>
      </c>
      <c r="C16" s="68">
        <f>SUM('- 6 -'!B16:H16,B16)</f>
        <v>1193</v>
      </c>
      <c r="D16" s="68">
        <v>4.5</v>
      </c>
      <c r="E16" s="125"/>
      <c r="F16" s="68">
        <f t="shared" si="0"/>
        <v>1197.5</v>
      </c>
    </row>
    <row r="17" spans="1:6" ht="13.5" customHeight="1">
      <c r="A17" s="367" t="s">
        <v>253</v>
      </c>
      <c r="B17" s="394">
        <v>30</v>
      </c>
      <c r="C17" s="394">
        <f>SUM('- 6 -'!B17:H17,B17)</f>
        <v>1437</v>
      </c>
      <c r="D17" s="394">
        <v>0</v>
      </c>
      <c r="E17" s="125"/>
      <c r="F17" s="394">
        <f t="shared" si="0"/>
        <v>1437</v>
      </c>
    </row>
    <row r="18" spans="1:6" ht="13.5" customHeight="1">
      <c r="A18" s="23" t="s">
        <v>254</v>
      </c>
      <c r="B18" s="68">
        <v>0</v>
      </c>
      <c r="C18" s="68">
        <f>SUM('- 6 -'!B18:H18,B18)</f>
        <v>6098.7</v>
      </c>
      <c r="D18" s="68">
        <v>0</v>
      </c>
      <c r="E18" s="125"/>
      <c r="F18" s="68">
        <f t="shared" si="0"/>
        <v>6098.7</v>
      </c>
    </row>
    <row r="19" spans="1:6" ht="13.5" customHeight="1">
      <c r="A19" s="367" t="s">
        <v>255</v>
      </c>
      <c r="B19" s="394">
        <v>75</v>
      </c>
      <c r="C19" s="394">
        <f>SUM('- 6 -'!B19:H19,B19)</f>
        <v>3260</v>
      </c>
      <c r="D19" s="394">
        <v>89.5</v>
      </c>
      <c r="E19" s="125"/>
      <c r="F19" s="394">
        <f t="shared" si="0"/>
        <v>3349.5</v>
      </c>
    </row>
    <row r="20" spans="1:6" ht="13.5" customHeight="1">
      <c r="A20" s="23" t="s">
        <v>256</v>
      </c>
      <c r="B20" s="68">
        <v>345</v>
      </c>
      <c r="C20" s="68">
        <f>SUM('- 6 -'!B20:H20,B20)</f>
        <v>6689</v>
      </c>
      <c r="D20" s="68">
        <v>14</v>
      </c>
      <c r="E20" s="125"/>
      <c r="F20" s="68">
        <f t="shared" si="0"/>
        <v>6703</v>
      </c>
    </row>
    <row r="21" spans="1:6" ht="13.5" customHeight="1">
      <c r="A21" s="367" t="s">
        <v>257</v>
      </c>
      <c r="B21" s="394">
        <v>0</v>
      </c>
      <c r="C21" s="394">
        <f>SUM('- 6 -'!B21:H21,B21)</f>
        <v>3070</v>
      </c>
      <c r="D21" s="394">
        <v>41</v>
      </c>
      <c r="E21" s="125"/>
      <c r="F21" s="394">
        <f t="shared" si="0"/>
        <v>3111</v>
      </c>
    </row>
    <row r="22" spans="1:6" ht="13.5" customHeight="1">
      <c r="A22" s="23" t="s">
        <v>258</v>
      </c>
      <c r="B22" s="68">
        <v>0</v>
      </c>
      <c r="C22" s="68">
        <f>SUM('- 6 -'!B22:H22,B22)</f>
        <v>1584</v>
      </c>
      <c r="D22" s="68">
        <v>80</v>
      </c>
      <c r="E22" s="125"/>
      <c r="F22" s="68">
        <f t="shared" si="0"/>
        <v>1664</v>
      </c>
    </row>
    <row r="23" spans="1:6" ht="13.5" customHeight="1">
      <c r="A23" s="367" t="s">
        <v>259</v>
      </c>
      <c r="B23" s="394">
        <v>36</v>
      </c>
      <c r="C23" s="394">
        <f>SUM('- 6 -'!B23:H23,B23)</f>
        <v>1311</v>
      </c>
      <c r="D23" s="394">
        <v>0</v>
      </c>
      <c r="E23" s="125"/>
      <c r="F23" s="394">
        <f t="shared" si="0"/>
        <v>1311</v>
      </c>
    </row>
    <row r="24" spans="1:6" ht="13.5" customHeight="1">
      <c r="A24" s="23" t="s">
        <v>260</v>
      </c>
      <c r="B24" s="68">
        <v>355</v>
      </c>
      <c r="C24" s="68">
        <f>SUM('- 6 -'!B24:H24,B24)</f>
        <v>4570.5</v>
      </c>
      <c r="D24" s="68">
        <v>25</v>
      </c>
      <c r="E24" s="125"/>
      <c r="F24" s="68">
        <f t="shared" si="0"/>
        <v>4595.5</v>
      </c>
    </row>
    <row r="25" spans="1:6" ht="13.5" customHeight="1">
      <c r="A25" s="367" t="s">
        <v>261</v>
      </c>
      <c r="B25" s="394">
        <v>240</v>
      </c>
      <c r="C25" s="394">
        <f>SUM('- 6 -'!B25:H25,B25)</f>
        <v>14148</v>
      </c>
      <c r="D25" s="394">
        <v>186</v>
      </c>
      <c r="E25" s="125"/>
      <c r="F25" s="394">
        <f t="shared" si="0"/>
        <v>14334</v>
      </c>
    </row>
    <row r="26" spans="1:6" ht="13.5" customHeight="1">
      <c r="A26" s="23" t="s">
        <v>262</v>
      </c>
      <c r="B26" s="68">
        <v>161</v>
      </c>
      <c r="C26" s="68">
        <f>SUM('- 6 -'!B26:H26,B26)</f>
        <v>3259.5</v>
      </c>
      <c r="D26" s="68">
        <v>19</v>
      </c>
      <c r="E26" s="125"/>
      <c r="F26" s="68">
        <f t="shared" si="0"/>
        <v>3278.5</v>
      </c>
    </row>
    <row r="27" spans="1:6" ht="13.5" customHeight="1">
      <c r="A27" s="367" t="s">
        <v>263</v>
      </c>
      <c r="B27" s="394">
        <v>207.71</v>
      </c>
      <c r="C27" s="394">
        <f>SUM('- 6 -'!B27:H27,B27)</f>
        <v>3287.01</v>
      </c>
      <c r="D27" s="394">
        <v>98</v>
      </c>
      <c r="E27" s="125"/>
      <c r="F27" s="394">
        <f t="shared" si="0"/>
        <v>3385.01</v>
      </c>
    </row>
    <row r="28" spans="1:6" ht="13.5" customHeight="1">
      <c r="A28" s="23" t="s">
        <v>264</v>
      </c>
      <c r="B28" s="68">
        <v>0</v>
      </c>
      <c r="C28" s="68">
        <f>SUM('- 6 -'!B28:H28,B28)</f>
        <v>1915</v>
      </c>
      <c r="D28" s="68">
        <v>0</v>
      </c>
      <c r="E28" s="125"/>
      <c r="F28" s="68">
        <f t="shared" si="0"/>
        <v>1915</v>
      </c>
    </row>
    <row r="29" spans="1:6" ht="13.5" customHeight="1">
      <c r="A29" s="367" t="s">
        <v>265</v>
      </c>
      <c r="B29" s="394">
        <v>0</v>
      </c>
      <c r="C29" s="394">
        <f>SUM('- 6 -'!B29:H29,B29)</f>
        <v>12778.5</v>
      </c>
      <c r="D29" s="394">
        <v>63</v>
      </c>
      <c r="E29" s="125"/>
      <c r="F29" s="394">
        <f t="shared" si="0"/>
        <v>12841.5</v>
      </c>
    </row>
    <row r="30" spans="1:6" ht="13.5" customHeight="1">
      <c r="A30" s="23" t="s">
        <v>266</v>
      </c>
      <c r="B30" s="68">
        <v>0</v>
      </c>
      <c r="C30" s="68">
        <f>SUM('- 6 -'!B30:H30,B30)</f>
        <v>1208.5</v>
      </c>
      <c r="D30" s="68">
        <v>0</v>
      </c>
      <c r="E30" s="125"/>
      <c r="F30" s="68">
        <f t="shared" si="0"/>
        <v>1208.5</v>
      </c>
    </row>
    <row r="31" spans="1:6" ht="13.5" customHeight="1">
      <c r="A31" s="367" t="s">
        <v>267</v>
      </c>
      <c r="B31" s="394">
        <v>90</v>
      </c>
      <c r="C31" s="394">
        <f>SUM('- 6 -'!B31:H31,B31)</f>
        <v>3234</v>
      </c>
      <c r="D31" s="394">
        <v>110</v>
      </c>
      <c r="E31" s="125"/>
      <c r="F31" s="394">
        <f t="shared" si="0"/>
        <v>3344</v>
      </c>
    </row>
    <row r="32" spans="1:6" ht="13.5" customHeight="1">
      <c r="A32" s="23" t="s">
        <v>268</v>
      </c>
      <c r="B32" s="68">
        <v>0</v>
      </c>
      <c r="C32" s="68">
        <f>SUM('- 6 -'!B32:H32,B32)</f>
        <v>2180</v>
      </c>
      <c r="D32" s="68">
        <v>0</v>
      </c>
      <c r="E32" s="125"/>
      <c r="F32" s="68">
        <f t="shared" si="0"/>
        <v>2180</v>
      </c>
    </row>
    <row r="33" spans="1:6" ht="13.5" customHeight="1">
      <c r="A33" s="367" t="s">
        <v>269</v>
      </c>
      <c r="B33" s="394">
        <v>0</v>
      </c>
      <c r="C33" s="394">
        <f>SUM('- 6 -'!B33:H33,B33)</f>
        <v>2278.5</v>
      </c>
      <c r="D33" s="394">
        <v>0</v>
      </c>
      <c r="E33" s="125"/>
      <c r="F33" s="394">
        <f t="shared" si="0"/>
        <v>2278.5</v>
      </c>
    </row>
    <row r="34" spans="1:6" ht="13.5" customHeight="1">
      <c r="A34" s="23" t="s">
        <v>270</v>
      </c>
      <c r="B34" s="68">
        <v>30</v>
      </c>
      <c r="C34" s="68">
        <f>SUM('- 6 -'!B34:H34,B34)</f>
        <v>2120.8</v>
      </c>
      <c r="D34" s="68">
        <v>6</v>
      </c>
      <c r="E34" s="125"/>
      <c r="F34" s="68">
        <f t="shared" si="0"/>
        <v>2126.8</v>
      </c>
    </row>
    <row r="35" spans="1:6" ht="13.5" customHeight="1">
      <c r="A35" s="367" t="s">
        <v>271</v>
      </c>
      <c r="B35" s="394">
        <v>588</v>
      </c>
      <c r="C35" s="394">
        <f>SUM('- 6 -'!B35:H35,B35)</f>
        <v>17000</v>
      </c>
      <c r="D35" s="394">
        <v>153</v>
      </c>
      <c r="E35" s="125"/>
      <c r="F35" s="394">
        <f t="shared" si="0"/>
        <v>17153</v>
      </c>
    </row>
    <row r="36" spans="1:6" ht="13.5" customHeight="1">
      <c r="A36" s="23" t="s">
        <v>272</v>
      </c>
      <c r="B36" s="68">
        <v>17.1</v>
      </c>
      <c r="C36" s="68">
        <f>SUM('- 6 -'!B36:H36,B36)</f>
        <v>1927.6999999999998</v>
      </c>
      <c r="D36" s="68">
        <v>5.3</v>
      </c>
      <c r="E36" s="125"/>
      <c r="F36" s="68">
        <f t="shared" si="0"/>
        <v>1932.9999999999998</v>
      </c>
    </row>
    <row r="37" spans="1:6" ht="13.5" customHeight="1">
      <c r="A37" s="367" t="s">
        <v>273</v>
      </c>
      <c r="B37" s="394">
        <v>0</v>
      </c>
      <c r="C37" s="394">
        <f>SUM('- 6 -'!B37:H37,B37)</f>
        <v>3391.5</v>
      </c>
      <c r="D37" s="394">
        <v>0</v>
      </c>
      <c r="E37" s="125"/>
      <c r="F37" s="394">
        <f t="shared" si="0"/>
        <v>3391.5</v>
      </c>
    </row>
    <row r="38" spans="1:6" ht="13.5" customHeight="1">
      <c r="A38" s="23" t="s">
        <v>274</v>
      </c>
      <c r="B38" s="68">
        <v>110</v>
      </c>
      <c r="C38" s="68">
        <f>SUM('- 6 -'!B38:H38,B38)</f>
        <v>8687.5</v>
      </c>
      <c r="D38" s="68">
        <v>41</v>
      </c>
      <c r="E38" s="125"/>
      <c r="F38" s="68">
        <f t="shared" si="0"/>
        <v>8728.5</v>
      </c>
    </row>
    <row r="39" spans="1:6" ht="13.5" customHeight="1">
      <c r="A39" s="367" t="s">
        <v>275</v>
      </c>
      <c r="B39" s="394">
        <v>0</v>
      </c>
      <c r="C39" s="394">
        <f>SUM('- 6 -'!B39:H39,B39)</f>
        <v>1667.5</v>
      </c>
      <c r="D39" s="394">
        <v>0</v>
      </c>
      <c r="E39" s="125"/>
      <c r="F39" s="394">
        <f t="shared" si="0"/>
        <v>1667.5</v>
      </c>
    </row>
    <row r="40" spans="1:6" ht="13.5" customHeight="1">
      <c r="A40" s="23" t="s">
        <v>276</v>
      </c>
      <c r="B40" s="68">
        <v>616.4</v>
      </c>
      <c r="C40" s="68">
        <f>SUM('- 6 -'!B40:H40,B40)</f>
        <v>8659.4</v>
      </c>
      <c r="D40" s="68">
        <v>134</v>
      </c>
      <c r="E40" s="125"/>
      <c r="F40" s="68">
        <f t="shared" si="0"/>
        <v>8793.4</v>
      </c>
    </row>
    <row r="41" spans="1:6" ht="13.5" customHeight="1">
      <c r="A41" s="367" t="s">
        <v>277</v>
      </c>
      <c r="B41" s="394">
        <v>0</v>
      </c>
      <c r="C41" s="394">
        <f>SUM('- 6 -'!B41:H41,B41)</f>
        <v>4645.5</v>
      </c>
      <c r="D41" s="394">
        <v>20</v>
      </c>
      <c r="E41" s="125"/>
      <c r="F41" s="394">
        <f t="shared" si="0"/>
        <v>4665.5</v>
      </c>
    </row>
    <row r="42" spans="1:6" ht="13.5" customHeight="1">
      <c r="A42" s="23" t="s">
        <v>278</v>
      </c>
      <c r="B42" s="68">
        <v>123</v>
      </c>
      <c r="C42" s="68">
        <f>SUM('- 6 -'!B42:H42,B42)</f>
        <v>1684</v>
      </c>
      <c r="D42" s="68">
        <v>0</v>
      </c>
      <c r="E42" s="125"/>
      <c r="F42" s="68">
        <f t="shared" si="0"/>
        <v>1684</v>
      </c>
    </row>
    <row r="43" spans="1:6" ht="13.5" customHeight="1">
      <c r="A43" s="367" t="s">
        <v>279</v>
      </c>
      <c r="B43" s="394">
        <v>0</v>
      </c>
      <c r="C43" s="394">
        <f>SUM('- 6 -'!B43:H43,B43)</f>
        <v>1093</v>
      </c>
      <c r="D43" s="394">
        <v>0</v>
      </c>
      <c r="E43" s="125"/>
      <c r="F43" s="394">
        <f t="shared" si="0"/>
        <v>1093</v>
      </c>
    </row>
    <row r="44" spans="1:6" ht="13.5" customHeight="1">
      <c r="A44" s="23" t="s">
        <v>280</v>
      </c>
      <c r="B44" s="68">
        <v>0</v>
      </c>
      <c r="C44" s="68">
        <f>SUM('- 6 -'!B44:H44,B44)</f>
        <v>791.5</v>
      </c>
      <c r="D44" s="68">
        <v>0</v>
      </c>
      <c r="E44" s="125"/>
      <c r="F44" s="68">
        <f t="shared" si="0"/>
        <v>791.5</v>
      </c>
    </row>
    <row r="45" spans="1:6" ht="13.5" customHeight="1">
      <c r="A45" s="367" t="s">
        <v>281</v>
      </c>
      <c r="B45" s="394">
        <v>20</v>
      </c>
      <c r="C45" s="394">
        <f>SUM('- 6 -'!B45:H45,B45)</f>
        <v>1445</v>
      </c>
      <c r="D45" s="394">
        <v>6</v>
      </c>
      <c r="E45" s="125"/>
      <c r="F45" s="394">
        <f t="shared" si="0"/>
        <v>1451</v>
      </c>
    </row>
    <row r="46" spans="1:6" ht="13.5" customHeight="1">
      <c r="A46" s="23" t="s">
        <v>282</v>
      </c>
      <c r="B46" s="68">
        <v>729.5</v>
      </c>
      <c r="C46" s="68">
        <f>SUM('- 6 -'!B46:H46,B46)</f>
        <v>29641.5</v>
      </c>
      <c r="D46" s="68">
        <v>1183.5</v>
      </c>
      <c r="E46" s="125"/>
      <c r="F46" s="68">
        <f t="shared" si="0"/>
        <v>30825</v>
      </c>
    </row>
    <row r="47" spans="1:7" ht="4.5" customHeight="1">
      <c r="A47"/>
      <c r="B47"/>
      <c r="C47"/>
      <c r="D47"/>
      <c r="E47"/>
      <c r="F47"/>
      <c r="G47"/>
    </row>
    <row r="48" spans="1:6" ht="13.5" customHeight="1">
      <c r="A48" s="370" t="s">
        <v>283</v>
      </c>
      <c r="B48" s="395">
        <f>SUM(B11:B46)</f>
        <v>4405.51</v>
      </c>
      <c r="C48" s="395">
        <f>SUM(C11:C46)</f>
        <v>172565.81</v>
      </c>
      <c r="D48" s="395">
        <f>SUM(D11:D46)</f>
        <v>2662.3</v>
      </c>
      <c r="E48" s="126"/>
      <c r="F48" s="395">
        <f>SUM(F11:F46)</f>
        <v>175228.11000000002</v>
      </c>
    </row>
    <row r="49" spans="1:6" ht="4.5" customHeight="1">
      <c r="A49" s="25" t="s">
        <v>5</v>
      </c>
      <c r="B49" s="71"/>
      <c r="C49" s="71"/>
      <c r="D49" s="71"/>
      <c r="E49" s="124"/>
      <c r="F49" s="71"/>
    </row>
    <row r="50" spans="1:6" ht="13.5" customHeight="1">
      <c r="A50" s="23" t="s">
        <v>284</v>
      </c>
      <c r="B50" s="68">
        <v>0</v>
      </c>
      <c r="C50" s="68">
        <f>SUM('- 6 -'!B50:H50,B50)</f>
        <v>228.3</v>
      </c>
      <c r="D50" s="68">
        <v>0</v>
      </c>
      <c r="E50" s="125"/>
      <c r="F50" s="68">
        <f>C50+D50</f>
        <v>228.3</v>
      </c>
    </row>
    <row r="51" spans="1:6" ht="13.5" customHeight="1">
      <c r="A51" s="367" t="s">
        <v>285</v>
      </c>
      <c r="B51" s="394">
        <v>599</v>
      </c>
      <c r="C51" s="394">
        <f>SUM('- 6 -'!B51:H51,B51)</f>
        <v>653</v>
      </c>
      <c r="D51" s="394">
        <v>0</v>
      </c>
      <c r="E51" s="125"/>
      <c r="F51" s="394">
        <f>C51+D51</f>
        <v>653</v>
      </c>
    </row>
    <row r="52" spans="1:7" ht="49.5" customHeight="1">
      <c r="A52" s="27"/>
      <c r="B52" s="27"/>
      <c r="C52" s="27"/>
      <c r="D52" s="27"/>
      <c r="E52" s="509"/>
      <c r="F52" s="27"/>
      <c r="G52" s="27"/>
    </row>
    <row r="53" ht="15" customHeight="1">
      <c r="A53" s="128" t="s">
        <v>549</v>
      </c>
    </row>
    <row r="54" ht="12" customHeight="1">
      <c r="A54" s="252" t="s">
        <v>557</v>
      </c>
    </row>
    <row r="55" ht="14.25" customHeight="1"/>
    <row r="56" ht="14.25" customHeight="1"/>
    <row r="57" ht="14.25" customHeight="1"/>
    <row r="58" ht="14.25" customHeight="1"/>
    <row r="59" ht="14.25" customHeight="1"/>
  </sheetData>
  <mergeCells count="2">
    <mergeCell ref="F6:F7"/>
    <mergeCell ref="B6:C7"/>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50.xml><?xml version="1.0" encoding="utf-8"?>
<worksheet xmlns="http://schemas.openxmlformats.org/spreadsheetml/2006/main" xmlns:r="http://schemas.openxmlformats.org/officeDocument/2006/relationships">
  <sheetPr codeName="Sheet48">
    <pageSetUpPr fitToPage="1"/>
  </sheetPr>
  <dimension ref="A1:F59"/>
  <sheetViews>
    <sheetView showGridLines="0" showZeros="0" workbookViewId="0" topLeftCell="A1">
      <selection activeCell="A1" sqref="A1"/>
    </sheetView>
  </sheetViews>
  <sheetFormatPr defaultColWidth="23.83203125" defaultRowHeight="12"/>
  <cols>
    <col min="1" max="1" width="31.83203125" style="1" customWidth="1"/>
    <col min="2" max="2" width="20.83203125" style="1" customWidth="1"/>
    <col min="3" max="3" width="19.83203125" style="1" customWidth="1"/>
    <col min="4" max="4" width="20.83203125" style="1" customWidth="1"/>
    <col min="5" max="5" width="18.83203125" style="1" customWidth="1"/>
    <col min="6" max="6" width="20.83203125" style="1" customWidth="1"/>
    <col min="7" max="16384" width="23.83203125" style="1" customWidth="1"/>
  </cols>
  <sheetData>
    <row r="1" spans="1:6" ht="6.75" customHeight="1">
      <c r="A1" s="3"/>
      <c r="B1" s="3"/>
      <c r="C1" s="3"/>
      <c r="D1" s="3"/>
      <c r="E1" s="3"/>
      <c r="F1" s="3"/>
    </row>
    <row r="2" spans="1:6" ht="15.75" customHeight="1">
      <c r="A2" s="308"/>
      <c r="B2" s="74" t="str">
        <f>REVYEAR</f>
        <v>ANALYSIS OF OPERATING FUND REVENUE: 2006/2007 BUDGET</v>
      </c>
      <c r="C2" s="74"/>
      <c r="D2" s="309"/>
      <c r="E2" s="309"/>
      <c r="F2" s="258" t="s">
        <v>221</v>
      </c>
    </row>
    <row r="3" spans="1:6" ht="15.75" customHeight="1">
      <c r="A3" s="253"/>
      <c r="B3" s="310"/>
      <c r="C3" s="310"/>
      <c r="D3" s="310"/>
      <c r="E3" s="310"/>
      <c r="F3" s="310"/>
    </row>
    <row r="4" ht="15.75" customHeight="1"/>
    <row r="5" spans="2:6" ht="15.75" customHeight="1">
      <c r="B5" s="447" t="s">
        <v>363</v>
      </c>
      <c r="C5" s="482"/>
      <c r="D5" s="482"/>
      <c r="E5" s="376"/>
      <c r="F5" s="375"/>
    </row>
    <row r="6" spans="2:6" ht="15.75" customHeight="1">
      <c r="B6" s="472" t="s">
        <v>239</v>
      </c>
      <c r="C6" s="483"/>
      <c r="D6" s="483"/>
      <c r="E6" s="442"/>
      <c r="F6" s="481"/>
    </row>
    <row r="7" spans="2:6" ht="15.75" customHeight="1">
      <c r="B7" s="260"/>
      <c r="C7" s="260" t="s">
        <v>472</v>
      </c>
      <c r="D7" s="260" t="s">
        <v>533</v>
      </c>
      <c r="E7" s="260" t="s">
        <v>51</v>
      </c>
      <c r="F7" s="259" t="s">
        <v>241</v>
      </c>
    </row>
    <row r="8" spans="1:6" ht="15.75" customHeight="1">
      <c r="A8" s="32"/>
      <c r="B8" s="262" t="s">
        <v>247</v>
      </c>
      <c r="C8" s="262" t="s">
        <v>247</v>
      </c>
      <c r="D8" s="262" t="s">
        <v>534</v>
      </c>
      <c r="E8" s="262" t="s">
        <v>132</v>
      </c>
      <c r="F8" s="261" t="s">
        <v>242</v>
      </c>
    </row>
    <row r="9" spans="1:6" ht="15.75" customHeight="1">
      <c r="A9" s="121" t="s">
        <v>88</v>
      </c>
      <c r="B9" s="122" t="s">
        <v>408</v>
      </c>
      <c r="C9" s="122" t="s">
        <v>411</v>
      </c>
      <c r="D9" s="122" t="s">
        <v>543</v>
      </c>
      <c r="E9" s="122" t="s">
        <v>544</v>
      </c>
      <c r="F9" s="117" t="s">
        <v>132</v>
      </c>
    </row>
    <row r="10" spans="1:6" ht="4.5" customHeight="1">
      <c r="A10" s="37"/>
      <c r="B10" s="3"/>
      <c r="C10" s="3"/>
      <c r="D10" s="3"/>
      <c r="E10" s="3"/>
      <c r="F10" s="3"/>
    </row>
    <row r="11" spans="1:6" ht="13.5" customHeight="1">
      <c r="A11" s="367" t="s">
        <v>248</v>
      </c>
      <c r="B11" s="368">
        <v>420657</v>
      </c>
      <c r="C11" s="368">
        <v>0</v>
      </c>
      <c r="D11" s="368">
        <v>0</v>
      </c>
      <c r="E11" s="368">
        <v>83002</v>
      </c>
      <c r="F11" s="368">
        <f>SUM('- 56 -'!F11,'- 58 -'!F11,B11:E11)</f>
        <v>6817160</v>
      </c>
    </row>
    <row r="12" spans="1:6" ht="13.5" customHeight="1">
      <c r="A12" s="23" t="s">
        <v>249</v>
      </c>
      <c r="B12" s="24">
        <v>1302512</v>
      </c>
      <c r="C12" s="24">
        <v>0</v>
      </c>
      <c r="D12" s="24">
        <v>97193</v>
      </c>
      <c r="E12" s="24">
        <v>131912</v>
      </c>
      <c r="F12" s="24">
        <f>SUM('- 56 -'!F12,'- 58 -'!F12,B12:E12)</f>
        <v>11862978</v>
      </c>
    </row>
    <row r="13" spans="1:6" ht="13.5" customHeight="1">
      <c r="A13" s="367" t="s">
        <v>250</v>
      </c>
      <c r="B13" s="368">
        <v>2427200</v>
      </c>
      <c r="C13" s="368">
        <v>0</v>
      </c>
      <c r="D13" s="368">
        <v>0</v>
      </c>
      <c r="E13" s="368">
        <v>278600</v>
      </c>
      <c r="F13" s="368">
        <f>SUM('- 56 -'!F13,'- 58 -'!F13,B13:E13)</f>
        <v>28858800</v>
      </c>
    </row>
    <row r="14" spans="1:6" ht="13.5" customHeight="1">
      <c r="A14" s="23" t="s">
        <v>286</v>
      </c>
      <c r="B14" s="24">
        <v>3750046</v>
      </c>
      <c r="C14" s="24">
        <v>94552</v>
      </c>
      <c r="D14" s="24">
        <v>0</v>
      </c>
      <c r="E14" s="24">
        <v>186874</v>
      </c>
      <c r="F14" s="24">
        <f>SUM('- 56 -'!F14,'- 58 -'!F14,B14:E14)</f>
        <v>24336687</v>
      </c>
    </row>
    <row r="15" spans="1:6" ht="13.5" customHeight="1">
      <c r="A15" s="367" t="s">
        <v>251</v>
      </c>
      <c r="B15" s="368">
        <v>0</v>
      </c>
      <c r="C15" s="368">
        <v>0</v>
      </c>
      <c r="D15" s="368">
        <v>0</v>
      </c>
      <c r="E15" s="368">
        <v>78570</v>
      </c>
      <c r="F15" s="368">
        <f>SUM('- 56 -'!F15,'- 58 -'!F15,B15:E15)</f>
        <v>6919667</v>
      </c>
    </row>
    <row r="16" spans="1:6" ht="13.5" customHeight="1">
      <c r="A16" s="23" t="s">
        <v>252</v>
      </c>
      <c r="B16" s="24">
        <v>1358362</v>
      </c>
      <c r="C16" s="24">
        <v>0</v>
      </c>
      <c r="D16" s="24">
        <v>0</v>
      </c>
      <c r="E16" s="24">
        <v>58445</v>
      </c>
      <c r="F16" s="24">
        <f>SUM('- 56 -'!F16,'- 58 -'!F16,B16:E16)</f>
        <v>6478485</v>
      </c>
    </row>
    <row r="17" spans="1:6" ht="13.5" customHeight="1">
      <c r="A17" s="367" t="s">
        <v>253</v>
      </c>
      <c r="B17" s="368">
        <v>191441</v>
      </c>
      <c r="C17" s="368">
        <v>0</v>
      </c>
      <c r="D17" s="368">
        <v>0</v>
      </c>
      <c r="E17" s="368">
        <v>100194</v>
      </c>
      <c r="F17" s="368">
        <f>SUM('- 56 -'!F17,'- 58 -'!F17,B17:E17)</f>
        <v>6710848</v>
      </c>
    </row>
    <row r="18" spans="1:6" ht="13.5" customHeight="1">
      <c r="A18" s="23" t="s">
        <v>254</v>
      </c>
      <c r="B18" s="24">
        <v>6080320</v>
      </c>
      <c r="C18" s="24">
        <v>4012187</v>
      </c>
      <c r="D18" s="24">
        <v>62684</v>
      </c>
      <c r="E18" s="24">
        <v>379533</v>
      </c>
      <c r="F18" s="24">
        <f>SUM('- 56 -'!F18,'- 58 -'!F18,B18:E18)</f>
        <v>28921978</v>
      </c>
    </row>
    <row r="19" spans="1:6" ht="13.5" customHeight="1">
      <c r="A19" s="367" t="s">
        <v>255</v>
      </c>
      <c r="B19" s="368">
        <v>1721782</v>
      </c>
      <c r="C19" s="368">
        <v>0</v>
      </c>
      <c r="D19" s="368">
        <v>0</v>
      </c>
      <c r="E19" s="368">
        <v>89193</v>
      </c>
      <c r="F19" s="368">
        <f>SUM('- 56 -'!F19,'- 58 -'!F19,B19:E19)</f>
        <v>14601047</v>
      </c>
    </row>
    <row r="20" spans="1:6" ht="13.5" customHeight="1">
      <c r="A20" s="23" t="s">
        <v>256</v>
      </c>
      <c r="B20" s="24">
        <v>4244631</v>
      </c>
      <c r="C20" s="24">
        <v>0</v>
      </c>
      <c r="D20" s="24">
        <v>0</v>
      </c>
      <c r="E20" s="24">
        <v>212449</v>
      </c>
      <c r="F20" s="24">
        <f>SUM('- 56 -'!F20,'- 58 -'!F20,B20:E20)</f>
        <v>29617168</v>
      </c>
    </row>
    <row r="21" spans="1:6" ht="13.5" customHeight="1">
      <c r="A21" s="367" t="s">
        <v>257</v>
      </c>
      <c r="B21" s="368">
        <v>1833678</v>
      </c>
      <c r="C21" s="368">
        <v>0</v>
      </c>
      <c r="D21" s="368">
        <v>0</v>
      </c>
      <c r="E21" s="368">
        <v>148747</v>
      </c>
      <c r="F21" s="368">
        <f>SUM('- 56 -'!F21,'- 58 -'!F21,B21:E21)</f>
        <v>15422519</v>
      </c>
    </row>
    <row r="22" spans="1:6" ht="13.5" customHeight="1">
      <c r="A22" s="23" t="s">
        <v>258</v>
      </c>
      <c r="B22" s="24">
        <v>1574205</v>
      </c>
      <c r="C22" s="24">
        <v>331138</v>
      </c>
      <c r="D22" s="24">
        <v>0</v>
      </c>
      <c r="E22" s="24">
        <v>74607</v>
      </c>
      <c r="F22" s="24">
        <f>SUM('- 56 -'!F22,'- 58 -'!F22,B22:E22)</f>
        <v>10221310</v>
      </c>
    </row>
    <row r="23" spans="1:6" ht="13.5" customHeight="1">
      <c r="A23" s="367" t="s">
        <v>259</v>
      </c>
      <c r="B23" s="368">
        <v>941823</v>
      </c>
      <c r="C23" s="368">
        <v>0</v>
      </c>
      <c r="D23" s="368">
        <v>0</v>
      </c>
      <c r="E23" s="368">
        <v>91181</v>
      </c>
      <c r="F23" s="368">
        <f>SUM('- 56 -'!F23,'- 58 -'!F23,B23:E23)</f>
        <v>7530960</v>
      </c>
    </row>
    <row r="24" spans="1:6" ht="13.5" customHeight="1">
      <c r="A24" s="23" t="s">
        <v>260</v>
      </c>
      <c r="B24" s="24">
        <v>1725868</v>
      </c>
      <c r="C24" s="24">
        <v>0</v>
      </c>
      <c r="D24" s="24">
        <v>0</v>
      </c>
      <c r="E24" s="24">
        <v>211990</v>
      </c>
      <c r="F24" s="24">
        <f>SUM('- 56 -'!F24,'- 58 -'!F24,B24:E24)</f>
        <v>20875267</v>
      </c>
    </row>
    <row r="25" spans="1:6" ht="13.5" customHeight="1">
      <c r="A25" s="367" t="s">
        <v>261</v>
      </c>
      <c r="B25" s="368">
        <v>9211651</v>
      </c>
      <c r="C25" s="368">
        <v>49461</v>
      </c>
      <c r="D25" s="368">
        <v>431885.4</v>
      </c>
      <c r="E25" s="368">
        <v>521813</v>
      </c>
      <c r="F25" s="368">
        <f>SUM('- 56 -'!F25,'- 58 -'!F25,B25:E25)</f>
        <v>64030073.4</v>
      </c>
    </row>
    <row r="26" spans="1:6" ht="13.5" customHeight="1">
      <c r="A26" s="23" t="s">
        <v>262</v>
      </c>
      <c r="B26" s="24">
        <v>2165863</v>
      </c>
      <c r="C26" s="24">
        <v>41259</v>
      </c>
      <c r="D26" s="24">
        <v>229103</v>
      </c>
      <c r="E26" s="24">
        <v>278020</v>
      </c>
      <c r="F26" s="24">
        <f>SUM('- 56 -'!F26,'- 58 -'!F26,B26:E26)</f>
        <v>17372118</v>
      </c>
    </row>
    <row r="27" spans="1:6" ht="13.5" customHeight="1">
      <c r="A27" s="367" t="s">
        <v>263</v>
      </c>
      <c r="B27" s="368">
        <v>5049795</v>
      </c>
      <c r="C27" s="368">
        <v>2845965</v>
      </c>
      <c r="D27" s="368">
        <v>0</v>
      </c>
      <c r="E27" s="368">
        <v>108245</v>
      </c>
      <c r="F27" s="368">
        <f>SUM('- 56 -'!F27,'- 58 -'!F27,B27:E27)</f>
        <v>22092089</v>
      </c>
    </row>
    <row r="28" spans="1:6" ht="13.5" customHeight="1">
      <c r="A28" s="23" t="s">
        <v>264</v>
      </c>
      <c r="B28" s="24">
        <v>740740</v>
      </c>
      <c r="C28" s="24">
        <v>0</v>
      </c>
      <c r="D28" s="24">
        <v>0</v>
      </c>
      <c r="E28" s="24">
        <v>138007</v>
      </c>
      <c r="F28" s="24">
        <f>SUM('- 56 -'!F28,'- 58 -'!F28,B28:E28)</f>
        <v>9653193</v>
      </c>
    </row>
    <row r="29" spans="1:6" ht="13.5" customHeight="1">
      <c r="A29" s="367" t="s">
        <v>265</v>
      </c>
      <c r="B29" s="368">
        <v>2484926</v>
      </c>
      <c r="C29" s="368">
        <v>0</v>
      </c>
      <c r="D29" s="368">
        <v>0</v>
      </c>
      <c r="E29" s="368">
        <v>385870</v>
      </c>
      <c r="F29" s="368">
        <f>SUM('- 56 -'!F29,'- 58 -'!F29,B29:E29)</f>
        <v>47927269</v>
      </c>
    </row>
    <row r="30" spans="1:6" ht="13.5" customHeight="1">
      <c r="A30" s="23" t="s">
        <v>266</v>
      </c>
      <c r="B30" s="24">
        <v>690434</v>
      </c>
      <c r="C30" s="24">
        <v>0</v>
      </c>
      <c r="D30" s="24">
        <v>0</v>
      </c>
      <c r="E30" s="24">
        <v>87682</v>
      </c>
      <c r="F30" s="24">
        <f>SUM('- 56 -'!F30,'- 58 -'!F30,B30:E30)</f>
        <v>6773564</v>
      </c>
    </row>
    <row r="31" spans="1:6" ht="13.5" customHeight="1">
      <c r="A31" s="367" t="s">
        <v>267</v>
      </c>
      <c r="B31" s="368">
        <v>1541271</v>
      </c>
      <c r="C31" s="368">
        <v>0</v>
      </c>
      <c r="D31" s="368">
        <v>0</v>
      </c>
      <c r="E31" s="368">
        <v>173836</v>
      </c>
      <c r="F31" s="368">
        <f>SUM('- 56 -'!F31,'- 58 -'!F31,B31:E31)</f>
        <v>15359749</v>
      </c>
    </row>
    <row r="32" spans="1:6" ht="13.5" customHeight="1">
      <c r="A32" s="23" t="s">
        <v>268</v>
      </c>
      <c r="B32" s="24">
        <v>475057</v>
      </c>
      <c r="C32" s="24">
        <v>0</v>
      </c>
      <c r="D32" s="24">
        <v>0</v>
      </c>
      <c r="E32" s="24">
        <v>154600</v>
      </c>
      <c r="F32" s="24">
        <f>SUM('- 56 -'!F32,'- 58 -'!F32,B32:E32)</f>
        <v>10830452</v>
      </c>
    </row>
    <row r="33" spans="1:6" ht="13.5" customHeight="1">
      <c r="A33" s="367" t="s">
        <v>269</v>
      </c>
      <c r="B33" s="368">
        <v>1162691</v>
      </c>
      <c r="C33" s="368">
        <v>0</v>
      </c>
      <c r="D33" s="368">
        <v>98140</v>
      </c>
      <c r="E33" s="368">
        <v>184187</v>
      </c>
      <c r="F33" s="368">
        <f>SUM('- 56 -'!F33,'- 58 -'!F33,B33:E33)</f>
        <v>12929525</v>
      </c>
    </row>
    <row r="34" spans="1:6" ht="13.5" customHeight="1">
      <c r="A34" s="23" t="s">
        <v>270</v>
      </c>
      <c r="B34" s="24">
        <v>754339</v>
      </c>
      <c r="C34" s="24">
        <v>0</v>
      </c>
      <c r="D34" s="24">
        <v>57651</v>
      </c>
      <c r="E34" s="24">
        <v>119623</v>
      </c>
      <c r="F34" s="24">
        <f>SUM('- 56 -'!F34,'- 58 -'!F34,B34:E34)</f>
        <v>10741142</v>
      </c>
    </row>
    <row r="35" spans="1:6" ht="13.5" customHeight="1">
      <c r="A35" s="367" t="s">
        <v>271</v>
      </c>
      <c r="B35" s="368">
        <v>12979943</v>
      </c>
      <c r="C35" s="368">
        <v>3164190</v>
      </c>
      <c r="D35" s="368">
        <v>0</v>
      </c>
      <c r="E35" s="368">
        <v>632153</v>
      </c>
      <c r="F35" s="368">
        <f>SUM('- 56 -'!F35,'- 58 -'!F35,B35:E35)</f>
        <v>78054989</v>
      </c>
    </row>
    <row r="36" spans="1:6" ht="13.5" customHeight="1">
      <c r="A36" s="23" t="s">
        <v>272</v>
      </c>
      <c r="B36" s="24">
        <v>775871</v>
      </c>
      <c r="C36" s="24">
        <v>0</v>
      </c>
      <c r="D36" s="24">
        <v>0</v>
      </c>
      <c r="E36" s="24">
        <v>120227</v>
      </c>
      <c r="F36" s="24">
        <f>SUM('- 56 -'!F36,'- 58 -'!F36,B36:E36)</f>
        <v>9235135</v>
      </c>
    </row>
    <row r="37" spans="1:6" ht="13.5" customHeight="1">
      <c r="A37" s="367" t="s">
        <v>273</v>
      </c>
      <c r="B37" s="368">
        <v>2945800</v>
      </c>
      <c r="C37" s="368">
        <v>0</v>
      </c>
      <c r="D37" s="368">
        <v>0</v>
      </c>
      <c r="E37" s="368">
        <v>135994</v>
      </c>
      <c r="F37" s="368">
        <f>SUM('- 56 -'!F37,'- 58 -'!F37,B37:E37)</f>
        <v>18178350</v>
      </c>
    </row>
    <row r="38" spans="1:6" ht="13.5" customHeight="1">
      <c r="A38" s="23" t="s">
        <v>274</v>
      </c>
      <c r="B38" s="24">
        <v>7755322</v>
      </c>
      <c r="C38" s="24">
        <v>2617722</v>
      </c>
      <c r="D38" s="24">
        <v>0</v>
      </c>
      <c r="E38" s="24">
        <v>259196</v>
      </c>
      <c r="F38" s="24">
        <f>SUM('- 56 -'!F38,'- 58 -'!F38,B38:E38)</f>
        <v>41630925</v>
      </c>
    </row>
    <row r="39" spans="1:6" ht="13.5" customHeight="1">
      <c r="A39" s="367" t="s">
        <v>275</v>
      </c>
      <c r="B39" s="368">
        <v>261066</v>
      </c>
      <c r="C39" s="368">
        <v>0</v>
      </c>
      <c r="D39" s="368">
        <v>48256</v>
      </c>
      <c r="E39" s="368">
        <v>107975</v>
      </c>
      <c r="F39" s="368">
        <f>SUM('- 56 -'!F39,'- 58 -'!F39,B39:E39)</f>
        <v>8435237</v>
      </c>
    </row>
    <row r="40" spans="1:6" ht="13.5" customHeight="1">
      <c r="A40" s="23" t="s">
        <v>276</v>
      </c>
      <c r="B40" s="24">
        <v>1266384</v>
      </c>
      <c r="C40" s="24">
        <v>0</v>
      </c>
      <c r="D40" s="24">
        <v>0</v>
      </c>
      <c r="E40" s="24">
        <v>452109</v>
      </c>
      <c r="F40" s="24">
        <f>SUM('- 56 -'!F40,'- 58 -'!F40,B40:E40)</f>
        <v>34223811</v>
      </c>
    </row>
    <row r="41" spans="1:6" ht="13.5" customHeight="1">
      <c r="A41" s="367" t="s">
        <v>277</v>
      </c>
      <c r="B41" s="368">
        <v>1719580</v>
      </c>
      <c r="C41" s="368">
        <v>0</v>
      </c>
      <c r="D41" s="368">
        <v>0</v>
      </c>
      <c r="E41" s="368">
        <v>209980</v>
      </c>
      <c r="F41" s="368">
        <f>SUM('- 56 -'!F41,'- 58 -'!F41,B41:E41)</f>
        <v>22554214</v>
      </c>
    </row>
    <row r="42" spans="1:6" ht="13.5" customHeight="1">
      <c r="A42" s="23" t="s">
        <v>278</v>
      </c>
      <c r="B42" s="24">
        <v>1265063</v>
      </c>
      <c r="C42" s="24">
        <v>358161</v>
      </c>
      <c r="D42" s="24">
        <v>0</v>
      </c>
      <c r="E42" s="24">
        <v>129541</v>
      </c>
      <c r="F42" s="24">
        <f>SUM('- 56 -'!F42,'- 58 -'!F42,B42:E42)</f>
        <v>9802635</v>
      </c>
    </row>
    <row r="43" spans="1:6" ht="13.5" customHeight="1">
      <c r="A43" s="367" t="s">
        <v>279</v>
      </c>
      <c r="B43" s="368">
        <v>348217</v>
      </c>
      <c r="C43" s="368">
        <v>0</v>
      </c>
      <c r="D43" s="368">
        <v>0</v>
      </c>
      <c r="E43" s="368">
        <v>67447</v>
      </c>
      <c r="F43" s="368">
        <f>SUM('- 56 -'!F43,'- 58 -'!F43,B43:E43)</f>
        <v>5347071</v>
      </c>
    </row>
    <row r="44" spans="1:6" ht="13.5" customHeight="1">
      <c r="A44" s="23" t="s">
        <v>280</v>
      </c>
      <c r="B44" s="24">
        <v>695291</v>
      </c>
      <c r="C44" s="24">
        <v>59016</v>
      </c>
      <c r="D44" s="24">
        <v>0</v>
      </c>
      <c r="E44" s="24">
        <v>66361</v>
      </c>
      <c r="F44" s="24">
        <f>SUM('- 56 -'!F44,'- 58 -'!F44,B44:E44)</f>
        <v>5127491</v>
      </c>
    </row>
    <row r="45" spans="1:6" ht="13.5" customHeight="1">
      <c r="A45" s="367" t="s">
        <v>281</v>
      </c>
      <c r="B45" s="368">
        <v>877666</v>
      </c>
      <c r="C45" s="368">
        <v>0</v>
      </c>
      <c r="D45" s="368">
        <v>0</v>
      </c>
      <c r="E45" s="368">
        <v>41915</v>
      </c>
      <c r="F45" s="368">
        <f>SUM('- 56 -'!F45,'- 58 -'!F45,B45:E45)</f>
        <v>6367078</v>
      </c>
    </row>
    <row r="46" spans="1:6" ht="13.5" customHeight="1">
      <c r="A46" s="23" t="s">
        <v>282</v>
      </c>
      <c r="B46" s="24">
        <v>21868856</v>
      </c>
      <c r="C46" s="24">
        <v>1197140</v>
      </c>
      <c r="D46" s="24">
        <v>0</v>
      </c>
      <c r="E46" s="24">
        <v>1262706</v>
      </c>
      <c r="F46" s="24">
        <f>SUM('- 56 -'!F46,'- 58 -'!F46,B46:E46)</f>
        <v>142758600</v>
      </c>
    </row>
    <row r="47" spans="1:6" ht="4.5" customHeight="1">
      <c r="A47"/>
      <c r="B47"/>
      <c r="C47"/>
      <c r="D47"/>
      <c r="E47"/>
      <c r="F47"/>
    </row>
    <row r="48" spans="1:6" ht="13.5" customHeight="1">
      <c r="A48" s="370" t="s">
        <v>283</v>
      </c>
      <c r="B48" s="371">
        <f>SUM(B11:B46)</f>
        <v>104608351</v>
      </c>
      <c r="C48" s="371">
        <f>SUM(C11:C46)</f>
        <v>14770791</v>
      </c>
      <c r="D48" s="371">
        <f>SUM(D11:D46)</f>
        <v>1024912.4</v>
      </c>
      <c r="E48" s="371">
        <f>SUM(E11:E46)</f>
        <v>7762784</v>
      </c>
      <c r="F48" s="371">
        <f>SUM(F11:F46)</f>
        <v>818599584.4</v>
      </c>
    </row>
    <row r="49" spans="1:6" ht="4.5" customHeight="1">
      <c r="A49" s="25" t="s">
        <v>5</v>
      </c>
      <c r="B49" s="26"/>
      <c r="C49" s="26"/>
      <c r="D49" s="26"/>
      <c r="E49" s="26"/>
      <c r="F49" s="26"/>
    </row>
    <row r="50" spans="1:6" ht="14.25" customHeight="1">
      <c r="A50" s="23" t="s">
        <v>284</v>
      </c>
      <c r="B50" s="24">
        <v>0</v>
      </c>
      <c r="C50" s="24">
        <v>0</v>
      </c>
      <c r="D50" s="24">
        <v>0</v>
      </c>
      <c r="E50" s="24">
        <v>0</v>
      </c>
      <c r="F50" s="24">
        <f>SUM('- 56 -'!F50,'- 58 -'!F50,B50:E50)</f>
        <v>761476</v>
      </c>
    </row>
    <row r="51" spans="1:6" ht="13.5" customHeight="1">
      <c r="A51" s="367" t="s">
        <v>285</v>
      </c>
      <c r="B51" s="368">
        <v>0</v>
      </c>
      <c r="C51" s="368">
        <v>0</v>
      </c>
      <c r="D51" s="368">
        <v>0</v>
      </c>
      <c r="E51" s="368">
        <v>0</v>
      </c>
      <c r="F51" s="368">
        <f>SUM('- 56 -'!F51,'- 58 -'!F51,B51:E51)</f>
        <v>0</v>
      </c>
    </row>
    <row r="52" spans="1:6" ht="49.5" customHeight="1">
      <c r="A52" s="27"/>
      <c r="B52" s="27"/>
      <c r="C52" s="27"/>
      <c r="D52" s="27"/>
      <c r="E52" s="27"/>
      <c r="F52" s="27"/>
    </row>
    <row r="53" spans="1:6" ht="15" customHeight="1">
      <c r="A53" s="335" t="s">
        <v>422</v>
      </c>
      <c r="B53" s="39"/>
      <c r="C53" s="39"/>
      <c r="D53" s="39"/>
      <c r="E53" s="39"/>
      <c r="F53" s="39"/>
    </row>
    <row r="54" spans="1:6" ht="12" customHeight="1">
      <c r="A54" s="162" t="s">
        <v>423</v>
      </c>
      <c r="B54" s="39"/>
      <c r="C54" s="39"/>
      <c r="D54" s="39"/>
      <c r="E54" s="39"/>
      <c r="F54" s="39"/>
    </row>
    <row r="55" spans="1:6" ht="12" customHeight="1">
      <c r="A55" s="335" t="s">
        <v>547</v>
      </c>
      <c r="B55" s="39"/>
      <c r="C55" s="39"/>
      <c r="D55" s="39"/>
      <c r="E55" s="39"/>
      <c r="F55" s="39"/>
    </row>
    <row r="56" spans="1:6" ht="12" customHeight="1">
      <c r="A56" s="162" t="s">
        <v>567</v>
      </c>
      <c r="B56" s="39"/>
      <c r="C56" s="39"/>
      <c r="D56" s="39"/>
      <c r="E56" s="39"/>
      <c r="F56" s="39"/>
    </row>
    <row r="57" spans="1:6" ht="12" customHeight="1">
      <c r="A57" s="252" t="s">
        <v>545</v>
      </c>
      <c r="B57" s="39"/>
      <c r="C57" s="39"/>
      <c r="D57" s="39"/>
      <c r="E57" s="39"/>
      <c r="F57" s="39"/>
    </row>
    <row r="58" spans="1:6" ht="12" customHeight="1">
      <c r="A58" s="40" t="s">
        <v>546</v>
      </c>
      <c r="B58" s="39"/>
      <c r="C58" s="39"/>
      <c r="D58" s="39"/>
      <c r="E58" s="39"/>
      <c r="F58" s="39"/>
    </row>
    <row r="59" ht="14.25" customHeight="1">
      <c r="A59" s="162"/>
    </row>
    <row r="60" ht="14.25" customHeight="1"/>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51.xml><?xml version="1.0" encoding="utf-8"?>
<worksheet xmlns="http://schemas.openxmlformats.org/spreadsheetml/2006/main" xmlns:r="http://schemas.openxmlformats.org/officeDocument/2006/relationships">
  <sheetPr codeName="Sheet611">
    <pageSetUpPr fitToPage="1"/>
  </sheetPr>
  <dimension ref="A1:G64"/>
  <sheetViews>
    <sheetView showGridLines="0" showZeros="0" workbookViewId="0" topLeftCell="A1">
      <selection activeCell="A1" sqref="A1"/>
    </sheetView>
  </sheetViews>
  <sheetFormatPr defaultColWidth="14.83203125" defaultRowHeight="12"/>
  <cols>
    <col min="1" max="1" width="26.83203125" style="1" customWidth="1"/>
    <col min="2" max="2" width="15.83203125" style="1" customWidth="1"/>
    <col min="3" max="3" width="17.83203125" style="1" customWidth="1"/>
    <col min="4" max="4" width="19.83203125" style="1" customWidth="1"/>
    <col min="5" max="6" width="18.83203125" style="1" customWidth="1"/>
    <col min="7" max="7" width="16.83203125" style="1" customWidth="1"/>
    <col min="8" max="16384" width="14.83203125" style="1" customWidth="1"/>
  </cols>
  <sheetData>
    <row r="1" spans="1:4" ht="6.75" customHeight="1">
      <c r="A1" s="3"/>
      <c r="B1" s="4"/>
      <c r="C1" s="4"/>
      <c r="D1" s="4"/>
    </row>
    <row r="2" spans="1:7" ht="18" customHeight="1">
      <c r="A2" s="287"/>
      <c r="B2" s="200" t="s">
        <v>474</v>
      </c>
      <c r="C2" s="201"/>
      <c r="D2" s="201"/>
      <c r="E2" s="201"/>
      <c r="F2" s="201"/>
      <c r="G2" s="303" t="s">
        <v>349</v>
      </c>
    </row>
    <row r="3" spans="1:7" ht="3.75" customHeight="1">
      <c r="A3" s="289"/>
      <c r="B3" s="290"/>
      <c r="C3" s="290"/>
      <c r="D3" s="290"/>
      <c r="E3" s="290"/>
      <c r="F3" s="290"/>
      <c r="G3" s="304"/>
    </row>
    <row r="4" spans="1:7" ht="15" customHeight="1">
      <c r="A4" s="305"/>
      <c r="B4" s="484" t="s">
        <v>354</v>
      </c>
      <c r="C4" s="485"/>
      <c r="D4" s="485"/>
      <c r="E4" s="485"/>
      <c r="F4" s="485"/>
      <c r="G4" s="486"/>
    </row>
    <row r="5" spans="1:7" ht="13.5" customHeight="1">
      <c r="A5" s="296"/>
      <c r="B5" s="298"/>
      <c r="C5" s="298"/>
      <c r="D5" s="298"/>
      <c r="E5" s="298"/>
      <c r="F5" s="298" t="s">
        <v>523</v>
      </c>
      <c r="G5" s="298"/>
    </row>
    <row r="6" spans="1:7" ht="13.5" customHeight="1">
      <c r="A6" s="296"/>
      <c r="B6" s="298"/>
      <c r="C6" s="298" t="s">
        <v>295</v>
      </c>
      <c r="D6" s="298"/>
      <c r="E6" s="298"/>
      <c r="F6" s="298" t="s">
        <v>197</v>
      </c>
      <c r="G6" s="298"/>
    </row>
    <row r="7" spans="1:7" ht="13.5" customHeight="1">
      <c r="A7" s="296"/>
      <c r="B7" s="298"/>
      <c r="C7" s="298" t="s">
        <v>300</v>
      </c>
      <c r="D7" s="298"/>
      <c r="E7" s="298" t="s">
        <v>294</v>
      </c>
      <c r="F7" s="298" t="s">
        <v>304</v>
      </c>
      <c r="G7" s="298"/>
    </row>
    <row r="8" spans="1:7" ht="13.5" customHeight="1">
      <c r="A8" s="296"/>
      <c r="B8" s="298" t="s">
        <v>199</v>
      </c>
      <c r="C8" s="298" t="s">
        <v>157</v>
      </c>
      <c r="D8" s="298" t="s">
        <v>30</v>
      </c>
      <c r="E8" s="298" t="s">
        <v>59</v>
      </c>
      <c r="F8" s="298" t="s">
        <v>301</v>
      </c>
      <c r="G8" s="298" t="s">
        <v>61</v>
      </c>
    </row>
    <row r="9" spans="1:7" ht="13.5" customHeight="1">
      <c r="A9" s="17"/>
      <c r="B9" s="298" t="s">
        <v>296</v>
      </c>
      <c r="C9" s="298" t="s">
        <v>297</v>
      </c>
      <c r="D9" s="298" t="s">
        <v>298</v>
      </c>
      <c r="E9" s="298" t="s">
        <v>299</v>
      </c>
      <c r="F9" s="298" t="s">
        <v>302</v>
      </c>
      <c r="G9" s="298" t="s">
        <v>303</v>
      </c>
    </row>
    <row r="10" spans="1:7" ht="13.5" customHeight="1">
      <c r="A10" s="19" t="s">
        <v>88</v>
      </c>
      <c r="B10" s="487" t="s">
        <v>359</v>
      </c>
      <c r="C10" s="487" t="s">
        <v>364</v>
      </c>
      <c r="D10" s="487" t="s">
        <v>365</v>
      </c>
      <c r="E10" s="306" t="s">
        <v>460</v>
      </c>
      <c r="F10" s="306" t="s">
        <v>66</v>
      </c>
      <c r="G10" s="306" t="s">
        <v>66</v>
      </c>
    </row>
    <row r="11" spans="1:5" ht="4.5" customHeight="1">
      <c r="A11" s="22"/>
      <c r="C11" s="277"/>
      <c r="D11" s="255"/>
      <c r="E11" s="3"/>
    </row>
    <row r="12" spans="1:7" ht="13.5" customHeight="1">
      <c r="A12" s="367" t="s">
        <v>248</v>
      </c>
      <c r="B12" s="368">
        <v>477196</v>
      </c>
      <c r="C12" s="368">
        <v>0</v>
      </c>
      <c r="D12" s="368">
        <v>46920</v>
      </c>
      <c r="E12" s="368">
        <v>49540</v>
      </c>
      <c r="F12" s="368">
        <v>-19400</v>
      </c>
      <c r="G12" s="368">
        <f>SUM(B12:F12)</f>
        <v>554256</v>
      </c>
    </row>
    <row r="13" spans="1:7" ht="13.5" customHeight="1">
      <c r="A13" s="23" t="s">
        <v>249</v>
      </c>
      <c r="B13" s="24">
        <v>668803</v>
      </c>
      <c r="C13" s="24">
        <v>0</v>
      </c>
      <c r="D13" s="24">
        <v>62840</v>
      </c>
      <c r="E13" s="24">
        <v>59277</v>
      </c>
      <c r="F13" s="24">
        <v>-29900</v>
      </c>
      <c r="G13" s="24">
        <f aca="true" t="shared" si="0" ref="G13:G47">SUM(B13:F13)</f>
        <v>761020</v>
      </c>
    </row>
    <row r="14" spans="1:7" ht="13.5" customHeight="1">
      <c r="A14" s="367" t="s">
        <v>250</v>
      </c>
      <c r="B14" s="368">
        <v>1799500</v>
      </c>
      <c r="C14" s="368">
        <v>0</v>
      </c>
      <c r="D14" s="368">
        <v>103600</v>
      </c>
      <c r="E14" s="368">
        <v>176400</v>
      </c>
      <c r="F14" s="368">
        <v>-52900</v>
      </c>
      <c r="G14" s="368">
        <f t="shared" si="0"/>
        <v>2026600</v>
      </c>
    </row>
    <row r="15" spans="1:7" ht="13.5" customHeight="1">
      <c r="A15" s="23" t="s">
        <v>286</v>
      </c>
      <c r="B15" s="24"/>
      <c r="C15" s="24"/>
      <c r="D15" s="24"/>
      <c r="E15" s="24"/>
      <c r="F15" s="24"/>
      <c r="G15" s="24"/>
    </row>
    <row r="16" spans="1:7" ht="13.5" customHeight="1">
      <c r="A16" s="367" t="s">
        <v>251</v>
      </c>
      <c r="B16" s="368">
        <v>563500</v>
      </c>
      <c r="C16" s="368">
        <v>0</v>
      </c>
      <c r="D16" s="368">
        <v>58750</v>
      </c>
      <c r="E16" s="368">
        <v>59250</v>
      </c>
      <c r="F16" s="368">
        <v>-22000</v>
      </c>
      <c r="G16" s="368">
        <f t="shared" si="0"/>
        <v>659500</v>
      </c>
    </row>
    <row r="17" spans="1:7" ht="13.5" customHeight="1">
      <c r="A17" s="23" t="s">
        <v>252</v>
      </c>
      <c r="B17" s="24">
        <v>541578</v>
      </c>
      <c r="C17" s="24">
        <v>0</v>
      </c>
      <c r="D17" s="24">
        <v>0</v>
      </c>
      <c r="E17" s="24">
        <v>50439</v>
      </c>
      <c r="F17" s="24">
        <v>-18500</v>
      </c>
      <c r="G17" s="24">
        <f t="shared" si="0"/>
        <v>573517</v>
      </c>
    </row>
    <row r="18" spans="1:7" ht="13.5" customHeight="1">
      <c r="A18" s="367" t="s">
        <v>253</v>
      </c>
      <c r="B18" s="368">
        <v>530940</v>
      </c>
      <c r="C18" s="368">
        <v>0</v>
      </c>
      <c r="D18" s="368">
        <v>44360</v>
      </c>
      <c r="E18" s="368">
        <v>59860</v>
      </c>
      <c r="F18" s="368">
        <v>-21800</v>
      </c>
      <c r="G18" s="368">
        <f t="shared" si="0"/>
        <v>613360</v>
      </c>
    </row>
    <row r="19" spans="1:7" ht="13.5" customHeight="1">
      <c r="A19" s="23" t="s">
        <v>254</v>
      </c>
      <c r="B19" s="24"/>
      <c r="C19" s="24"/>
      <c r="D19" s="24"/>
      <c r="E19" s="24"/>
      <c r="F19" s="24"/>
      <c r="G19" s="24"/>
    </row>
    <row r="20" spans="1:7" ht="13.5" customHeight="1">
      <c r="A20" s="367" t="s">
        <v>255</v>
      </c>
      <c r="B20" s="368">
        <v>799635</v>
      </c>
      <c r="C20" s="368">
        <v>0</v>
      </c>
      <c r="D20" s="368">
        <v>31000</v>
      </c>
      <c r="E20" s="368">
        <v>72425</v>
      </c>
      <c r="F20" s="368">
        <v>-32000</v>
      </c>
      <c r="G20" s="368">
        <f t="shared" si="0"/>
        <v>871060</v>
      </c>
    </row>
    <row r="21" spans="1:7" ht="13.5" customHeight="1">
      <c r="A21" s="23" t="s">
        <v>256</v>
      </c>
      <c r="B21" s="24">
        <v>1331068</v>
      </c>
      <c r="C21" s="24">
        <v>8963</v>
      </c>
      <c r="D21" s="24">
        <v>149872</v>
      </c>
      <c r="E21" s="24">
        <v>85985</v>
      </c>
      <c r="F21" s="24">
        <v>0</v>
      </c>
      <c r="G21" s="24">
        <f t="shared" si="0"/>
        <v>1575888</v>
      </c>
    </row>
    <row r="22" spans="1:7" ht="13.5" customHeight="1">
      <c r="A22" s="367" t="s">
        <v>257</v>
      </c>
      <c r="B22" s="368">
        <v>974000</v>
      </c>
      <c r="C22" s="368">
        <v>0</v>
      </c>
      <c r="D22" s="368">
        <v>117000</v>
      </c>
      <c r="E22" s="368">
        <v>138000</v>
      </c>
      <c r="F22" s="368">
        <v>-35000</v>
      </c>
      <c r="G22" s="368">
        <f t="shared" si="0"/>
        <v>1194000</v>
      </c>
    </row>
    <row r="23" spans="1:7" ht="13.5" customHeight="1">
      <c r="A23" s="23" t="s">
        <v>258</v>
      </c>
      <c r="B23" s="24">
        <v>573142</v>
      </c>
      <c r="C23" s="24">
        <v>52775</v>
      </c>
      <c r="D23" s="24">
        <v>58800</v>
      </c>
      <c r="E23" s="24">
        <v>58500</v>
      </c>
      <c r="F23" s="24">
        <v>-30000</v>
      </c>
      <c r="G23" s="24">
        <f t="shared" si="0"/>
        <v>713217</v>
      </c>
    </row>
    <row r="24" spans="1:7" ht="13.5" customHeight="1">
      <c r="A24" s="367" t="s">
        <v>259</v>
      </c>
      <c r="B24" s="368">
        <v>407025</v>
      </c>
      <c r="C24" s="368">
        <v>0</v>
      </c>
      <c r="D24" s="368">
        <v>47188</v>
      </c>
      <c r="E24" s="368">
        <v>43337</v>
      </c>
      <c r="F24" s="368">
        <v>-20000</v>
      </c>
      <c r="G24" s="368">
        <f t="shared" si="0"/>
        <v>477550</v>
      </c>
    </row>
    <row r="25" spans="1:7" ht="13.5" customHeight="1">
      <c r="A25" s="23" t="s">
        <v>260</v>
      </c>
      <c r="B25" s="24">
        <v>1259770</v>
      </c>
      <c r="C25" s="24">
        <v>0</v>
      </c>
      <c r="D25" s="24">
        <v>134690</v>
      </c>
      <c r="E25" s="24">
        <v>171830</v>
      </c>
      <c r="F25" s="24">
        <v>-41900</v>
      </c>
      <c r="G25" s="24">
        <f t="shared" si="0"/>
        <v>1524390</v>
      </c>
    </row>
    <row r="26" spans="1:7" ht="13.5" customHeight="1">
      <c r="A26" s="367" t="s">
        <v>261</v>
      </c>
      <c r="B26" s="368">
        <v>3932192</v>
      </c>
      <c r="C26" s="368">
        <v>102339</v>
      </c>
      <c r="D26" s="368">
        <v>232043</v>
      </c>
      <c r="E26" s="368">
        <v>619713</v>
      </c>
      <c r="F26" s="368">
        <v>0</v>
      </c>
      <c r="G26" s="368">
        <f t="shared" si="0"/>
        <v>4886287</v>
      </c>
    </row>
    <row r="27" spans="1:7" ht="13.5" customHeight="1">
      <c r="A27" s="23" t="s">
        <v>262</v>
      </c>
      <c r="B27" s="24">
        <v>910883</v>
      </c>
      <c r="C27" s="24">
        <v>11522</v>
      </c>
      <c r="D27" s="24">
        <v>107332</v>
      </c>
      <c r="E27" s="24">
        <v>115975</v>
      </c>
      <c r="F27" s="24">
        <v>-38000</v>
      </c>
      <c r="G27" s="24">
        <f t="shared" si="0"/>
        <v>1107712</v>
      </c>
    </row>
    <row r="28" spans="1:7" ht="13.5" customHeight="1">
      <c r="A28" s="367" t="s">
        <v>263</v>
      </c>
      <c r="B28" s="368">
        <v>1090403</v>
      </c>
      <c r="C28" s="368">
        <v>35572</v>
      </c>
      <c r="D28" s="368">
        <v>0</v>
      </c>
      <c r="E28" s="368">
        <v>166057</v>
      </c>
      <c r="F28" s="368">
        <v>-68000</v>
      </c>
      <c r="G28" s="368">
        <f t="shared" si="0"/>
        <v>1224032</v>
      </c>
    </row>
    <row r="29" spans="1:7" ht="13.5" customHeight="1">
      <c r="A29" s="23" t="s">
        <v>264</v>
      </c>
      <c r="B29" s="24">
        <v>756823</v>
      </c>
      <c r="C29" s="24">
        <v>55163</v>
      </c>
      <c r="D29" s="24">
        <v>48080</v>
      </c>
      <c r="E29" s="24">
        <v>48855</v>
      </c>
      <c r="F29" s="24">
        <v>-25000</v>
      </c>
      <c r="G29" s="24">
        <f t="shared" si="0"/>
        <v>883921</v>
      </c>
    </row>
    <row r="30" spans="1:7" ht="13.5" customHeight="1">
      <c r="A30" s="367" t="s">
        <v>265</v>
      </c>
      <c r="B30" s="368">
        <v>3717616</v>
      </c>
      <c r="C30" s="368">
        <v>281146</v>
      </c>
      <c r="D30" s="368">
        <v>156167</v>
      </c>
      <c r="E30" s="368">
        <v>661050</v>
      </c>
      <c r="F30" s="368">
        <v>-585993</v>
      </c>
      <c r="G30" s="368">
        <f t="shared" si="0"/>
        <v>4229986</v>
      </c>
    </row>
    <row r="31" spans="1:7" ht="13.5" customHeight="1">
      <c r="A31" s="23" t="s">
        <v>266</v>
      </c>
      <c r="B31" s="24">
        <v>414783</v>
      </c>
      <c r="C31" s="24">
        <v>0</v>
      </c>
      <c r="D31" s="24">
        <v>41194</v>
      </c>
      <c r="E31" s="24">
        <v>41224</v>
      </c>
      <c r="F31" s="24">
        <v>-17500</v>
      </c>
      <c r="G31" s="24">
        <f t="shared" si="0"/>
        <v>479701</v>
      </c>
    </row>
    <row r="32" spans="1:7" ht="13.5" customHeight="1">
      <c r="A32" s="367" t="s">
        <v>267</v>
      </c>
      <c r="B32" s="368">
        <v>829554</v>
      </c>
      <c r="C32" s="368">
        <v>0</v>
      </c>
      <c r="D32" s="368">
        <v>62059</v>
      </c>
      <c r="E32" s="368">
        <v>187261</v>
      </c>
      <c r="F32" s="368">
        <v>0</v>
      </c>
      <c r="G32" s="368">
        <f t="shared" si="0"/>
        <v>1078874</v>
      </c>
    </row>
    <row r="33" spans="1:7" ht="13.5" customHeight="1">
      <c r="A33" s="23" t="s">
        <v>268</v>
      </c>
      <c r="B33" s="24">
        <v>875305</v>
      </c>
      <c r="C33" s="24">
        <v>0</v>
      </c>
      <c r="D33" s="24">
        <v>49825</v>
      </c>
      <c r="E33" s="24">
        <v>50580</v>
      </c>
      <c r="F33" s="24">
        <v>-35000</v>
      </c>
      <c r="G33" s="24">
        <f t="shared" si="0"/>
        <v>940710</v>
      </c>
    </row>
    <row r="34" spans="1:7" ht="13.5" customHeight="1">
      <c r="A34" s="367" t="s">
        <v>269</v>
      </c>
      <c r="B34" s="368">
        <v>744700</v>
      </c>
      <c r="C34" s="368">
        <v>25700</v>
      </c>
      <c r="D34" s="368">
        <v>60000</v>
      </c>
      <c r="E34" s="368">
        <v>74500</v>
      </c>
      <c r="F34" s="368">
        <v>0</v>
      </c>
      <c r="G34" s="368">
        <f t="shared" si="0"/>
        <v>904900</v>
      </c>
    </row>
    <row r="35" spans="1:7" ht="13.5" customHeight="1">
      <c r="A35" s="23" t="s">
        <v>270</v>
      </c>
      <c r="B35" s="24">
        <v>847221</v>
      </c>
      <c r="C35" s="24">
        <v>5228</v>
      </c>
      <c r="D35" s="24">
        <v>47194</v>
      </c>
      <c r="E35" s="24">
        <v>55939</v>
      </c>
      <c r="F35" s="24">
        <v>-35105</v>
      </c>
      <c r="G35" s="24">
        <f t="shared" si="0"/>
        <v>920477</v>
      </c>
    </row>
    <row r="36" spans="1:7" ht="13.5" customHeight="1">
      <c r="A36" s="367" t="s">
        <v>271</v>
      </c>
      <c r="B36" s="368">
        <v>4227338</v>
      </c>
      <c r="C36" s="368">
        <v>252500</v>
      </c>
      <c r="D36" s="368">
        <v>286600</v>
      </c>
      <c r="E36" s="368">
        <v>602700</v>
      </c>
      <c r="F36" s="368">
        <v>-63000</v>
      </c>
      <c r="G36" s="368">
        <f t="shared" si="0"/>
        <v>5306138</v>
      </c>
    </row>
    <row r="37" spans="1:7" ht="13.5" customHeight="1">
      <c r="A37" s="23" t="s">
        <v>272</v>
      </c>
      <c r="B37" s="24">
        <v>689440</v>
      </c>
      <c r="C37" s="24">
        <v>34435</v>
      </c>
      <c r="D37" s="24">
        <v>46230</v>
      </c>
      <c r="E37" s="24">
        <v>46510</v>
      </c>
      <c r="F37" s="24">
        <v>-27000</v>
      </c>
      <c r="G37" s="24">
        <f t="shared" si="0"/>
        <v>789615</v>
      </c>
    </row>
    <row r="38" spans="1:7" ht="13.5" customHeight="1">
      <c r="A38" s="367" t="s">
        <v>273</v>
      </c>
      <c r="B38" s="368">
        <v>1113848</v>
      </c>
      <c r="C38" s="368">
        <v>0</v>
      </c>
      <c r="D38" s="368">
        <v>120555</v>
      </c>
      <c r="E38" s="368">
        <v>90509</v>
      </c>
      <c r="F38" s="368">
        <v>-33858</v>
      </c>
      <c r="G38" s="368">
        <f t="shared" si="0"/>
        <v>1291054</v>
      </c>
    </row>
    <row r="39" spans="1:7" ht="13.5" customHeight="1">
      <c r="A39" s="23" t="s">
        <v>274</v>
      </c>
      <c r="B39" s="24">
        <v>2338760</v>
      </c>
      <c r="C39" s="24">
        <v>60784</v>
      </c>
      <c r="D39" s="24">
        <v>208470</v>
      </c>
      <c r="E39" s="24">
        <v>351310</v>
      </c>
      <c r="F39" s="24">
        <v>0</v>
      </c>
      <c r="G39" s="24">
        <f t="shared" si="0"/>
        <v>2959324</v>
      </c>
    </row>
    <row r="40" spans="1:7" ht="13.5" customHeight="1">
      <c r="A40" s="367" t="s">
        <v>275</v>
      </c>
      <c r="B40" s="368">
        <v>601875</v>
      </c>
      <c r="C40" s="368">
        <v>0</v>
      </c>
      <c r="D40" s="368">
        <v>59600</v>
      </c>
      <c r="E40" s="368">
        <v>55100</v>
      </c>
      <c r="F40" s="368">
        <v>0</v>
      </c>
      <c r="G40" s="368">
        <f t="shared" si="0"/>
        <v>716575</v>
      </c>
    </row>
    <row r="41" spans="1:7" ht="13.5" customHeight="1">
      <c r="A41" s="23" t="s">
        <v>276</v>
      </c>
      <c r="B41" s="24">
        <v>2733607</v>
      </c>
      <c r="C41" s="24">
        <v>0</v>
      </c>
      <c r="D41" s="24">
        <v>88597</v>
      </c>
      <c r="E41" s="24">
        <v>241757</v>
      </c>
      <c r="F41" s="24">
        <v>-174885</v>
      </c>
      <c r="G41" s="24">
        <f t="shared" si="0"/>
        <v>2889076</v>
      </c>
    </row>
    <row r="42" spans="1:7" ht="13.5" customHeight="1">
      <c r="A42" s="367" t="s">
        <v>277</v>
      </c>
      <c r="B42" s="368">
        <v>1730553</v>
      </c>
      <c r="C42" s="368">
        <v>30368</v>
      </c>
      <c r="D42" s="368">
        <v>278019</v>
      </c>
      <c r="E42" s="368">
        <v>200477</v>
      </c>
      <c r="F42" s="368">
        <v>-270000</v>
      </c>
      <c r="G42" s="368">
        <f t="shared" si="0"/>
        <v>1969417</v>
      </c>
    </row>
    <row r="43" spans="1:7" ht="13.5" customHeight="1">
      <c r="A43" s="23" t="s">
        <v>278</v>
      </c>
      <c r="B43" s="24">
        <v>663314</v>
      </c>
      <c r="C43" s="24">
        <v>11558</v>
      </c>
      <c r="D43" s="24">
        <v>68831</v>
      </c>
      <c r="E43" s="24">
        <v>57920</v>
      </c>
      <c r="F43" s="24">
        <v>-30000</v>
      </c>
      <c r="G43" s="24">
        <f t="shared" si="0"/>
        <v>771623</v>
      </c>
    </row>
    <row r="44" spans="1:7" ht="13.5" customHeight="1">
      <c r="A44" s="367" t="s">
        <v>279</v>
      </c>
      <c r="B44" s="368">
        <v>461888</v>
      </c>
      <c r="C44" s="368">
        <v>0</v>
      </c>
      <c r="D44" s="368">
        <v>12822</v>
      </c>
      <c r="E44" s="368">
        <v>38815</v>
      </c>
      <c r="F44" s="368">
        <v>-16000</v>
      </c>
      <c r="G44" s="368">
        <f t="shared" si="0"/>
        <v>497525</v>
      </c>
    </row>
    <row r="45" spans="1:7" ht="13.5" customHeight="1">
      <c r="A45" s="23" t="s">
        <v>280</v>
      </c>
      <c r="B45" s="24">
        <v>310996</v>
      </c>
      <c r="C45" s="24">
        <v>0</v>
      </c>
      <c r="D45" s="24">
        <v>22821</v>
      </c>
      <c r="E45" s="24">
        <v>21321</v>
      </c>
      <c r="F45" s="24">
        <v>-7000</v>
      </c>
      <c r="G45" s="24">
        <f t="shared" si="0"/>
        <v>348138</v>
      </c>
    </row>
    <row r="46" spans="1:7" ht="13.5" customHeight="1">
      <c r="A46" s="367" t="s">
        <v>281</v>
      </c>
      <c r="B46" s="368">
        <v>424048</v>
      </c>
      <c r="C46" s="368">
        <v>0</v>
      </c>
      <c r="D46" s="368">
        <v>15849</v>
      </c>
      <c r="E46" s="368">
        <v>49896</v>
      </c>
      <c r="F46" s="368">
        <v>-6100</v>
      </c>
      <c r="G46" s="368">
        <f t="shared" si="0"/>
        <v>483693</v>
      </c>
    </row>
    <row r="47" spans="1:7" ht="13.5" customHeight="1">
      <c r="A47" s="23" t="s">
        <v>282</v>
      </c>
      <c r="B47" s="24">
        <v>8425800</v>
      </c>
      <c r="C47" s="24">
        <v>156600</v>
      </c>
      <c r="D47" s="24">
        <v>210900</v>
      </c>
      <c r="E47" s="24">
        <v>1143200</v>
      </c>
      <c r="F47" s="24">
        <v>-150000</v>
      </c>
      <c r="G47" s="24">
        <f t="shared" si="0"/>
        <v>9786500</v>
      </c>
    </row>
    <row r="48" spans="1:7" ht="4.5" customHeight="1">
      <c r="A48"/>
      <c r="B48"/>
      <c r="C48"/>
      <c r="D48"/>
      <c r="E48"/>
      <c r="F48"/>
      <c r="G48"/>
    </row>
    <row r="49" spans="1:7" ht="13.5" customHeight="1">
      <c r="A49" s="370" t="s">
        <v>283</v>
      </c>
      <c r="B49" s="371">
        <f aca="true" t="shared" si="1" ref="B49:G49">SUM(B12:B47)</f>
        <v>47767104</v>
      </c>
      <c r="C49" s="371">
        <f t="shared" si="1"/>
        <v>1124653</v>
      </c>
      <c r="D49" s="371">
        <f t="shared" si="1"/>
        <v>3078208</v>
      </c>
      <c r="E49" s="371">
        <f t="shared" si="1"/>
        <v>5945512</v>
      </c>
      <c r="F49" s="371">
        <f t="shared" si="1"/>
        <v>-1905841</v>
      </c>
      <c r="G49" s="371">
        <f t="shared" si="1"/>
        <v>56009636</v>
      </c>
    </row>
    <row r="50" spans="1:7" ht="4.5" customHeight="1">
      <c r="A50" s="25" t="s">
        <v>5</v>
      </c>
      <c r="B50" s="26"/>
      <c r="C50" s="26"/>
      <c r="D50" s="26"/>
      <c r="E50" s="26"/>
      <c r="F50" s="26"/>
      <c r="G50" s="26"/>
    </row>
    <row r="51" spans="1:7" ht="13.5" customHeight="1">
      <c r="A51" s="23" t="s">
        <v>284</v>
      </c>
      <c r="B51" s="24">
        <v>101514</v>
      </c>
      <c r="C51" s="24">
        <v>0</v>
      </c>
      <c r="D51" s="24">
        <v>0</v>
      </c>
      <c r="E51" s="24">
        <v>4097</v>
      </c>
      <c r="F51" s="24">
        <v>-1687</v>
      </c>
      <c r="G51" s="24">
        <f>SUM(B51:F51)</f>
        <v>103924</v>
      </c>
    </row>
    <row r="52" spans="1:7" ht="13.5" customHeight="1">
      <c r="A52" s="367" t="s">
        <v>355</v>
      </c>
      <c r="B52" s="368"/>
      <c r="C52" s="368"/>
      <c r="D52" s="368"/>
      <c r="E52" s="368"/>
      <c r="F52" s="368"/>
      <c r="G52" s="368"/>
    </row>
    <row r="53" spans="1:7" ht="12" customHeight="1">
      <c r="A53" s="27"/>
      <c r="B53" s="27"/>
      <c r="C53" s="27"/>
      <c r="D53" s="27"/>
      <c r="E53" s="27"/>
      <c r="F53" s="27"/>
      <c r="G53" s="27"/>
    </row>
    <row r="54" spans="1:7" ht="14.25" customHeight="1">
      <c r="A54" s="336" t="s">
        <v>424</v>
      </c>
      <c r="B54" s="307"/>
      <c r="C54" s="307"/>
      <c r="D54" s="307"/>
      <c r="E54" s="307"/>
      <c r="F54" s="307"/>
      <c r="G54" s="307"/>
    </row>
    <row r="55" spans="1:7" ht="12" customHeight="1">
      <c r="A55" s="301" t="s">
        <v>458</v>
      </c>
      <c r="B55" s="307"/>
      <c r="C55" s="307"/>
      <c r="D55" s="307"/>
      <c r="E55" s="307"/>
      <c r="F55" s="307"/>
      <c r="G55" s="307"/>
    </row>
    <row r="56" spans="1:4" ht="12" customHeight="1">
      <c r="A56" s="28" t="s">
        <v>462</v>
      </c>
      <c r="B56" s="39"/>
      <c r="C56" s="39"/>
      <c r="D56" s="39"/>
    </row>
    <row r="57" spans="1:4" ht="12" customHeight="1">
      <c r="A57" s="28" t="s">
        <v>429</v>
      </c>
      <c r="B57" s="39"/>
      <c r="C57" s="39"/>
      <c r="D57" s="39"/>
    </row>
    <row r="58" spans="1:4" ht="12" customHeight="1">
      <c r="A58" s="28" t="s">
        <v>430</v>
      </c>
      <c r="B58" s="39"/>
      <c r="C58" s="39"/>
      <c r="D58" s="39"/>
    </row>
    <row r="59" spans="1:4" ht="12" customHeight="1">
      <c r="A59" s="1" t="s">
        <v>431</v>
      </c>
      <c r="B59" s="39"/>
      <c r="C59" s="39"/>
      <c r="D59" s="39"/>
    </row>
    <row r="60" spans="1:4" ht="12" customHeight="1">
      <c r="A60" s="1" t="s">
        <v>432</v>
      </c>
      <c r="B60" s="39"/>
      <c r="C60" s="39"/>
      <c r="D60" s="39"/>
    </row>
    <row r="61" spans="1:4" ht="12" customHeight="1">
      <c r="A61" s="336" t="s">
        <v>425</v>
      </c>
      <c r="B61" s="39"/>
      <c r="C61" s="39"/>
      <c r="D61" s="39"/>
    </row>
    <row r="62" ht="12" customHeight="1">
      <c r="A62" s="336" t="s">
        <v>426</v>
      </c>
    </row>
    <row r="63" ht="12" customHeight="1">
      <c r="A63" s="336" t="s">
        <v>427</v>
      </c>
    </row>
    <row r="64" ht="12" customHeight="1">
      <c r="A64" s="336" t="s">
        <v>428</v>
      </c>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2.xml><?xml version="1.0" encoding="utf-8"?>
<worksheet xmlns="http://schemas.openxmlformats.org/spreadsheetml/2006/main" xmlns:r="http://schemas.openxmlformats.org/officeDocument/2006/relationships">
  <sheetPr codeName="Sheet6111">
    <pageSetUpPr fitToPage="1"/>
  </sheetPr>
  <dimension ref="A1:G60"/>
  <sheetViews>
    <sheetView showGridLines="0" showZeros="0" workbookViewId="0" topLeftCell="A1">
      <selection activeCell="A1" sqref="A1"/>
    </sheetView>
  </sheetViews>
  <sheetFormatPr defaultColWidth="14.83203125" defaultRowHeight="12"/>
  <cols>
    <col min="1" max="1" width="26.83203125" style="1" customWidth="1"/>
    <col min="2" max="2" width="16.83203125" style="1" customWidth="1"/>
    <col min="3" max="3" width="17.83203125" style="1" customWidth="1"/>
    <col min="4" max="4" width="18.83203125" style="1" customWidth="1"/>
    <col min="5" max="5" width="16.83203125" style="1" customWidth="1"/>
    <col min="6" max="7" width="18.83203125" style="1" customWidth="1"/>
    <col min="8" max="16384" width="14.83203125" style="1" customWidth="1"/>
  </cols>
  <sheetData>
    <row r="1" spans="1:4" ht="6.75" customHeight="1">
      <c r="A1" s="3"/>
      <c r="B1" s="4"/>
      <c r="C1" s="4"/>
      <c r="D1" s="4"/>
    </row>
    <row r="2" spans="1:7" ht="19.5" customHeight="1">
      <c r="A2" s="287"/>
      <c r="B2" s="200" t="s">
        <v>579</v>
      </c>
      <c r="C2" s="201"/>
      <c r="D2" s="201"/>
      <c r="E2" s="201"/>
      <c r="F2" s="201"/>
      <c r="G2" s="288" t="s">
        <v>350</v>
      </c>
    </row>
    <row r="3" spans="1:7" ht="19.5" customHeight="1">
      <c r="A3" s="5"/>
      <c r="B3" s="289"/>
      <c r="C3" s="290"/>
      <c r="D3" s="290"/>
      <c r="E3" s="290"/>
      <c r="F3" s="290"/>
      <c r="G3" s="291"/>
    </row>
    <row r="4" spans="1:7" ht="15.75" customHeight="1">
      <c r="A4" s="292"/>
      <c r="B4" s="293" t="s">
        <v>353</v>
      </c>
      <c r="C4" s="294"/>
      <c r="D4" s="294"/>
      <c r="E4" s="294"/>
      <c r="F4" s="294"/>
      <c r="G4" s="295"/>
    </row>
    <row r="5" spans="1:7" ht="13.5" customHeight="1">
      <c r="A5" s="296"/>
      <c r="B5" s="297"/>
      <c r="C5" s="297"/>
      <c r="D5" s="297"/>
      <c r="E5" s="297"/>
      <c r="F5" s="297"/>
      <c r="G5" s="297"/>
    </row>
    <row r="6" spans="1:7" ht="13.5" customHeight="1">
      <c r="A6" s="296"/>
      <c r="B6" s="278"/>
      <c r="C6" s="278"/>
      <c r="D6" s="278"/>
      <c r="E6" s="278"/>
      <c r="F6" s="278"/>
      <c r="G6" s="278" t="s">
        <v>61</v>
      </c>
    </row>
    <row r="7" spans="1:7" ht="13.5" customHeight="1">
      <c r="A7" s="296"/>
      <c r="B7" s="298"/>
      <c r="C7" s="298" t="s">
        <v>306</v>
      </c>
      <c r="D7" s="298"/>
      <c r="E7" s="298"/>
      <c r="F7" s="298"/>
      <c r="G7" s="298" t="s">
        <v>303</v>
      </c>
    </row>
    <row r="8" spans="1:7" ht="13.5" customHeight="1">
      <c r="A8" s="296"/>
      <c r="B8" s="298" t="s">
        <v>61</v>
      </c>
      <c r="C8" s="298" t="s">
        <v>101</v>
      </c>
      <c r="D8" s="298" t="s">
        <v>309</v>
      </c>
      <c r="E8" s="298"/>
      <c r="F8" s="298" t="s">
        <v>61</v>
      </c>
      <c r="G8" s="299" t="s">
        <v>66</v>
      </c>
    </row>
    <row r="9" spans="1:7" ht="13.5" customHeight="1">
      <c r="A9" s="296"/>
      <c r="B9" s="298" t="s">
        <v>118</v>
      </c>
      <c r="C9" s="298" t="s">
        <v>307</v>
      </c>
      <c r="D9" s="298" t="s">
        <v>310</v>
      </c>
      <c r="E9" s="298" t="s">
        <v>351</v>
      </c>
      <c r="F9" s="298" t="s">
        <v>303</v>
      </c>
      <c r="G9" s="298" t="s">
        <v>308</v>
      </c>
    </row>
    <row r="10" spans="1:7" ht="13.5" customHeight="1">
      <c r="A10" s="17"/>
      <c r="B10" s="299" t="s">
        <v>293</v>
      </c>
      <c r="C10" s="299" t="s">
        <v>148</v>
      </c>
      <c r="D10" s="299" t="s">
        <v>305</v>
      </c>
      <c r="E10" s="299" t="s">
        <v>207</v>
      </c>
      <c r="F10" s="299" t="s">
        <v>66</v>
      </c>
      <c r="G10" s="299" t="s">
        <v>207</v>
      </c>
    </row>
    <row r="11" spans="1:7" ht="13.5" customHeight="1">
      <c r="A11" s="19" t="s">
        <v>88</v>
      </c>
      <c r="B11" s="300" t="s">
        <v>352</v>
      </c>
      <c r="C11" s="300" t="s">
        <v>434</v>
      </c>
      <c r="D11" s="300" t="s">
        <v>407</v>
      </c>
      <c r="E11" s="300" t="s">
        <v>130</v>
      </c>
      <c r="F11" s="300" t="s">
        <v>433</v>
      </c>
      <c r="G11" s="300" t="s">
        <v>130</v>
      </c>
    </row>
    <row r="12" spans="1:5" ht="4.5" customHeight="1">
      <c r="A12" s="22"/>
      <c r="C12" s="277"/>
      <c r="D12" s="255"/>
      <c r="E12" s="3"/>
    </row>
    <row r="13" spans="1:7" ht="13.5" customHeight="1">
      <c r="A13" s="367" t="s">
        <v>248</v>
      </c>
      <c r="B13" s="368">
        <f>'- 3 -'!B11</f>
        <v>12425110</v>
      </c>
      <c r="C13" s="368">
        <f>'- 47 -'!C11</f>
        <v>263800</v>
      </c>
      <c r="D13" s="368">
        <v>0</v>
      </c>
      <c r="E13" s="368">
        <f>SUM(B13:D13)</f>
        <v>12688910</v>
      </c>
      <c r="F13" s="368">
        <f>'- 60 -'!G12</f>
        <v>554256</v>
      </c>
      <c r="G13" s="369">
        <f>F13/E13*100</f>
        <v>4.368034764215365</v>
      </c>
    </row>
    <row r="14" spans="1:7" ht="13.5" customHeight="1">
      <c r="A14" s="23" t="s">
        <v>249</v>
      </c>
      <c r="B14" s="24">
        <f>'- 3 -'!B12</f>
        <v>22471072</v>
      </c>
      <c r="C14" s="24">
        <f>'- 47 -'!C12</f>
        <v>388650</v>
      </c>
      <c r="D14" s="24">
        <v>-411130</v>
      </c>
      <c r="E14" s="24">
        <f aca="true" t="shared" si="0" ref="E14:E48">SUM(B14:D14)</f>
        <v>22448592</v>
      </c>
      <c r="F14" s="24">
        <f>'- 60 -'!G13</f>
        <v>761020</v>
      </c>
      <c r="G14" s="360">
        <f>F14/E14*100</f>
        <v>3.3900567126882617</v>
      </c>
    </row>
    <row r="15" spans="1:7" ht="13.5" customHeight="1">
      <c r="A15" s="367" t="s">
        <v>250</v>
      </c>
      <c r="B15" s="368">
        <f>'- 3 -'!B13</f>
        <v>53666100</v>
      </c>
      <c r="C15" s="368">
        <f>'- 47 -'!C13</f>
        <v>363500</v>
      </c>
      <c r="D15" s="368">
        <v>0</v>
      </c>
      <c r="E15" s="368">
        <f t="shared" si="0"/>
        <v>54029600</v>
      </c>
      <c r="F15" s="368">
        <f>'- 60 -'!G14</f>
        <v>2026600</v>
      </c>
      <c r="G15" s="369">
        <f>F15/E15*100</f>
        <v>3.7509069102862136</v>
      </c>
    </row>
    <row r="16" spans="1:7" ht="13.5" customHeight="1">
      <c r="A16" s="23" t="s">
        <v>286</v>
      </c>
      <c r="B16" s="24"/>
      <c r="C16" s="24"/>
      <c r="D16" s="24"/>
      <c r="E16" s="24"/>
      <c r="F16" s="24"/>
      <c r="G16" s="488" t="s">
        <v>203</v>
      </c>
    </row>
    <row r="17" spans="1:7" ht="13.5" customHeight="1">
      <c r="A17" s="367" t="s">
        <v>251</v>
      </c>
      <c r="B17" s="368">
        <f>'- 3 -'!B15</f>
        <v>14439291</v>
      </c>
      <c r="C17" s="368">
        <f>'- 47 -'!C15</f>
        <v>216405</v>
      </c>
      <c r="D17" s="368">
        <v>0</v>
      </c>
      <c r="E17" s="368">
        <f t="shared" si="0"/>
        <v>14655696</v>
      </c>
      <c r="F17" s="368">
        <f>'- 60 -'!G16</f>
        <v>659500</v>
      </c>
      <c r="G17" s="369">
        <f>F17/E17*100</f>
        <v>4.499956876834781</v>
      </c>
    </row>
    <row r="18" spans="1:7" ht="13.5" customHeight="1">
      <c r="A18" s="23" t="s">
        <v>252</v>
      </c>
      <c r="B18" s="24">
        <f>'- 3 -'!B16</f>
        <v>10929422</v>
      </c>
      <c r="C18" s="24">
        <f>'- 47 -'!C16</f>
        <v>0</v>
      </c>
      <c r="D18" s="24">
        <v>-109300</v>
      </c>
      <c r="E18" s="24">
        <f t="shared" si="0"/>
        <v>10820122</v>
      </c>
      <c r="F18" s="24">
        <f>'- 60 -'!G17</f>
        <v>573517</v>
      </c>
      <c r="G18" s="360">
        <f>F18/E18*100</f>
        <v>5.300467037247824</v>
      </c>
    </row>
    <row r="19" spans="1:7" ht="13.5" customHeight="1">
      <c r="A19" s="367" t="s">
        <v>253</v>
      </c>
      <c r="B19" s="368">
        <f>'- 3 -'!B17</f>
        <v>13449929</v>
      </c>
      <c r="C19" s="368">
        <f>'- 47 -'!C17</f>
        <v>257000</v>
      </c>
      <c r="D19" s="368">
        <v>0</v>
      </c>
      <c r="E19" s="368">
        <f t="shared" si="0"/>
        <v>13706929</v>
      </c>
      <c r="F19" s="368">
        <f>'- 60 -'!G18</f>
        <v>613360</v>
      </c>
      <c r="G19" s="369">
        <f>F19/E19*100</f>
        <v>4.474817079741202</v>
      </c>
    </row>
    <row r="20" spans="1:7" ht="13.5" customHeight="1">
      <c r="A20" s="23" t="s">
        <v>254</v>
      </c>
      <c r="B20" s="24"/>
      <c r="C20" s="24"/>
      <c r="D20" s="24"/>
      <c r="E20" s="24"/>
      <c r="F20" s="24"/>
      <c r="G20" s="488" t="s">
        <v>203</v>
      </c>
    </row>
    <row r="21" spans="1:7" ht="13.5" customHeight="1">
      <c r="A21" s="367" t="s">
        <v>255</v>
      </c>
      <c r="B21" s="368">
        <f>'- 3 -'!B19</f>
        <v>24520040</v>
      </c>
      <c r="C21" s="368">
        <f>'- 47 -'!C19</f>
        <v>230000</v>
      </c>
      <c r="D21" s="368">
        <v>0</v>
      </c>
      <c r="E21" s="368">
        <f t="shared" si="0"/>
        <v>24750040</v>
      </c>
      <c r="F21" s="368">
        <f>'- 60 -'!G20</f>
        <v>871060</v>
      </c>
      <c r="G21" s="369">
        <f aca="true" t="shared" si="1" ref="G21:G48">F21/E21*100</f>
        <v>3.5194286554688397</v>
      </c>
    </row>
    <row r="22" spans="1:7" ht="13.5" customHeight="1">
      <c r="A22" s="23" t="s">
        <v>256</v>
      </c>
      <c r="B22" s="24">
        <f>'- 3 -'!B20</f>
        <v>47067297</v>
      </c>
      <c r="C22" s="24">
        <f>'- 47 -'!C20</f>
        <v>1148254</v>
      </c>
      <c r="D22" s="24">
        <v>0</v>
      </c>
      <c r="E22" s="24">
        <f t="shared" si="0"/>
        <v>48215551</v>
      </c>
      <c r="F22" s="24">
        <f>'- 60 -'!G21</f>
        <v>1575888</v>
      </c>
      <c r="G22" s="360">
        <f t="shared" si="1"/>
        <v>3.268422671349333</v>
      </c>
    </row>
    <row r="23" spans="1:7" ht="13.5" customHeight="1">
      <c r="A23" s="367" t="s">
        <v>257</v>
      </c>
      <c r="B23" s="368">
        <f>'- 3 -'!B21</f>
        <v>27067000</v>
      </c>
      <c r="C23" s="368">
        <f>'- 47 -'!C21</f>
        <v>325000</v>
      </c>
      <c r="D23" s="368">
        <v>0</v>
      </c>
      <c r="E23" s="368">
        <f t="shared" si="0"/>
        <v>27392000</v>
      </c>
      <c r="F23" s="368">
        <f>'- 60 -'!G22</f>
        <v>1194000</v>
      </c>
      <c r="G23" s="369">
        <f t="shared" si="1"/>
        <v>4.35893691588785</v>
      </c>
    </row>
    <row r="24" spans="1:7" ht="13.5" customHeight="1">
      <c r="A24" s="23" t="s">
        <v>258</v>
      </c>
      <c r="B24" s="24">
        <f>'- 3 -'!B22</f>
        <v>14013722</v>
      </c>
      <c r="C24" s="24">
        <f>'- 47 -'!C22</f>
        <v>190000</v>
      </c>
      <c r="D24" s="24">
        <v>0</v>
      </c>
      <c r="E24" s="24">
        <f t="shared" si="0"/>
        <v>14203722</v>
      </c>
      <c r="F24" s="24">
        <f>'- 60 -'!G23</f>
        <v>713217</v>
      </c>
      <c r="G24" s="360">
        <f t="shared" si="1"/>
        <v>5.021338773034279</v>
      </c>
    </row>
    <row r="25" spans="1:7" ht="13.5" customHeight="1">
      <c r="A25" s="367" t="s">
        <v>259</v>
      </c>
      <c r="B25" s="368">
        <f>'- 3 -'!B23</f>
        <v>12197695</v>
      </c>
      <c r="C25" s="368">
        <f>'- 47 -'!C23</f>
        <v>233000</v>
      </c>
      <c r="D25" s="368">
        <v>-160000</v>
      </c>
      <c r="E25" s="368">
        <f t="shared" si="0"/>
        <v>12270695</v>
      </c>
      <c r="F25" s="368">
        <f>'- 60 -'!G24</f>
        <v>477550</v>
      </c>
      <c r="G25" s="369">
        <f t="shared" si="1"/>
        <v>3.8917926001746435</v>
      </c>
    </row>
    <row r="26" spans="1:7" ht="13.5" customHeight="1">
      <c r="A26" s="23" t="s">
        <v>260</v>
      </c>
      <c r="B26" s="24">
        <f>'- 3 -'!B24</f>
        <v>40311975</v>
      </c>
      <c r="C26" s="24">
        <f>'- 47 -'!C24</f>
        <v>1073690</v>
      </c>
      <c r="D26" s="24">
        <v>-300180</v>
      </c>
      <c r="E26" s="24">
        <f t="shared" si="0"/>
        <v>41085485</v>
      </c>
      <c r="F26" s="24">
        <f>'- 60 -'!G25</f>
        <v>1524390</v>
      </c>
      <c r="G26" s="360">
        <f t="shared" si="1"/>
        <v>3.7102884388489024</v>
      </c>
    </row>
    <row r="27" spans="1:7" ht="13.5" customHeight="1">
      <c r="A27" s="367" t="s">
        <v>261</v>
      </c>
      <c r="B27" s="368">
        <f>'- 3 -'!B25</f>
        <v>123610007</v>
      </c>
      <c r="C27" s="368">
        <f>'- 47 -'!C25</f>
        <v>344850</v>
      </c>
      <c r="D27" s="368">
        <v>0</v>
      </c>
      <c r="E27" s="368">
        <f t="shared" si="0"/>
        <v>123954857</v>
      </c>
      <c r="F27" s="368">
        <f>'- 60 -'!G26</f>
        <v>4886287</v>
      </c>
      <c r="G27" s="369">
        <f t="shared" si="1"/>
        <v>3.941989138836246</v>
      </c>
    </row>
    <row r="28" spans="1:7" ht="13.5" customHeight="1">
      <c r="A28" s="23" t="s">
        <v>262</v>
      </c>
      <c r="B28" s="24">
        <f>'- 3 -'!B26</f>
        <v>29650471</v>
      </c>
      <c r="C28" s="24">
        <f>'- 47 -'!C26</f>
        <v>456719</v>
      </c>
      <c r="D28" s="24">
        <v>0</v>
      </c>
      <c r="E28" s="24">
        <f t="shared" si="0"/>
        <v>30107190</v>
      </c>
      <c r="F28" s="24">
        <f>'- 60 -'!G27</f>
        <v>1107712</v>
      </c>
      <c r="G28" s="360">
        <f t="shared" si="1"/>
        <v>3.6792274536414724</v>
      </c>
    </row>
    <row r="29" spans="1:7" ht="13.5" customHeight="1">
      <c r="A29" s="367" t="s">
        <v>263</v>
      </c>
      <c r="B29" s="368">
        <f>'- 3 -'!B27</f>
        <v>31672347</v>
      </c>
      <c r="C29" s="368">
        <f>'- 47 -'!C27</f>
        <v>71500</v>
      </c>
      <c r="D29" s="368">
        <v>0</v>
      </c>
      <c r="E29" s="368">
        <f t="shared" si="0"/>
        <v>31743847</v>
      </c>
      <c r="F29" s="368">
        <f>'- 60 -'!G28</f>
        <v>1224032</v>
      </c>
      <c r="G29" s="369">
        <f t="shared" si="1"/>
        <v>3.855966165663538</v>
      </c>
    </row>
    <row r="30" spans="1:7" ht="13.5" customHeight="1">
      <c r="A30" s="23" t="s">
        <v>264</v>
      </c>
      <c r="B30" s="24">
        <f>'- 3 -'!B28</f>
        <v>17782855</v>
      </c>
      <c r="C30" s="24">
        <f>'- 47 -'!C28</f>
        <v>105000</v>
      </c>
      <c r="D30" s="24">
        <v>0</v>
      </c>
      <c r="E30" s="24">
        <f t="shared" si="0"/>
        <v>17887855</v>
      </c>
      <c r="F30" s="24">
        <f>'- 60 -'!G29</f>
        <v>883921</v>
      </c>
      <c r="G30" s="360">
        <f t="shared" si="1"/>
        <v>4.941458883695111</v>
      </c>
    </row>
    <row r="31" spans="1:7" ht="13.5" customHeight="1">
      <c r="A31" s="367" t="s">
        <v>265</v>
      </c>
      <c r="B31" s="368">
        <f>'- 3 -'!B29</f>
        <v>117465298</v>
      </c>
      <c r="C31" s="368">
        <f>'- 47 -'!C29</f>
        <v>630100</v>
      </c>
      <c r="D31" s="368">
        <v>0</v>
      </c>
      <c r="E31" s="368">
        <f t="shared" si="0"/>
        <v>118095398</v>
      </c>
      <c r="F31" s="368">
        <f>'- 60 -'!G30</f>
        <v>4229986</v>
      </c>
      <c r="G31" s="369">
        <f t="shared" si="1"/>
        <v>3.581838133946591</v>
      </c>
    </row>
    <row r="32" spans="1:7" ht="13.5" customHeight="1">
      <c r="A32" s="23" t="s">
        <v>266</v>
      </c>
      <c r="B32" s="24">
        <f>'- 3 -'!B30</f>
        <v>10701765</v>
      </c>
      <c r="C32" s="24">
        <f>'- 47 -'!C30</f>
        <v>160000</v>
      </c>
      <c r="D32" s="24">
        <v>0</v>
      </c>
      <c r="E32" s="24">
        <f t="shared" si="0"/>
        <v>10861765</v>
      </c>
      <c r="F32" s="24">
        <f>'- 60 -'!G31</f>
        <v>479701</v>
      </c>
      <c r="G32" s="360">
        <f t="shared" si="1"/>
        <v>4.416418510251327</v>
      </c>
    </row>
    <row r="33" spans="1:7" ht="13.5" customHeight="1">
      <c r="A33" s="367" t="s">
        <v>267</v>
      </c>
      <c r="B33" s="368">
        <f>'- 3 -'!B31</f>
        <v>27476298</v>
      </c>
      <c r="C33" s="368">
        <f>'- 47 -'!C31</f>
        <v>425000</v>
      </c>
      <c r="D33" s="368">
        <v>-340844</v>
      </c>
      <c r="E33" s="368">
        <f t="shared" si="0"/>
        <v>27560454</v>
      </c>
      <c r="F33" s="368">
        <f>'- 60 -'!G32</f>
        <v>1078874</v>
      </c>
      <c r="G33" s="369">
        <f t="shared" si="1"/>
        <v>3.914572669956743</v>
      </c>
    </row>
    <row r="34" spans="1:7" ht="13.5" customHeight="1">
      <c r="A34" s="23" t="s">
        <v>268</v>
      </c>
      <c r="B34" s="24">
        <f>'- 3 -'!B32</f>
        <v>20948713</v>
      </c>
      <c r="C34" s="24">
        <f>'- 47 -'!C32</f>
        <v>251000</v>
      </c>
      <c r="D34" s="24">
        <v>-226450</v>
      </c>
      <c r="E34" s="24">
        <f t="shared" si="0"/>
        <v>20973263</v>
      </c>
      <c r="F34" s="24">
        <f>'- 60 -'!G33</f>
        <v>940710</v>
      </c>
      <c r="G34" s="360">
        <f t="shared" si="1"/>
        <v>4.485282046956642</v>
      </c>
    </row>
    <row r="35" spans="1:7" ht="13.5" customHeight="1">
      <c r="A35" s="367" t="s">
        <v>269</v>
      </c>
      <c r="B35" s="368">
        <f>'- 3 -'!B33</f>
        <v>22574900</v>
      </c>
      <c r="C35" s="368">
        <f>'- 47 -'!C33</f>
        <v>397620</v>
      </c>
      <c r="D35" s="368">
        <v>0</v>
      </c>
      <c r="E35" s="368">
        <f t="shared" si="0"/>
        <v>22972520</v>
      </c>
      <c r="F35" s="368">
        <f>'- 60 -'!G34</f>
        <v>904900</v>
      </c>
      <c r="G35" s="369">
        <f t="shared" si="1"/>
        <v>3.939054139467503</v>
      </c>
    </row>
    <row r="36" spans="1:7" ht="13.5" customHeight="1">
      <c r="A36" s="23" t="s">
        <v>270</v>
      </c>
      <c r="B36" s="24">
        <f>'- 3 -'!B34</f>
        <v>20103130</v>
      </c>
      <c r="C36" s="24">
        <f>'- 47 -'!C34</f>
        <v>383881</v>
      </c>
      <c r="D36" s="24">
        <v>0</v>
      </c>
      <c r="E36" s="24">
        <f t="shared" si="0"/>
        <v>20487011</v>
      </c>
      <c r="F36" s="24">
        <f>'- 60 -'!G35</f>
        <v>920477</v>
      </c>
      <c r="G36" s="360">
        <f t="shared" si="1"/>
        <v>4.492978502330086</v>
      </c>
    </row>
    <row r="37" spans="1:7" ht="13.5" customHeight="1">
      <c r="A37" s="367" t="s">
        <v>271</v>
      </c>
      <c r="B37" s="368">
        <f>'- 3 -'!B35</f>
        <v>140106351</v>
      </c>
      <c r="C37" s="368">
        <f>'- 47 -'!C35</f>
        <v>1412700</v>
      </c>
      <c r="D37" s="368">
        <v>0</v>
      </c>
      <c r="E37" s="368">
        <f t="shared" si="0"/>
        <v>141519051</v>
      </c>
      <c r="F37" s="368">
        <f>'- 60 -'!G36</f>
        <v>5306138</v>
      </c>
      <c r="G37" s="369">
        <f t="shared" si="1"/>
        <v>3.749416041519385</v>
      </c>
    </row>
    <row r="38" spans="1:7" ht="13.5" customHeight="1">
      <c r="A38" s="23" t="s">
        <v>272</v>
      </c>
      <c r="B38" s="24">
        <f>'- 3 -'!B36</f>
        <v>17895000</v>
      </c>
      <c r="C38" s="24">
        <f>'- 47 -'!C36</f>
        <v>165000</v>
      </c>
      <c r="D38" s="24">
        <v>0</v>
      </c>
      <c r="E38" s="24">
        <f t="shared" si="0"/>
        <v>18060000</v>
      </c>
      <c r="F38" s="24">
        <f>'- 60 -'!G37</f>
        <v>789615</v>
      </c>
      <c r="G38" s="360">
        <f t="shared" si="1"/>
        <v>4.372176079734219</v>
      </c>
    </row>
    <row r="39" spans="1:7" ht="13.5" customHeight="1">
      <c r="A39" s="367" t="s">
        <v>273</v>
      </c>
      <c r="B39" s="368">
        <f>'- 3 -'!B37</f>
        <v>29627683</v>
      </c>
      <c r="C39" s="368">
        <f>'- 47 -'!C37</f>
        <v>524705</v>
      </c>
      <c r="D39" s="368">
        <v>0</v>
      </c>
      <c r="E39" s="368">
        <f t="shared" si="0"/>
        <v>30152388</v>
      </c>
      <c r="F39" s="368">
        <f>'- 60 -'!G38</f>
        <v>1291054</v>
      </c>
      <c r="G39" s="369">
        <f t="shared" si="1"/>
        <v>4.281763686511331</v>
      </c>
    </row>
    <row r="40" spans="1:7" ht="13.5" customHeight="1">
      <c r="A40" s="23" t="s">
        <v>274</v>
      </c>
      <c r="B40" s="24">
        <f>'- 3 -'!B38</f>
        <v>75143012</v>
      </c>
      <c r="C40" s="24">
        <f>'- 47 -'!C38</f>
        <v>1042005</v>
      </c>
      <c r="D40" s="24">
        <v>-382916</v>
      </c>
      <c r="E40" s="24">
        <f t="shared" si="0"/>
        <v>75802101</v>
      </c>
      <c r="F40" s="24">
        <f>'- 60 -'!G39</f>
        <v>2959324</v>
      </c>
      <c r="G40" s="360">
        <f t="shared" si="1"/>
        <v>3.9040131618515432</v>
      </c>
    </row>
    <row r="41" spans="1:7" ht="13.5" customHeight="1">
      <c r="A41" s="367" t="s">
        <v>275</v>
      </c>
      <c r="B41" s="368">
        <f>'- 3 -'!B39</f>
        <v>16182880</v>
      </c>
      <c r="C41" s="368">
        <f>'- 47 -'!C39</f>
        <v>187000</v>
      </c>
      <c r="D41" s="368">
        <v>0</v>
      </c>
      <c r="E41" s="368">
        <f t="shared" si="0"/>
        <v>16369880</v>
      </c>
      <c r="F41" s="368">
        <f>'- 60 -'!G40</f>
        <v>716575</v>
      </c>
      <c r="G41" s="369">
        <f t="shared" si="1"/>
        <v>4.377399223451852</v>
      </c>
    </row>
    <row r="42" spans="1:7" ht="13.5" customHeight="1">
      <c r="A42" s="23" t="s">
        <v>276</v>
      </c>
      <c r="B42" s="24">
        <f>'- 3 -'!B40</f>
        <v>76597508</v>
      </c>
      <c r="C42" s="24">
        <f>'- 47 -'!C40</f>
        <v>4010000</v>
      </c>
      <c r="D42" s="24">
        <v>0</v>
      </c>
      <c r="E42" s="24">
        <f t="shared" si="0"/>
        <v>80607508</v>
      </c>
      <c r="F42" s="24">
        <f>'- 60 -'!G41</f>
        <v>2889076</v>
      </c>
      <c r="G42" s="360">
        <f t="shared" si="1"/>
        <v>3.584127672077395</v>
      </c>
    </row>
    <row r="43" spans="1:7" ht="13.5" customHeight="1">
      <c r="A43" s="367" t="s">
        <v>277</v>
      </c>
      <c r="B43" s="368">
        <f>'- 3 -'!B41</f>
        <v>47037211</v>
      </c>
      <c r="C43" s="368">
        <f>'- 47 -'!C41</f>
        <v>817627</v>
      </c>
      <c r="D43" s="368">
        <v>-958000</v>
      </c>
      <c r="E43" s="368">
        <f t="shared" si="0"/>
        <v>46896838</v>
      </c>
      <c r="F43" s="368">
        <f>'- 60 -'!G42</f>
        <v>1969417</v>
      </c>
      <c r="G43" s="369">
        <f t="shared" si="1"/>
        <v>4.199466497080251</v>
      </c>
    </row>
    <row r="44" spans="1:7" ht="13.5" customHeight="1">
      <c r="A44" s="23" t="s">
        <v>278</v>
      </c>
      <c r="B44" s="24">
        <f>'- 3 -'!B42</f>
        <v>16657820</v>
      </c>
      <c r="C44" s="24">
        <f>'- 47 -'!C42</f>
        <v>173290</v>
      </c>
      <c r="D44" s="24">
        <v>0</v>
      </c>
      <c r="E44" s="24">
        <f t="shared" si="0"/>
        <v>16831110</v>
      </c>
      <c r="F44" s="24">
        <f>'- 60 -'!G43</f>
        <v>771623</v>
      </c>
      <c r="G44" s="360">
        <f t="shared" si="1"/>
        <v>4.5845045276277085</v>
      </c>
    </row>
    <row r="45" spans="1:7" ht="13.5" customHeight="1">
      <c r="A45" s="367" t="s">
        <v>279</v>
      </c>
      <c r="B45" s="368">
        <f>'- 3 -'!B43</f>
        <v>9854325</v>
      </c>
      <c r="C45" s="368">
        <f>'- 47 -'!C43</f>
        <v>160000</v>
      </c>
      <c r="D45" s="368">
        <v>-140000</v>
      </c>
      <c r="E45" s="368">
        <f t="shared" si="0"/>
        <v>9874325</v>
      </c>
      <c r="F45" s="368">
        <f>'- 60 -'!G44</f>
        <v>497525</v>
      </c>
      <c r="G45" s="369">
        <f t="shared" si="1"/>
        <v>5.038572256837809</v>
      </c>
    </row>
    <row r="46" spans="1:7" ht="13.5" customHeight="1">
      <c r="A46" s="23" t="s">
        <v>280</v>
      </c>
      <c r="B46" s="24">
        <f>'- 3 -'!B44</f>
        <v>7724537</v>
      </c>
      <c r="C46" s="24">
        <f>'- 47 -'!C44</f>
        <v>163414</v>
      </c>
      <c r="D46" s="24">
        <v>0</v>
      </c>
      <c r="E46" s="24">
        <f t="shared" si="0"/>
        <v>7887951</v>
      </c>
      <c r="F46" s="24">
        <f>'- 60 -'!G45</f>
        <v>348138</v>
      </c>
      <c r="G46" s="360">
        <f t="shared" si="1"/>
        <v>4.413541615560239</v>
      </c>
    </row>
    <row r="47" spans="1:7" ht="13.5" customHeight="1">
      <c r="A47" s="367" t="s">
        <v>281</v>
      </c>
      <c r="B47" s="368">
        <f>'- 3 -'!B45</f>
        <v>11841820</v>
      </c>
      <c r="C47" s="368">
        <f>'- 47 -'!C45</f>
        <v>193800</v>
      </c>
      <c r="D47" s="368">
        <v>-350000</v>
      </c>
      <c r="E47" s="368">
        <f>SUM(B47:D47)</f>
        <v>11685620</v>
      </c>
      <c r="F47" s="368">
        <f>'- 60 -'!G46</f>
        <v>483693</v>
      </c>
      <c r="G47" s="369">
        <f>F47/E47*100</f>
        <v>4.139215548682911</v>
      </c>
    </row>
    <row r="48" spans="1:7" ht="13.5" customHeight="1">
      <c r="A48" s="23" t="s">
        <v>282</v>
      </c>
      <c r="B48" s="24">
        <f>'- 3 -'!B46</f>
        <v>287868400</v>
      </c>
      <c r="C48" s="24">
        <f>'- 47 -'!C46</f>
        <v>406600</v>
      </c>
      <c r="D48" s="24">
        <v>-275000</v>
      </c>
      <c r="E48" s="24">
        <f t="shared" si="0"/>
        <v>288000000</v>
      </c>
      <c r="F48" s="24">
        <f>'- 60 -'!G47</f>
        <v>9786500</v>
      </c>
      <c r="G48" s="360">
        <f t="shared" si="1"/>
        <v>3.398090277777778</v>
      </c>
    </row>
    <row r="49" spans="1:7" ht="4.5" customHeight="1">
      <c r="A49"/>
      <c r="B49"/>
      <c r="C49"/>
      <c r="D49"/>
      <c r="E49"/>
      <c r="F49"/>
      <c r="G49"/>
    </row>
    <row r="50" spans="1:7" ht="14.25" customHeight="1">
      <c r="A50" s="370" t="s">
        <v>283</v>
      </c>
      <c r="B50" s="371">
        <f>SUM(B13:B48)</f>
        <v>1451080984</v>
      </c>
      <c r="C50" s="371">
        <f>SUM(C13:C48)</f>
        <v>17171110</v>
      </c>
      <c r="D50" s="371">
        <f>SUM(D13:D48)</f>
        <v>-3653820</v>
      </c>
      <c r="E50" s="371">
        <f>SUM(E13:E48)</f>
        <v>1464598274</v>
      </c>
      <c r="F50" s="371">
        <f>SUM(F13:F48)</f>
        <v>56009636</v>
      </c>
      <c r="G50" s="372">
        <f>F50/E50*100</f>
        <v>3.8242320091659483</v>
      </c>
    </row>
    <row r="51" spans="1:7" ht="4.5" customHeight="1">
      <c r="A51" s="25" t="s">
        <v>5</v>
      </c>
      <c r="B51" s="26"/>
      <c r="C51" s="26"/>
      <c r="D51" s="26"/>
      <c r="E51" s="26"/>
      <c r="F51" s="26"/>
      <c r="G51" s="359"/>
    </row>
    <row r="52" spans="1:7" ht="14.25" customHeight="1">
      <c r="A52" s="23" t="s">
        <v>284</v>
      </c>
      <c r="B52" s="24">
        <f>'- 3 -'!B50</f>
        <v>2565580</v>
      </c>
      <c r="C52" s="24">
        <f>'- 47 -'!C50</f>
        <v>104000</v>
      </c>
      <c r="D52" s="24">
        <v>0</v>
      </c>
      <c r="E52" s="24">
        <f>SUM(B52:D52)</f>
        <v>2669580</v>
      </c>
      <c r="F52" s="24">
        <f>'- 60 -'!G51</f>
        <v>103924</v>
      </c>
      <c r="G52" s="360">
        <f>F52/E52*100</f>
        <v>3.892897010016557</v>
      </c>
    </row>
    <row r="53" spans="1:7" ht="14.25" customHeight="1">
      <c r="A53" s="367" t="s">
        <v>355</v>
      </c>
      <c r="B53" s="368"/>
      <c r="C53" s="368"/>
      <c r="D53" s="368"/>
      <c r="E53" s="368"/>
      <c r="F53" s="368"/>
      <c r="G53" s="489" t="s">
        <v>203</v>
      </c>
    </row>
    <row r="54" spans="1:7" ht="14.25" customHeight="1">
      <c r="A54" s="27"/>
      <c r="B54" s="27"/>
      <c r="C54" s="27"/>
      <c r="D54" s="27"/>
      <c r="E54" s="27"/>
      <c r="F54" s="27"/>
      <c r="G54" s="27"/>
    </row>
    <row r="55" spans="1:7" ht="14.25" customHeight="1">
      <c r="A55" s="336" t="s">
        <v>463</v>
      </c>
      <c r="B55" s="302"/>
      <c r="C55" s="302"/>
      <c r="D55" s="302"/>
      <c r="E55" s="213"/>
      <c r="F55" s="213"/>
      <c r="G55" s="213"/>
    </row>
    <row r="56" spans="1:4" ht="12" customHeight="1">
      <c r="A56" s="39" t="s">
        <v>464</v>
      </c>
      <c r="B56" s="39"/>
      <c r="C56" s="39"/>
      <c r="D56" s="39"/>
    </row>
    <row r="57" spans="1:4" ht="14.25" customHeight="1">
      <c r="A57" s="39"/>
      <c r="B57" s="39"/>
      <c r="C57" s="39"/>
      <c r="D57" s="39"/>
    </row>
    <row r="58" spans="1:4" ht="14.25" customHeight="1">
      <c r="A58" s="39"/>
      <c r="B58" s="39"/>
      <c r="C58" s="39"/>
      <c r="D58" s="39"/>
    </row>
    <row r="59" spans="1:4" ht="14.25" customHeight="1">
      <c r="A59" s="39"/>
      <c r="B59" s="39"/>
      <c r="C59" s="39"/>
      <c r="D59" s="39"/>
    </row>
    <row r="60" ht="12">
      <c r="A60" s="39"/>
    </row>
  </sheetData>
  <printOptions horizontalCentered="1"/>
  <pageMargins left="0.5118110236220472" right="0.5118110236220472" top="0.5905511811023623" bottom="0" header="0.31496062992125984" footer="0"/>
  <pageSetup fitToHeight="1" fitToWidth="1" horizontalDpi="600" verticalDpi="600" orientation="portrait" scale="87" r:id="rId1"/>
  <headerFooter alignWithMargins="0">
    <oddHeader>&amp;C&amp;"Arial,Bold"&amp;10&amp;A</oddHeader>
  </headerFooter>
</worksheet>
</file>

<file path=xl/worksheets/sheet53.xml><?xml version="1.0" encoding="utf-8"?>
<worksheet xmlns="http://schemas.openxmlformats.org/spreadsheetml/2006/main" xmlns:r="http://schemas.openxmlformats.org/officeDocument/2006/relationships">
  <sheetPr codeName="Sheet61">
    <pageSetUpPr fitToPage="1"/>
  </sheetPr>
  <dimension ref="A1:I58"/>
  <sheetViews>
    <sheetView showGridLines="0" showZeros="0" workbookViewId="0" topLeftCell="A1">
      <selection activeCell="A1" sqref="A1"/>
    </sheetView>
  </sheetViews>
  <sheetFormatPr defaultColWidth="19.83203125" defaultRowHeight="12"/>
  <cols>
    <col min="1" max="1" width="30.83203125" style="1" customWidth="1"/>
    <col min="2" max="9" width="12.83203125" style="1" customWidth="1"/>
    <col min="10" max="16384" width="19.83203125" style="1" customWidth="1"/>
  </cols>
  <sheetData>
    <row r="1" spans="1:6" ht="6.75" customHeight="1">
      <c r="A1" s="3"/>
      <c r="B1" s="4"/>
      <c r="C1" s="4"/>
      <c r="D1" s="4"/>
      <c r="E1" s="4"/>
      <c r="F1" s="4"/>
    </row>
    <row r="2" spans="1:9" ht="15.75" customHeight="1">
      <c r="A2" s="5" t="s">
        <v>211</v>
      </c>
      <c r="B2" s="6"/>
      <c r="C2" s="6"/>
      <c r="D2" s="6"/>
      <c r="E2" s="6"/>
      <c r="F2" s="6"/>
      <c r="G2" s="6"/>
      <c r="H2" s="6"/>
      <c r="I2" s="6"/>
    </row>
    <row r="3" spans="1:9" ht="15.75" customHeight="1">
      <c r="A3" s="110" t="s">
        <v>580</v>
      </c>
      <c r="B3" s="49"/>
      <c r="C3" s="49"/>
      <c r="D3" s="8"/>
      <c r="E3" s="8"/>
      <c r="F3" s="8"/>
      <c r="G3" s="8"/>
      <c r="H3" s="8"/>
      <c r="I3" s="8"/>
    </row>
    <row r="4" spans="2:6" ht="15.75" customHeight="1">
      <c r="B4" s="30"/>
      <c r="C4" s="30"/>
      <c r="D4" s="4"/>
      <c r="E4" s="4"/>
      <c r="F4" s="4"/>
    </row>
    <row r="5" spans="2:6" ht="15.75" customHeight="1">
      <c r="B5" s="285"/>
      <c r="C5" s="285"/>
      <c r="D5" s="4"/>
      <c r="E5" s="4"/>
      <c r="F5" s="4"/>
    </row>
    <row r="6" spans="2:9" ht="15.75" customHeight="1">
      <c r="B6" s="473" t="s">
        <v>118</v>
      </c>
      <c r="C6" s="474"/>
      <c r="D6" s="475"/>
      <c r="E6" s="476"/>
      <c r="F6" s="473" t="s">
        <v>126</v>
      </c>
      <c r="G6" s="474"/>
      <c r="H6" s="475"/>
      <c r="I6" s="476"/>
    </row>
    <row r="7" spans="2:9" ht="15.75" customHeight="1">
      <c r="B7" s="477" t="s">
        <v>207</v>
      </c>
      <c r="C7" s="478"/>
      <c r="D7" s="477" t="s">
        <v>0</v>
      </c>
      <c r="E7" s="478"/>
      <c r="F7" s="477" t="s">
        <v>210</v>
      </c>
      <c r="G7" s="478"/>
      <c r="H7" s="477" t="s">
        <v>166</v>
      </c>
      <c r="I7" s="478"/>
    </row>
    <row r="8" spans="1:9" ht="15.75" customHeight="1">
      <c r="A8" s="105"/>
      <c r="B8" s="479" t="s">
        <v>406</v>
      </c>
      <c r="C8" s="480"/>
      <c r="D8" s="479" t="s">
        <v>1</v>
      </c>
      <c r="E8" s="480"/>
      <c r="F8" s="479" t="s">
        <v>91</v>
      </c>
      <c r="G8" s="480"/>
      <c r="H8" s="479" t="s">
        <v>313</v>
      </c>
      <c r="I8" s="480"/>
    </row>
    <row r="9" spans="1:9" ht="18" customHeight="1">
      <c r="A9" s="35" t="s">
        <v>88</v>
      </c>
      <c r="B9" s="286" t="s">
        <v>367</v>
      </c>
      <c r="C9" s="286" t="s">
        <v>475</v>
      </c>
      <c r="D9" s="286" t="s">
        <v>367</v>
      </c>
      <c r="E9" s="286" t="s">
        <v>476</v>
      </c>
      <c r="F9" s="286" t="s">
        <v>477</v>
      </c>
      <c r="G9" s="286" t="s">
        <v>478</v>
      </c>
      <c r="H9" s="286" t="s">
        <v>477</v>
      </c>
      <c r="I9" s="286" t="s">
        <v>479</v>
      </c>
    </row>
    <row r="10" spans="1:8" ht="4.5" customHeight="1">
      <c r="A10" s="37"/>
      <c r="D10" s="277"/>
      <c r="E10" s="277"/>
      <c r="F10" s="255"/>
      <c r="G10" s="3"/>
      <c r="H10" s="3"/>
    </row>
    <row r="11" spans="1:9" ht="13.5" customHeight="1">
      <c r="A11" s="367" t="s">
        <v>248</v>
      </c>
      <c r="B11" s="368">
        <v>7883</v>
      </c>
      <c r="C11" s="368">
        <f>'- 4 -'!E11</f>
        <v>8358</v>
      </c>
      <c r="D11" s="394">
        <v>14.695411776117957</v>
      </c>
      <c r="E11" s="394">
        <f>'- 9 -'!C11</f>
        <v>14.564874975388854</v>
      </c>
      <c r="F11" s="368">
        <v>162462</v>
      </c>
      <c r="G11" s="368">
        <f>'- 54 -'!F11</f>
        <v>190884</v>
      </c>
      <c r="H11" s="394">
        <v>19.57059289382287</v>
      </c>
      <c r="I11" s="394">
        <f>'- 52 -'!G11</f>
        <v>18.15100067975197</v>
      </c>
    </row>
    <row r="12" spans="1:9" ht="13.5" customHeight="1">
      <c r="A12" s="23" t="s">
        <v>249</v>
      </c>
      <c r="B12" s="24">
        <v>8687</v>
      </c>
      <c r="C12" s="24">
        <f>'- 4 -'!E12</f>
        <v>9315</v>
      </c>
      <c r="D12" s="68">
        <v>14.357344893316116</v>
      </c>
      <c r="E12" s="68">
        <f>'- 9 -'!C12</f>
        <v>14.152771925600435</v>
      </c>
      <c r="F12" s="24">
        <v>139263</v>
      </c>
      <c r="G12" s="24">
        <f>'- 54 -'!F12</f>
        <v>163064</v>
      </c>
      <c r="H12" s="68">
        <v>25.543556359275307</v>
      </c>
      <c r="I12" s="68">
        <f>'- 52 -'!G12</f>
        <v>24.18000164475423</v>
      </c>
    </row>
    <row r="13" spans="1:9" ht="13.5" customHeight="1">
      <c r="A13" s="367" t="s">
        <v>250</v>
      </c>
      <c r="B13" s="368">
        <v>7304</v>
      </c>
      <c r="C13" s="368">
        <f>'- 4 -'!E13</f>
        <v>7764</v>
      </c>
      <c r="D13" s="394">
        <v>14.670033810577284</v>
      </c>
      <c r="E13" s="394">
        <f>'- 9 -'!C13</f>
        <v>14.764632681084791</v>
      </c>
      <c r="F13" s="368">
        <v>151670</v>
      </c>
      <c r="G13" s="368">
        <f>'- 54 -'!F13</f>
        <v>180206</v>
      </c>
      <c r="H13" s="394">
        <v>19.510750951606102</v>
      </c>
      <c r="I13" s="394">
        <f>'- 52 -'!G13</f>
        <v>17.68555554172136</v>
      </c>
    </row>
    <row r="14" spans="1:9" ht="13.5" customHeight="1">
      <c r="A14" s="23" t="s">
        <v>286</v>
      </c>
      <c r="B14" s="24">
        <v>10650</v>
      </c>
      <c r="C14" s="24">
        <f>'- 4 -'!E14</f>
        <v>11037</v>
      </c>
      <c r="D14" s="68">
        <v>12.483669618231964</v>
      </c>
      <c r="E14" s="68">
        <f>'- 9 -'!C14</f>
        <v>12.663485584523844</v>
      </c>
      <c r="F14" s="24">
        <v>129997</v>
      </c>
      <c r="G14" s="24">
        <f>'- 54 -'!F14</f>
        <v>157989</v>
      </c>
      <c r="H14" s="68">
        <v>0</v>
      </c>
      <c r="I14" s="68">
        <f>'- 52 -'!G14</f>
        <v>0</v>
      </c>
    </row>
    <row r="15" spans="1:9" ht="13.5" customHeight="1">
      <c r="A15" s="367" t="s">
        <v>251</v>
      </c>
      <c r="B15" s="368">
        <v>8619</v>
      </c>
      <c r="C15" s="368">
        <f>'- 4 -'!E15</f>
        <v>8993</v>
      </c>
      <c r="D15" s="394">
        <v>15.349941837921673</v>
      </c>
      <c r="E15" s="394">
        <f>'- 9 -'!C15</f>
        <v>15.031026252983294</v>
      </c>
      <c r="F15" s="368">
        <v>217289</v>
      </c>
      <c r="G15" s="368">
        <f>'- 54 -'!F15</f>
        <v>268699</v>
      </c>
      <c r="H15" s="394">
        <v>18.056861999640137</v>
      </c>
      <c r="I15" s="394">
        <f>'- 52 -'!G15</f>
        <v>15.288932213309366</v>
      </c>
    </row>
    <row r="16" spans="1:9" ht="13.5" customHeight="1">
      <c r="A16" s="23" t="s">
        <v>252</v>
      </c>
      <c r="B16" s="24">
        <v>8428</v>
      </c>
      <c r="C16" s="24">
        <f>'- 4 -'!E16</f>
        <v>9031</v>
      </c>
      <c r="D16" s="68">
        <v>15.150284321689682</v>
      </c>
      <c r="E16" s="68">
        <f>'- 9 -'!C16</f>
        <v>14.648318042813456</v>
      </c>
      <c r="F16" s="24">
        <v>91911</v>
      </c>
      <c r="G16" s="24">
        <f>'- 54 -'!F16</f>
        <v>95656</v>
      </c>
      <c r="H16" s="68">
        <v>22.605613563526006</v>
      </c>
      <c r="I16" s="68">
        <f>'- 52 -'!G16</f>
        <v>22.168944565072326</v>
      </c>
    </row>
    <row r="17" spans="1:9" ht="13.5" customHeight="1">
      <c r="A17" s="367" t="s">
        <v>253</v>
      </c>
      <c r="B17" s="368">
        <v>8716</v>
      </c>
      <c r="C17" s="368">
        <f>'- 4 -'!E17</f>
        <v>9240</v>
      </c>
      <c r="D17" s="394">
        <v>14.616621445080895</v>
      </c>
      <c r="E17" s="394">
        <f>'- 9 -'!C17</f>
        <v>14.052415411695677</v>
      </c>
      <c r="F17" s="368">
        <v>185393</v>
      </c>
      <c r="G17" s="368">
        <f>'- 54 -'!F17</f>
        <v>209848</v>
      </c>
      <c r="H17" s="394">
        <v>20.60732482605206</v>
      </c>
      <c r="I17" s="394">
        <f>'- 52 -'!G17</f>
        <v>18.73365826488822</v>
      </c>
    </row>
    <row r="18" spans="1:9" ht="13.5" customHeight="1">
      <c r="A18" s="23" t="s">
        <v>254</v>
      </c>
      <c r="B18" s="24">
        <v>12850</v>
      </c>
      <c r="C18" s="24">
        <f>'- 4 -'!E18</f>
        <v>13959</v>
      </c>
      <c r="D18" s="68">
        <v>13.370859444941809</v>
      </c>
      <c r="E18" s="68">
        <f>'- 9 -'!C18</f>
        <v>12.941263845860036</v>
      </c>
      <c r="F18" s="24">
        <v>39560</v>
      </c>
      <c r="G18" s="24">
        <f>'- 54 -'!F18</f>
        <v>43627</v>
      </c>
      <c r="H18" s="68">
        <v>24.49999731031181</v>
      </c>
      <c r="I18" s="68">
        <f>'- 52 -'!G18</f>
        <v>25.500000882847857</v>
      </c>
    </row>
    <row r="19" spans="1:9" ht="13.5" customHeight="1">
      <c r="A19" s="367" t="s">
        <v>255</v>
      </c>
      <c r="B19" s="368">
        <v>6678</v>
      </c>
      <c r="C19" s="368">
        <f>'- 4 -'!E19</f>
        <v>7269</v>
      </c>
      <c r="D19" s="394">
        <v>15.049010186430905</v>
      </c>
      <c r="E19" s="394">
        <f>'- 9 -'!C19</f>
        <v>14.613874345549739</v>
      </c>
      <c r="F19" s="368">
        <v>111889</v>
      </c>
      <c r="G19" s="368">
        <f>'- 54 -'!F19</f>
        <v>133231</v>
      </c>
      <c r="H19" s="394">
        <v>20.432234581269377</v>
      </c>
      <c r="I19" s="394">
        <f>'- 52 -'!G19</f>
        <v>19.61018264220182</v>
      </c>
    </row>
    <row r="20" spans="1:9" ht="13.5" customHeight="1">
      <c r="A20" s="23" t="s">
        <v>256</v>
      </c>
      <c r="B20" s="24">
        <v>6294</v>
      </c>
      <c r="C20" s="24">
        <f>'- 4 -'!E20</f>
        <v>6962</v>
      </c>
      <c r="D20" s="68">
        <v>17.753441966988703</v>
      </c>
      <c r="E20" s="68">
        <f>'- 9 -'!C20</f>
        <v>16.951552901843854</v>
      </c>
      <c r="F20" s="24">
        <v>93794</v>
      </c>
      <c r="G20" s="24">
        <f>'- 54 -'!F20</f>
        <v>113156</v>
      </c>
      <c r="H20" s="68">
        <v>20.250759560159324</v>
      </c>
      <c r="I20" s="68">
        <f>'- 52 -'!G20</f>
        <v>19.600760356597984</v>
      </c>
    </row>
    <row r="21" spans="1:9" ht="13.5" customHeight="1">
      <c r="A21" s="367" t="s">
        <v>257</v>
      </c>
      <c r="B21" s="368">
        <v>8000</v>
      </c>
      <c r="C21" s="368">
        <f>'- 4 -'!E21</f>
        <v>8550</v>
      </c>
      <c r="D21" s="394">
        <v>14.953271028037383</v>
      </c>
      <c r="E21" s="394">
        <f>'- 9 -'!C21</f>
        <v>14.660697455230915</v>
      </c>
      <c r="F21" s="368">
        <v>130923</v>
      </c>
      <c r="G21" s="368">
        <f>'- 54 -'!F21</f>
        <v>156258</v>
      </c>
      <c r="H21" s="394">
        <v>22.774131383251113</v>
      </c>
      <c r="I21" s="394">
        <f>'- 52 -'!G21</f>
        <v>20.720684984005203</v>
      </c>
    </row>
    <row r="22" spans="1:9" ht="13.5" customHeight="1">
      <c r="A22" s="23" t="s">
        <v>258</v>
      </c>
      <c r="B22" s="24">
        <v>8096</v>
      </c>
      <c r="C22" s="24">
        <f>'- 4 -'!E22</f>
        <v>8369</v>
      </c>
      <c r="D22" s="68">
        <v>14.129436325678498</v>
      </c>
      <c r="E22" s="68">
        <f>'- 9 -'!C22</f>
        <v>14.69185943846018</v>
      </c>
      <c r="F22" s="24">
        <v>86449</v>
      </c>
      <c r="G22" s="24">
        <f>'- 54 -'!F22</f>
        <v>91046</v>
      </c>
      <c r="H22" s="68">
        <v>26.933861545702072</v>
      </c>
      <c r="I22" s="68">
        <f>'- 52 -'!G22</f>
        <v>25.386888979037234</v>
      </c>
    </row>
    <row r="23" spans="1:9" ht="13.5" customHeight="1">
      <c r="A23" s="367" t="s">
        <v>259</v>
      </c>
      <c r="B23" s="368">
        <v>8598</v>
      </c>
      <c r="C23" s="368">
        <f>'- 4 -'!E23</f>
        <v>9065</v>
      </c>
      <c r="D23" s="394">
        <v>14.302197802197803</v>
      </c>
      <c r="E23" s="394">
        <f>'- 9 -'!C23</f>
        <v>14.127155172413794</v>
      </c>
      <c r="F23" s="368">
        <v>104837</v>
      </c>
      <c r="G23" s="368">
        <f>'- 54 -'!F23</f>
        <v>123387</v>
      </c>
      <c r="H23" s="394">
        <v>24.59224743249921</v>
      </c>
      <c r="I23" s="394">
        <f>'- 52 -'!G23</f>
        <v>23.437472936707454</v>
      </c>
    </row>
    <row r="24" spans="1:9" ht="13.5" customHeight="1">
      <c r="A24" s="23" t="s">
        <v>260</v>
      </c>
      <c r="B24" s="24">
        <v>8193</v>
      </c>
      <c r="C24" s="24">
        <f>'- 4 -'!E24</f>
        <v>8595</v>
      </c>
      <c r="D24" s="68">
        <v>14.587620706031345</v>
      </c>
      <c r="E24" s="68">
        <f>'- 9 -'!C24</f>
        <v>14.508287292817679</v>
      </c>
      <c r="F24" s="24">
        <v>149764</v>
      </c>
      <c r="G24" s="24">
        <f>'- 54 -'!F24</f>
        <v>182372</v>
      </c>
      <c r="H24" s="68">
        <v>22.800725331812572</v>
      </c>
      <c r="I24" s="68">
        <f>'- 52 -'!G24</f>
        <v>20.872470531866462</v>
      </c>
    </row>
    <row r="25" spans="1:9" ht="13.5" customHeight="1">
      <c r="A25" s="367" t="s">
        <v>261</v>
      </c>
      <c r="B25" s="368">
        <v>8046</v>
      </c>
      <c r="C25" s="368">
        <f>'- 4 -'!E25</f>
        <v>8480</v>
      </c>
      <c r="D25" s="394">
        <v>14.746944165864024</v>
      </c>
      <c r="E25" s="394">
        <f>'- 9 -'!C25</f>
        <v>14.431847928958339</v>
      </c>
      <c r="F25" s="368">
        <v>131005</v>
      </c>
      <c r="G25" s="368">
        <f>'- 54 -'!F25</f>
        <v>159703</v>
      </c>
      <c r="H25" s="394">
        <v>26.62057881599722</v>
      </c>
      <c r="I25" s="394">
        <f>'- 52 -'!G25</f>
        <v>22.90362394258607</v>
      </c>
    </row>
    <row r="26" spans="1:9" ht="13.5" customHeight="1">
      <c r="A26" s="23" t="s">
        <v>262</v>
      </c>
      <c r="B26" s="24">
        <v>8727</v>
      </c>
      <c r="C26" s="24">
        <f>'- 4 -'!E26</f>
        <v>9016</v>
      </c>
      <c r="D26" s="68">
        <v>13.96458648240121</v>
      </c>
      <c r="E26" s="68">
        <f>'- 9 -'!C26</f>
        <v>13.894892985802077</v>
      </c>
      <c r="F26" s="24">
        <v>127397</v>
      </c>
      <c r="G26" s="24">
        <f>'- 54 -'!F26</f>
        <v>145276</v>
      </c>
      <c r="H26" s="68">
        <v>24.91744144485502</v>
      </c>
      <c r="I26" s="68">
        <f>'- 52 -'!G26</f>
        <v>23.461828023304975</v>
      </c>
    </row>
    <row r="27" spans="1:9" ht="13.5" customHeight="1">
      <c r="A27" s="367" t="s">
        <v>263</v>
      </c>
      <c r="B27" s="368">
        <v>8700</v>
      </c>
      <c r="C27" s="368">
        <f>'- 4 -'!E27</f>
        <v>9308</v>
      </c>
      <c r="D27" s="394">
        <v>13.450461880030131</v>
      </c>
      <c r="E27" s="394">
        <f>'- 9 -'!C27</f>
        <v>13.313183355620232</v>
      </c>
      <c r="F27" s="368">
        <v>69570</v>
      </c>
      <c r="G27" s="368">
        <f>'- 54 -'!F27</f>
        <v>72108</v>
      </c>
      <c r="H27" s="394">
        <v>35.65138118544486</v>
      </c>
      <c r="I27" s="394">
        <f>'- 52 -'!G27</f>
        <v>33.78163976960861</v>
      </c>
    </row>
    <row r="28" spans="1:9" ht="13.5" customHeight="1">
      <c r="A28" s="23" t="s">
        <v>264</v>
      </c>
      <c r="B28" s="24">
        <v>8767</v>
      </c>
      <c r="C28" s="24">
        <f>'- 4 -'!E28</f>
        <v>9243</v>
      </c>
      <c r="D28" s="68">
        <v>14.017094017094017</v>
      </c>
      <c r="E28" s="68">
        <f>'- 9 -'!C28</f>
        <v>13.8798289483221</v>
      </c>
      <c r="F28" s="24">
        <v>162411</v>
      </c>
      <c r="G28" s="24">
        <f>'- 54 -'!F28</f>
        <v>179336</v>
      </c>
      <c r="H28" s="68">
        <v>20.041144986572494</v>
      </c>
      <c r="I28" s="68">
        <f>'- 52 -'!G28</f>
        <v>19.101134932594114</v>
      </c>
    </row>
    <row r="29" spans="1:9" ht="13.5" customHeight="1">
      <c r="A29" s="367" t="s">
        <v>265</v>
      </c>
      <c r="B29" s="368">
        <v>8589</v>
      </c>
      <c r="C29" s="368">
        <f>'- 4 -'!E29</f>
        <v>8995</v>
      </c>
      <c r="D29" s="394">
        <v>14.168920916886616</v>
      </c>
      <c r="E29" s="394">
        <f>'- 9 -'!C29</f>
        <v>14.051626034052608</v>
      </c>
      <c r="F29" s="368">
        <v>173031</v>
      </c>
      <c r="G29" s="368">
        <f>'- 54 -'!F29</f>
        <v>208243</v>
      </c>
      <c r="H29" s="394">
        <v>26.800856701411274</v>
      </c>
      <c r="I29" s="394">
        <f>'- 52 -'!G29</f>
        <v>23.14586349182359</v>
      </c>
    </row>
    <row r="30" spans="1:9" ht="13.5" customHeight="1">
      <c r="A30" s="23" t="s">
        <v>266</v>
      </c>
      <c r="B30" s="24">
        <v>8305</v>
      </c>
      <c r="C30" s="24">
        <f>'- 4 -'!E30</f>
        <v>8822</v>
      </c>
      <c r="D30" s="68">
        <v>14.56876456876457</v>
      </c>
      <c r="E30" s="68">
        <f>'- 9 -'!C30</f>
        <v>13.278760575760908</v>
      </c>
      <c r="F30" s="24">
        <v>133195</v>
      </c>
      <c r="G30" s="24">
        <f>'- 54 -'!F30</f>
        <v>153812</v>
      </c>
      <c r="H30" s="68">
        <v>21.557272935991847</v>
      </c>
      <c r="I30" s="68">
        <f>'- 52 -'!G30</f>
        <v>19.003981279983893</v>
      </c>
    </row>
    <row r="31" spans="1:9" ht="13.5" customHeight="1">
      <c r="A31" s="367" t="s">
        <v>267</v>
      </c>
      <c r="B31" s="368">
        <v>7855</v>
      </c>
      <c r="C31" s="368">
        <f>'- 4 -'!E31</f>
        <v>8092</v>
      </c>
      <c r="D31" s="394">
        <v>14.52474266764288</v>
      </c>
      <c r="E31" s="394">
        <f>'- 9 -'!C31</f>
        <v>14.188850889773335</v>
      </c>
      <c r="F31" s="368">
        <v>149588</v>
      </c>
      <c r="G31" s="368">
        <f>'- 54 -'!F31</f>
        <v>168044</v>
      </c>
      <c r="H31" s="394">
        <v>20.920090026872803</v>
      </c>
      <c r="I31" s="394">
        <f>'- 52 -'!G31</f>
        <v>19.728176421178144</v>
      </c>
    </row>
    <row r="32" spans="1:9" ht="13.5" customHeight="1">
      <c r="A32" s="23" t="s">
        <v>268</v>
      </c>
      <c r="B32" s="24">
        <v>8928</v>
      </c>
      <c r="C32" s="24">
        <f>'- 4 -'!E32</f>
        <v>9405</v>
      </c>
      <c r="D32" s="68">
        <v>14.139240506329115</v>
      </c>
      <c r="E32" s="68">
        <f>'- 9 -'!C32</f>
        <v>13.979735795818906</v>
      </c>
      <c r="F32" s="24">
        <v>173106</v>
      </c>
      <c r="G32" s="24">
        <f>'- 54 -'!F32</f>
        <v>202953</v>
      </c>
      <c r="H32" s="501" t="s">
        <v>514</v>
      </c>
      <c r="I32" s="68">
        <f>'- 52 -'!G32</f>
        <v>19.108276209383487</v>
      </c>
    </row>
    <row r="33" spans="1:9" ht="13.5" customHeight="1">
      <c r="A33" s="367" t="s">
        <v>269</v>
      </c>
      <c r="B33" s="368">
        <v>9475</v>
      </c>
      <c r="C33" s="368">
        <f>'- 4 -'!E33</f>
        <v>9841</v>
      </c>
      <c r="D33" s="394">
        <v>13.567428838077461</v>
      </c>
      <c r="E33" s="394">
        <f>'- 9 -'!C33</f>
        <v>13.460743191351098</v>
      </c>
      <c r="F33" s="368">
        <v>142007</v>
      </c>
      <c r="G33" s="368">
        <f>'- 54 -'!F33</f>
        <v>171802</v>
      </c>
      <c r="H33" s="394">
        <v>24.668712264497287</v>
      </c>
      <c r="I33" s="394">
        <f>'- 52 -'!G33</f>
        <v>21.34774745704497</v>
      </c>
    </row>
    <row r="34" spans="1:9" ht="13.5" customHeight="1">
      <c r="A34" s="23" t="s">
        <v>270</v>
      </c>
      <c r="B34" s="24">
        <v>8564</v>
      </c>
      <c r="C34" s="24">
        <f>'- 4 -'!E34</f>
        <v>9287</v>
      </c>
      <c r="D34" s="68">
        <v>14.600127103053817</v>
      </c>
      <c r="E34" s="68">
        <f>'- 9 -'!C34</f>
        <v>14.471965160587915</v>
      </c>
      <c r="F34" s="24">
        <v>166204</v>
      </c>
      <c r="G34" s="24">
        <f>'- 54 -'!F34</f>
        <v>187316</v>
      </c>
      <c r="H34" s="501" t="s">
        <v>514</v>
      </c>
      <c r="I34" s="68">
        <f>'- 52 -'!G34</f>
        <v>20.71638282112586</v>
      </c>
    </row>
    <row r="35" spans="1:9" ht="13.5" customHeight="1">
      <c r="A35" s="367" t="s">
        <v>271</v>
      </c>
      <c r="B35" s="368">
        <v>7888</v>
      </c>
      <c r="C35" s="368">
        <f>'- 4 -'!E35</f>
        <v>8122</v>
      </c>
      <c r="D35" s="394">
        <v>14.491242702251876</v>
      </c>
      <c r="E35" s="394">
        <f>'- 9 -'!C35</f>
        <v>14.618078932342488</v>
      </c>
      <c r="F35" s="368">
        <v>119747</v>
      </c>
      <c r="G35" s="368">
        <f>'- 54 -'!F35</f>
        <v>142997</v>
      </c>
      <c r="H35" s="394">
        <v>27.166651094932128</v>
      </c>
      <c r="I35" s="394">
        <f>'- 52 -'!G35</f>
        <v>23.945663198038275</v>
      </c>
    </row>
    <row r="36" spans="1:9" ht="13.5" customHeight="1">
      <c r="A36" s="23" t="s">
        <v>272</v>
      </c>
      <c r="B36" s="24">
        <v>8702</v>
      </c>
      <c r="C36" s="24">
        <f>'- 4 -'!E36</f>
        <v>9193</v>
      </c>
      <c r="D36" s="68">
        <v>14.307992202729043</v>
      </c>
      <c r="E36" s="68">
        <f>'- 9 -'!C36</f>
        <v>14.282547657750847</v>
      </c>
      <c r="F36" s="24">
        <v>159336</v>
      </c>
      <c r="G36" s="24">
        <f>'- 54 -'!F36</f>
        <v>181218</v>
      </c>
      <c r="H36" s="68">
        <v>22.182320241123666</v>
      </c>
      <c r="I36" s="68">
        <f>'- 52 -'!G36</f>
        <v>20.940191862269952</v>
      </c>
    </row>
    <row r="37" spans="1:9" ht="13.5" customHeight="1">
      <c r="A37" s="367" t="s">
        <v>273</v>
      </c>
      <c r="B37" s="368">
        <v>8373</v>
      </c>
      <c r="C37" s="368">
        <f>'- 4 -'!E37</f>
        <v>8548</v>
      </c>
      <c r="D37" s="394">
        <v>15.040707141195625</v>
      </c>
      <c r="E37" s="394">
        <f>'- 9 -'!C37</f>
        <v>14.968883788674582</v>
      </c>
      <c r="F37" s="368">
        <v>101206</v>
      </c>
      <c r="G37" s="368">
        <f>'- 54 -'!F37</f>
        <v>121598</v>
      </c>
      <c r="H37" s="394">
        <v>24.649630564824808</v>
      </c>
      <c r="I37" s="394">
        <f>'- 52 -'!G37</f>
        <v>23.06525175305754</v>
      </c>
    </row>
    <row r="38" spans="1:9" ht="13.5" customHeight="1">
      <c r="A38" s="23" t="s">
        <v>274</v>
      </c>
      <c r="B38" s="24">
        <v>8164</v>
      </c>
      <c r="C38" s="24">
        <f>'- 4 -'!E38</f>
        <v>8386</v>
      </c>
      <c r="D38" s="68">
        <v>15.142907864370674</v>
      </c>
      <c r="E38" s="68">
        <f>'- 9 -'!C38</f>
        <v>15.414025111695835</v>
      </c>
      <c r="F38" s="24">
        <v>109710</v>
      </c>
      <c r="G38" s="24">
        <f>'- 54 -'!F38</f>
        <v>132903</v>
      </c>
      <c r="H38" s="68">
        <v>30.28741616366717</v>
      </c>
      <c r="I38" s="68">
        <f>'- 52 -'!G38</f>
        <v>26.31301073336925</v>
      </c>
    </row>
    <row r="39" spans="1:9" ht="13.5" customHeight="1">
      <c r="A39" s="367" t="s">
        <v>275</v>
      </c>
      <c r="B39" s="368">
        <v>8925</v>
      </c>
      <c r="C39" s="368">
        <f>'- 4 -'!E39</f>
        <v>9587</v>
      </c>
      <c r="D39" s="394">
        <v>14.376122815613263</v>
      </c>
      <c r="E39" s="394">
        <f>'- 9 -'!C39</f>
        <v>13.451919974185222</v>
      </c>
      <c r="F39" s="368">
        <v>182103</v>
      </c>
      <c r="G39" s="368">
        <f>'- 54 -'!F39</f>
        <v>210302</v>
      </c>
      <c r="H39" s="394">
        <v>21.707460581257834</v>
      </c>
      <c r="I39" s="394">
        <f>'- 52 -'!G39</f>
        <v>20.030075404320602</v>
      </c>
    </row>
    <row r="40" spans="1:9" ht="13.5" customHeight="1">
      <c r="A40" s="23" t="s">
        <v>276</v>
      </c>
      <c r="B40" s="24">
        <v>8020</v>
      </c>
      <c r="C40" s="24">
        <f>'- 4 -'!E40</f>
        <v>8572</v>
      </c>
      <c r="D40" s="68">
        <v>14.892761616799296</v>
      </c>
      <c r="E40" s="68">
        <f>'- 9 -'!C40</f>
        <v>14.393701302952923</v>
      </c>
      <c r="F40" s="24">
        <v>180246</v>
      </c>
      <c r="G40" s="24">
        <f>'- 54 -'!F40</f>
        <v>210789</v>
      </c>
      <c r="H40" s="68">
        <v>22.428183265463772</v>
      </c>
      <c r="I40" s="68">
        <f>'- 52 -'!G40</f>
        <v>20.980322490957775</v>
      </c>
    </row>
    <row r="41" spans="1:9" ht="13.5" customHeight="1">
      <c r="A41" s="367" t="s">
        <v>277</v>
      </c>
      <c r="B41" s="368">
        <v>9067</v>
      </c>
      <c r="C41" s="368">
        <f>'- 4 -'!E41</f>
        <v>9739</v>
      </c>
      <c r="D41" s="394">
        <v>14.154166047824148</v>
      </c>
      <c r="E41" s="394">
        <f>'- 9 -'!C41</f>
        <v>13.578683896504556</v>
      </c>
      <c r="F41" s="368">
        <v>151666</v>
      </c>
      <c r="G41" s="368">
        <f>'- 54 -'!F41</f>
        <v>189563</v>
      </c>
      <c r="H41" s="394">
        <v>25.607025439034484</v>
      </c>
      <c r="I41" s="394">
        <f>'- 52 -'!G41</f>
        <v>22.69143466570642</v>
      </c>
    </row>
    <row r="42" spans="1:9" ht="13.5" customHeight="1">
      <c r="A42" s="23" t="s">
        <v>278</v>
      </c>
      <c r="B42" s="24">
        <v>8969</v>
      </c>
      <c r="C42" s="24">
        <f>'- 4 -'!E42</f>
        <v>9856</v>
      </c>
      <c r="D42" s="68">
        <v>14.904801324503312</v>
      </c>
      <c r="E42" s="68">
        <f>'- 9 -'!C42</f>
        <v>14.080267558528428</v>
      </c>
      <c r="F42" s="24">
        <v>122680</v>
      </c>
      <c r="G42" s="24">
        <f>'- 54 -'!F42</f>
        <v>140939</v>
      </c>
      <c r="H42" s="68">
        <v>25.216998624130856</v>
      </c>
      <c r="I42" s="68">
        <f>'- 52 -'!G42</f>
        <v>23.05438591238173</v>
      </c>
    </row>
    <row r="43" spans="1:9" ht="13.5" customHeight="1">
      <c r="A43" s="367" t="s">
        <v>279</v>
      </c>
      <c r="B43" s="368">
        <v>8024</v>
      </c>
      <c r="C43" s="368">
        <f>'- 4 -'!E43</f>
        <v>8858</v>
      </c>
      <c r="D43" s="394">
        <v>13.313800175798418</v>
      </c>
      <c r="E43" s="394">
        <f>'- 9 -'!C43</f>
        <v>13.296836982968369</v>
      </c>
      <c r="F43" s="368">
        <v>158837</v>
      </c>
      <c r="G43" s="368">
        <f>'- 54 -'!F43</f>
        <v>187334</v>
      </c>
      <c r="H43" s="394">
        <v>21.324233361766638</v>
      </c>
      <c r="I43" s="394">
        <f>'- 52 -'!G43</f>
        <v>18.820081313771805</v>
      </c>
    </row>
    <row r="44" spans="1:9" ht="13.5" customHeight="1">
      <c r="A44" s="23" t="s">
        <v>280</v>
      </c>
      <c r="B44" s="24">
        <v>9166</v>
      </c>
      <c r="C44" s="24">
        <f>'- 4 -'!E44</f>
        <v>9581</v>
      </c>
      <c r="D44" s="68">
        <v>14.227934567679311</v>
      </c>
      <c r="E44" s="68">
        <f>'- 9 -'!C44</f>
        <v>14.17696578900233</v>
      </c>
      <c r="F44" s="24">
        <v>106061</v>
      </c>
      <c r="G44" s="24">
        <f>'- 54 -'!F44</f>
        <v>122335</v>
      </c>
      <c r="H44" s="68">
        <v>23.719063026291135</v>
      </c>
      <c r="I44" s="68">
        <f>'- 52 -'!G44</f>
        <v>22.631006307672337</v>
      </c>
    </row>
    <row r="45" spans="1:9" ht="13.5" customHeight="1">
      <c r="A45" s="367" t="s">
        <v>281</v>
      </c>
      <c r="B45" s="368">
        <v>7201</v>
      </c>
      <c r="C45" s="368">
        <f>'- 4 -'!E45</f>
        <v>7721</v>
      </c>
      <c r="D45" s="394">
        <v>16.319018404907975</v>
      </c>
      <c r="E45" s="394">
        <f>'- 9 -'!C45</f>
        <v>15.840611353711791</v>
      </c>
      <c r="F45" s="368">
        <v>118883</v>
      </c>
      <c r="G45" s="368">
        <f>'- 54 -'!F45</f>
        <v>142199</v>
      </c>
      <c r="H45" s="394">
        <v>21.551428092639238</v>
      </c>
      <c r="I45" s="394">
        <f>'- 52 -'!G45</f>
        <v>20.446082631930217</v>
      </c>
    </row>
    <row r="46" spans="1:9" ht="13.5" customHeight="1">
      <c r="A46" s="23" t="s">
        <v>282</v>
      </c>
      <c r="B46" s="24">
        <v>8787</v>
      </c>
      <c r="C46" s="24">
        <f>'- 4 -'!E46</f>
        <v>9057</v>
      </c>
      <c r="D46" s="68">
        <v>14.126890008894161</v>
      </c>
      <c r="E46" s="68">
        <f>'- 9 -'!C46</f>
        <v>13.969075435273217</v>
      </c>
      <c r="F46" s="24">
        <v>132256</v>
      </c>
      <c r="G46" s="24">
        <f>'- 54 -'!F46</f>
        <v>156375</v>
      </c>
      <c r="H46" s="68">
        <v>31.01009313892218</v>
      </c>
      <c r="I46" s="68">
        <f>'- 52 -'!G46</f>
        <v>27.07738473655733</v>
      </c>
    </row>
    <row r="47" spans="2:9" ht="4.5" customHeight="1">
      <c r="B47" s="178"/>
      <c r="C47" s="178"/>
      <c r="D47" s="276"/>
      <c r="E47" s="276"/>
      <c r="F47" s="178"/>
      <c r="G47" s="178"/>
      <c r="H47" s="276"/>
      <c r="I47" s="276"/>
    </row>
    <row r="48" spans="1:9" ht="13.5" customHeight="1">
      <c r="A48" s="370" t="s">
        <v>283</v>
      </c>
      <c r="B48" s="427">
        <v>8466</v>
      </c>
      <c r="C48" s="427">
        <f>'- 4 -'!E48</f>
        <v>8898</v>
      </c>
      <c r="D48" s="490">
        <v>14.477690356252593</v>
      </c>
      <c r="E48" s="490">
        <f>'- 9 -'!C48</f>
        <v>14.279368180648058</v>
      </c>
      <c r="F48" s="427">
        <v>134641</v>
      </c>
      <c r="G48" s="427">
        <f>'- 54 -'!F48</f>
        <v>159706</v>
      </c>
      <c r="H48" s="490">
        <v>25.53877297662118</v>
      </c>
      <c r="I48" s="490">
        <f>'- 52 -'!G48</f>
        <v>22.835469434638554</v>
      </c>
    </row>
    <row r="49" spans="2:9" ht="4.5" customHeight="1">
      <c r="B49" s="178"/>
      <c r="C49" s="178"/>
      <c r="D49" s="276"/>
      <c r="E49" s="276"/>
      <c r="F49" s="178"/>
      <c r="G49" s="178"/>
      <c r="H49" s="276"/>
      <c r="I49" s="276"/>
    </row>
    <row r="50" spans="1:9" ht="14.25" customHeight="1">
      <c r="A50" s="23" t="s">
        <v>284</v>
      </c>
      <c r="B50" s="177">
        <v>9413</v>
      </c>
      <c r="C50" s="24">
        <f>'- 4 -'!E50</f>
        <v>11179</v>
      </c>
      <c r="D50" s="274">
        <v>11.135515955242436</v>
      </c>
      <c r="E50" s="274">
        <f>'- 9 -'!C50</f>
        <v>10.219337511190687</v>
      </c>
      <c r="F50" s="177"/>
      <c r="G50" s="177"/>
      <c r="H50" s="274"/>
      <c r="I50" s="274"/>
    </row>
    <row r="51" spans="1:9" ht="49.5" customHeight="1">
      <c r="A51" s="27"/>
      <c r="B51" s="27"/>
      <c r="C51" s="27"/>
      <c r="D51" s="27"/>
      <c r="E51" s="27"/>
      <c r="F51" s="27"/>
      <c r="G51" s="27"/>
      <c r="H51" s="27"/>
      <c r="I51" s="27"/>
    </row>
    <row r="52" spans="1:6" ht="15" customHeight="1">
      <c r="A52" s="129" t="s">
        <v>435</v>
      </c>
      <c r="B52" s="39"/>
      <c r="C52" s="39"/>
      <c r="D52" s="39"/>
      <c r="E52" s="39"/>
      <c r="F52" s="39"/>
    </row>
    <row r="53" spans="1:6" ht="12" customHeight="1">
      <c r="A53" s="129" t="s">
        <v>436</v>
      </c>
      <c r="B53" s="39"/>
      <c r="C53" s="39"/>
      <c r="D53" s="39"/>
      <c r="E53" s="39"/>
      <c r="F53" s="39"/>
    </row>
    <row r="54" spans="1:6" ht="12" customHeight="1">
      <c r="A54" s="129" t="s">
        <v>437</v>
      </c>
      <c r="B54" s="39"/>
      <c r="C54" s="39"/>
      <c r="D54" s="39"/>
      <c r="E54" s="39"/>
      <c r="F54" s="39"/>
    </row>
    <row r="55" spans="1:6" ht="12" customHeight="1">
      <c r="A55" s="129" t="s">
        <v>511</v>
      </c>
      <c r="B55" s="39"/>
      <c r="C55" s="39"/>
      <c r="D55" s="39"/>
      <c r="E55" s="39"/>
      <c r="F55" s="39"/>
    </row>
    <row r="56" spans="1:6" ht="12" customHeight="1">
      <c r="A56" s="128" t="s">
        <v>515</v>
      </c>
      <c r="B56" s="39"/>
      <c r="C56" s="39"/>
      <c r="D56" s="39"/>
      <c r="E56" s="39"/>
      <c r="F56" s="39"/>
    </row>
    <row r="57" ht="12" customHeight="1">
      <c r="A57" s="28" t="s">
        <v>516</v>
      </c>
    </row>
    <row r="58" ht="14.25" customHeight="1">
      <c r="A58" s="39"/>
    </row>
  </sheetData>
  <printOptions horizontalCentered="1"/>
  <pageMargins left="0.5118110236220472" right="0.5118110236220472" top="0.5905511811023623" bottom="0" header="0.31496062992125984" footer="0"/>
  <pageSetup fitToHeight="1" fitToWidth="1" horizontalDpi="600" verticalDpi="600" orientation="portrait" scale="88" r:id="rId1"/>
  <headerFooter alignWithMargins="0">
    <oddHeader>&amp;C&amp;"Arial,Bold"&amp;10&amp;A</oddHead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G63"/>
  <sheetViews>
    <sheetView showGridLines="0" showZeros="0" workbookViewId="0" topLeftCell="A1">
      <selection activeCell="A1" sqref="A1"/>
    </sheetView>
  </sheetViews>
  <sheetFormatPr defaultColWidth="16.83203125" defaultRowHeight="12"/>
  <cols>
    <col min="1" max="1" width="32.83203125" style="1" customWidth="1"/>
    <col min="2" max="7" width="16.83203125" style="1" customWidth="1"/>
    <col min="8" max="16384" width="16.83203125" style="1" customWidth="1"/>
  </cols>
  <sheetData>
    <row r="1" spans="1:6" ht="6.75" customHeight="1">
      <c r="A1" s="3"/>
      <c r="B1" s="4"/>
      <c r="C1" s="4"/>
      <c r="D1" s="4"/>
      <c r="E1" s="4"/>
      <c r="F1" s="4"/>
    </row>
    <row r="2" spans="1:7" ht="15.75" customHeight="1">
      <c r="A2" s="43"/>
      <c r="B2" s="133" t="s">
        <v>190</v>
      </c>
      <c r="C2" s="6"/>
      <c r="D2" s="6"/>
      <c r="E2" s="6"/>
      <c r="F2" s="109"/>
      <c r="G2" s="109"/>
    </row>
    <row r="3" spans="1:7" ht="15.75" customHeight="1">
      <c r="A3" s="47"/>
      <c r="B3" s="110" t="s">
        <v>357</v>
      </c>
      <c r="C3" s="8"/>
      <c r="D3" s="8"/>
      <c r="E3" s="8"/>
      <c r="F3" s="111"/>
      <c r="G3" s="111"/>
    </row>
    <row r="4" spans="2:6" ht="15.75" customHeight="1">
      <c r="B4" s="4"/>
      <c r="C4" s="4"/>
      <c r="D4" s="4"/>
      <c r="E4" s="4"/>
      <c r="F4" s="4"/>
    </row>
    <row r="5" spans="2:7" ht="15.75" customHeight="1">
      <c r="B5" s="388" t="s">
        <v>382</v>
      </c>
      <c r="C5" s="389"/>
      <c r="D5" s="390"/>
      <c r="E5" s="391" t="s">
        <v>383</v>
      </c>
      <c r="F5" s="392" t="s">
        <v>384</v>
      </c>
      <c r="G5" s="393" t="s">
        <v>384</v>
      </c>
    </row>
    <row r="6" spans="2:7" ht="15.75" customHeight="1">
      <c r="B6" s="531" t="s">
        <v>204</v>
      </c>
      <c r="C6" s="532"/>
      <c r="D6" s="533"/>
      <c r="E6" s="112" t="s">
        <v>205</v>
      </c>
      <c r="F6" s="113" t="s">
        <v>204</v>
      </c>
      <c r="G6" s="113" t="s">
        <v>204</v>
      </c>
    </row>
    <row r="7" spans="2:7" ht="15.75" customHeight="1">
      <c r="B7" s="534" t="s">
        <v>481</v>
      </c>
      <c r="C7" s="535"/>
      <c r="D7" s="536"/>
      <c r="E7" s="130" t="s">
        <v>482</v>
      </c>
      <c r="F7" s="130" t="s">
        <v>481</v>
      </c>
      <c r="G7" s="130" t="s">
        <v>483</v>
      </c>
    </row>
    <row r="8" spans="1:7" ht="15.75" customHeight="1">
      <c r="A8" s="105"/>
      <c r="B8" s="13" t="s">
        <v>559</v>
      </c>
      <c r="C8" s="11" t="s">
        <v>78</v>
      </c>
      <c r="D8" s="13" t="s">
        <v>560</v>
      </c>
      <c r="E8" s="11" t="s">
        <v>558</v>
      </c>
      <c r="F8" s="11" t="s">
        <v>560</v>
      </c>
      <c r="G8" s="11" t="s">
        <v>560</v>
      </c>
    </row>
    <row r="9" spans="1:7" ht="15.75" customHeight="1">
      <c r="A9" s="35" t="s">
        <v>88</v>
      </c>
      <c r="B9" s="131" t="s">
        <v>191</v>
      </c>
      <c r="C9" s="131" t="s">
        <v>191</v>
      </c>
      <c r="D9" s="131" t="s">
        <v>191</v>
      </c>
      <c r="E9" s="132" t="s">
        <v>191</v>
      </c>
      <c r="F9" s="132" t="s">
        <v>191</v>
      </c>
      <c r="G9" s="132" t="s">
        <v>191</v>
      </c>
    </row>
    <row r="10" ht="4.5" customHeight="1">
      <c r="A10" s="37"/>
    </row>
    <row r="11" spans="1:7" ht="13.5" customHeight="1">
      <c r="A11" s="367" t="s">
        <v>248</v>
      </c>
      <c r="B11" s="368">
        <v>1548</v>
      </c>
      <c r="C11" s="368">
        <v>0</v>
      </c>
      <c r="D11" s="368">
        <f aca="true" t="shared" si="0" ref="D11:D46">B11-C11</f>
        <v>1548</v>
      </c>
      <c r="E11" s="394">
        <f>'- 7 -'!F11</f>
        <v>1479.5</v>
      </c>
      <c r="F11" s="394">
        <v>1498.3</v>
      </c>
      <c r="G11" s="394">
        <v>1549.9</v>
      </c>
    </row>
    <row r="12" spans="1:7" ht="13.5" customHeight="1">
      <c r="A12" s="23" t="s">
        <v>249</v>
      </c>
      <c r="B12" s="24">
        <v>2420</v>
      </c>
      <c r="C12" s="24">
        <v>0</v>
      </c>
      <c r="D12" s="24">
        <f t="shared" si="0"/>
        <v>2420</v>
      </c>
      <c r="E12" s="68">
        <f>'- 7 -'!F12</f>
        <v>2351.2000000000003</v>
      </c>
      <c r="F12" s="68">
        <v>2247.4</v>
      </c>
      <c r="G12" s="68">
        <v>2259.8</v>
      </c>
    </row>
    <row r="13" spans="1:7" ht="13.5" customHeight="1">
      <c r="A13" s="367" t="s">
        <v>250</v>
      </c>
      <c r="B13" s="368">
        <v>7178</v>
      </c>
      <c r="C13" s="368">
        <v>0</v>
      </c>
      <c r="D13" s="368">
        <f t="shared" si="0"/>
        <v>7178</v>
      </c>
      <c r="E13" s="394">
        <f>'- 7 -'!F13</f>
        <v>6881.5</v>
      </c>
      <c r="F13" s="394">
        <v>6856.6</v>
      </c>
      <c r="G13" s="394">
        <v>7018.7</v>
      </c>
    </row>
    <row r="14" spans="1:7" ht="13.5" customHeight="1">
      <c r="A14" s="23" t="s">
        <v>286</v>
      </c>
      <c r="B14" s="24">
        <v>4572</v>
      </c>
      <c r="C14" s="24">
        <v>0</v>
      </c>
      <c r="D14" s="24">
        <f t="shared" si="0"/>
        <v>4572</v>
      </c>
      <c r="E14" s="68">
        <f>'- 7 -'!F14</f>
        <v>4405.5</v>
      </c>
      <c r="F14" s="68">
        <v>4367.6</v>
      </c>
      <c r="G14" s="68">
        <v>4300.6</v>
      </c>
    </row>
    <row r="15" spans="1:7" ht="13.5" customHeight="1">
      <c r="A15" s="367" t="s">
        <v>251</v>
      </c>
      <c r="B15" s="368">
        <v>1663</v>
      </c>
      <c r="C15" s="368">
        <v>0</v>
      </c>
      <c r="D15" s="368">
        <f t="shared" si="0"/>
        <v>1663</v>
      </c>
      <c r="E15" s="394">
        <f>'- 7 -'!F15</f>
        <v>1574.5</v>
      </c>
      <c r="F15" s="394">
        <v>1583.3</v>
      </c>
      <c r="G15" s="394">
        <v>1605</v>
      </c>
    </row>
    <row r="16" spans="1:7" ht="13.5" customHeight="1">
      <c r="A16" s="23" t="s">
        <v>252</v>
      </c>
      <c r="B16" s="24">
        <v>1292</v>
      </c>
      <c r="C16" s="24">
        <v>0</v>
      </c>
      <c r="D16" s="24">
        <f t="shared" si="0"/>
        <v>1292</v>
      </c>
      <c r="E16" s="68">
        <f>'- 7 -'!F16</f>
        <v>1197.5</v>
      </c>
      <c r="F16" s="68">
        <v>1133.6</v>
      </c>
      <c r="G16" s="68">
        <v>1216.2</v>
      </c>
    </row>
    <row r="17" spans="1:7" ht="13.5" customHeight="1">
      <c r="A17" s="367" t="s">
        <v>253</v>
      </c>
      <c r="B17" s="368">
        <v>1518</v>
      </c>
      <c r="C17" s="368">
        <v>0</v>
      </c>
      <c r="D17" s="368">
        <f t="shared" si="0"/>
        <v>1518</v>
      </c>
      <c r="E17" s="394">
        <f>'- 7 -'!F17</f>
        <v>1437</v>
      </c>
      <c r="F17" s="394">
        <v>1398.1</v>
      </c>
      <c r="G17" s="394">
        <v>1426</v>
      </c>
    </row>
    <row r="18" spans="1:7" ht="13.5" customHeight="1">
      <c r="A18" s="23" t="s">
        <v>254</v>
      </c>
      <c r="B18" s="24">
        <v>6243</v>
      </c>
      <c r="C18" s="24">
        <v>346</v>
      </c>
      <c r="D18" s="24">
        <f t="shared" si="0"/>
        <v>5897</v>
      </c>
      <c r="E18" s="68">
        <f>'- 7 -'!F18</f>
        <v>6098.7</v>
      </c>
      <c r="F18" s="68">
        <v>2679.1</v>
      </c>
      <c r="G18" s="68">
        <v>2996.1</v>
      </c>
    </row>
    <row r="19" spans="1:7" ht="13.5" customHeight="1">
      <c r="A19" s="367" t="s">
        <v>255</v>
      </c>
      <c r="B19" s="368">
        <v>3361</v>
      </c>
      <c r="C19" s="368">
        <v>0</v>
      </c>
      <c r="D19" s="368">
        <f t="shared" si="0"/>
        <v>3361</v>
      </c>
      <c r="E19" s="394">
        <f>'- 7 -'!F19</f>
        <v>3349.5</v>
      </c>
      <c r="F19" s="394">
        <v>3217.1</v>
      </c>
      <c r="G19" s="394">
        <v>3055</v>
      </c>
    </row>
    <row r="20" spans="1:7" ht="13.5" customHeight="1">
      <c r="A20" s="23" t="s">
        <v>256</v>
      </c>
      <c r="B20" s="24">
        <v>6895</v>
      </c>
      <c r="C20" s="24">
        <v>0</v>
      </c>
      <c r="D20" s="24">
        <f t="shared" si="0"/>
        <v>6895</v>
      </c>
      <c r="E20" s="68">
        <f>'- 7 -'!F20</f>
        <v>6703</v>
      </c>
      <c r="F20" s="68">
        <v>6643.4</v>
      </c>
      <c r="G20" s="68">
        <v>6565.7</v>
      </c>
    </row>
    <row r="21" spans="1:7" ht="13.5" customHeight="1">
      <c r="A21" s="367" t="s">
        <v>257</v>
      </c>
      <c r="B21" s="368">
        <v>3322</v>
      </c>
      <c r="C21" s="368">
        <v>0</v>
      </c>
      <c r="D21" s="368">
        <f t="shared" si="0"/>
        <v>3322</v>
      </c>
      <c r="E21" s="394">
        <f>'- 7 -'!F21</f>
        <v>3111</v>
      </c>
      <c r="F21" s="394">
        <v>3224.5</v>
      </c>
      <c r="G21" s="394">
        <v>3241.6</v>
      </c>
    </row>
    <row r="22" spans="1:7" ht="13.5" customHeight="1">
      <c r="A22" s="23" t="s">
        <v>258</v>
      </c>
      <c r="B22" s="24">
        <v>1733</v>
      </c>
      <c r="C22" s="24">
        <v>0</v>
      </c>
      <c r="D22" s="24">
        <f t="shared" si="0"/>
        <v>1733</v>
      </c>
      <c r="E22" s="68">
        <f>'- 7 -'!F22</f>
        <v>1664</v>
      </c>
      <c r="F22" s="68">
        <v>1653</v>
      </c>
      <c r="G22" s="68">
        <v>1645.5</v>
      </c>
    </row>
    <row r="23" spans="1:7" ht="13.5" customHeight="1">
      <c r="A23" s="367" t="s">
        <v>259</v>
      </c>
      <c r="B23" s="368">
        <v>1367</v>
      </c>
      <c r="C23" s="368">
        <v>0</v>
      </c>
      <c r="D23" s="368">
        <f t="shared" si="0"/>
        <v>1367</v>
      </c>
      <c r="E23" s="394">
        <f>'- 7 -'!F23</f>
        <v>1311</v>
      </c>
      <c r="F23" s="394">
        <v>1259.2</v>
      </c>
      <c r="G23" s="394">
        <v>1268.7</v>
      </c>
    </row>
    <row r="24" spans="1:7" ht="13.5" customHeight="1">
      <c r="A24" s="23" t="s">
        <v>260</v>
      </c>
      <c r="B24" s="24">
        <v>4759</v>
      </c>
      <c r="C24" s="24">
        <v>0</v>
      </c>
      <c r="D24" s="24">
        <f t="shared" si="0"/>
        <v>4759</v>
      </c>
      <c r="E24" s="68">
        <f>'- 7 -'!F24</f>
        <v>4595.5</v>
      </c>
      <c r="F24" s="68">
        <v>4522.2</v>
      </c>
      <c r="G24" s="68">
        <v>4558.4</v>
      </c>
    </row>
    <row r="25" spans="1:7" ht="13.5" customHeight="1">
      <c r="A25" s="367" t="s">
        <v>261</v>
      </c>
      <c r="B25" s="368">
        <v>15148</v>
      </c>
      <c r="C25" s="368">
        <v>0</v>
      </c>
      <c r="D25" s="368">
        <f t="shared" si="0"/>
        <v>15148</v>
      </c>
      <c r="E25" s="394">
        <f>'- 7 -'!F25</f>
        <v>14334</v>
      </c>
      <c r="F25" s="394">
        <v>14598.2</v>
      </c>
      <c r="G25" s="394">
        <v>14845.5</v>
      </c>
    </row>
    <row r="26" spans="1:7" ht="13.5" customHeight="1">
      <c r="A26" s="23" t="s">
        <v>262</v>
      </c>
      <c r="B26" s="24">
        <v>3369</v>
      </c>
      <c r="C26" s="24">
        <v>0</v>
      </c>
      <c r="D26" s="24">
        <f t="shared" si="0"/>
        <v>3369</v>
      </c>
      <c r="E26" s="68">
        <f>'- 7 -'!F26</f>
        <v>3278.5</v>
      </c>
      <c r="F26" s="68">
        <v>3162.7</v>
      </c>
      <c r="G26" s="68">
        <v>3163.8</v>
      </c>
    </row>
    <row r="27" spans="1:7" ht="13.5" customHeight="1">
      <c r="A27" s="367" t="s">
        <v>263</v>
      </c>
      <c r="B27" s="368">
        <v>3521</v>
      </c>
      <c r="C27" s="368">
        <v>0</v>
      </c>
      <c r="D27" s="368">
        <f t="shared" si="0"/>
        <v>3521</v>
      </c>
      <c r="E27" s="394">
        <f>'- 7 -'!F27</f>
        <v>3385.01</v>
      </c>
      <c r="F27" s="394">
        <v>3340.8</v>
      </c>
      <c r="G27" s="394">
        <v>3278.4</v>
      </c>
    </row>
    <row r="28" spans="1:7" ht="13.5" customHeight="1">
      <c r="A28" s="23" t="s">
        <v>264</v>
      </c>
      <c r="B28" s="24">
        <v>2110</v>
      </c>
      <c r="C28" s="24">
        <v>0</v>
      </c>
      <c r="D28" s="24">
        <f t="shared" si="0"/>
        <v>2110</v>
      </c>
      <c r="E28" s="68">
        <f>'- 7 -'!F28</f>
        <v>1915</v>
      </c>
      <c r="F28" s="68">
        <v>1810.6</v>
      </c>
      <c r="G28" s="68">
        <v>1866.8</v>
      </c>
    </row>
    <row r="29" spans="1:7" ht="13.5" customHeight="1">
      <c r="A29" s="367" t="s">
        <v>265</v>
      </c>
      <c r="B29" s="368">
        <v>13385</v>
      </c>
      <c r="C29" s="368">
        <v>0</v>
      </c>
      <c r="D29" s="368">
        <f t="shared" si="0"/>
        <v>13385</v>
      </c>
      <c r="E29" s="394">
        <f>'- 7 -'!F29</f>
        <v>12841.5</v>
      </c>
      <c r="F29" s="394">
        <v>12779.6</v>
      </c>
      <c r="G29" s="394">
        <v>12979.1</v>
      </c>
    </row>
    <row r="30" spans="1:7" ht="13.5" customHeight="1">
      <c r="A30" s="23" t="s">
        <v>266</v>
      </c>
      <c r="B30" s="24">
        <v>1279</v>
      </c>
      <c r="C30" s="24">
        <v>0</v>
      </c>
      <c r="D30" s="24">
        <f t="shared" si="0"/>
        <v>1279</v>
      </c>
      <c r="E30" s="68">
        <f>'- 7 -'!F30</f>
        <v>1208.5</v>
      </c>
      <c r="F30" s="68">
        <v>1230.5</v>
      </c>
      <c r="G30" s="68">
        <v>1260.5</v>
      </c>
    </row>
    <row r="31" spans="1:7" ht="13.5" customHeight="1">
      <c r="A31" s="367" t="s">
        <v>267</v>
      </c>
      <c r="B31" s="368">
        <v>3486</v>
      </c>
      <c r="C31" s="368">
        <v>0</v>
      </c>
      <c r="D31" s="368">
        <f t="shared" si="0"/>
        <v>3486</v>
      </c>
      <c r="E31" s="394">
        <f>'- 7 -'!F31</f>
        <v>3344</v>
      </c>
      <c r="F31" s="394">
        <v>3245</v>
      </c>
      <c r="G31" s="394">
        <v>3306.3</v>
      </c>
    </row>
    <row r="32" spans="1:7" ht="13.5" customHeight="1">
      <c r="A32" s="23" t="s">
        <v>268</v>
      </c>
      <c r="B32" s="24">
        <v>2278</v>
      </c>
      <c r="C32" s="24">
        <v>0</v>
      </c>
      <c r="D32" s="24">
        <f t="shared" si="0"/>
        <v>2278</v>
      </c>
      <c r="E32" s="68">
        <f>'- 7 -'!F32</f>
        <v>2180</v>
      </c>
      <c r="F32" s="68">
        <v>2196.6</v>
      </c>
      <c r="G32" s="68">
        <v>2246.4</v>
      </c>
    </row>
    <row r="33" spans="1:7" ht="13.5" customHeight="1">
      <c r="A33" s="367" t="s">
        <v>269</v>
      </c>
      <c r="B33" s="368">
        <v>2479</v>
      </c>
      <c r="C33" s="368">
        <v>0</v>
      </c>
      <c r="D33" s="368">
        <f t="shared" si="0"/>
        <v>2479</v>
      </c>
      <c r="E33" s="394">
        <f>'- 7 -'!F33</f>
        <v>2278.5</v>
      </c>
      <c r="F33" s="394">
        <v>2348.4</v>
      </c>
      <c r="G33" s="394">
        <v>2384.2</v>
      </c>
    </row>
    <row r="34" spans="1:7" ht="13.5" customHeight="1">
      <c r="A34" s="23" t="s">
        <v>270</v>
      </c>
      <c r="B34" s="24">
        <v>2196</v>
      </c>
      <c r="C34" s="24">
        <v>0</v>
      </c>
      <c r="D34" s="24">
        <f t="shared" si="0"/>
        <v>2196</v>
      </c>
      <c r="E34" s="68">
        <f>'- 7 -'!F34</f>
        <v>2126.8</v>
      </c>
      <c r="F34" s="68">
        <v>2121.8</v>
      </c>
      <c r="G34" s="68">
        <v>2168.5</v>
      </c>
    </row>
    <row r="35" spans="1:7" ht="13.5" customHeight="1">
      <c r="A35" s="367" t="s">
        <v>271</v>
      </c>
      <c r="B35" s="368">
        <v>17686</v>
      </c>
      <c r="C35" s="368">
        <v>0</v>
      </c>
      <c r="D35" s="368">
        <f t="shared" si="0"/>
        <v>17686</v>
      </c>
      <c r="E35" s="394">
        <f>'- 7 -'!F35</f>
        <v>17153</v>
      </c>
      <c r="F35" s="394">
        <v>16990.5</v>
      </c>
      <c r="G35" s="394">
        <v>17290.1</v>
      </c>
    </row>
    <row r="36" spans="1:7" ht="13.5" customHeight="1">
      <c r="A36" s="23" t="s">
        <v>272</v>
      </c>
      <c r="B36" s="24">
        <v>2041</v>
      </c>
      <c r="C36" s="24">
        <v>0</v>
      </c>
      <c r="D36" s="24">
        <f t="shared" si="0"/>
        <v>2041</v>
      </c>
      <c r="E36" s="68">
        <f>'- 7 -'!F36</f>
        <v>1932.9999999999998</v>
      </c>
      <c r="F36" s="68">
        <v>1857.6</v>
      </c>
      <c r="G36" s="68">
        <v>1915.5</v>
      </c>
    </row>
    <row r="37" spans="1:7" ht="13.5" customHeight="1">
      <c r="A37" s="367" t="s">
        <v>273</v>
      </c>
      <c r="B37" s="368">
        <v>3512</v>
      </c>
      <c r="C37" s="368">
        <v>0</v>
      </c>
      <c r="D37" s="368">
        <f t="shared" si="0"/>
        <v>3512</v>
      </c>
      <c r="E37" s="394">
        <f>'- 7 -'!F37</f>
        <v>3391.5</v>
      </c>
      <c r="F37" s="394">
        <v>3375.5</v>
      </c>
      <c r="G37" s="394">
        <v>3352.4</v>
      </c>
    </row>
    <row r="38" spans="1:7" ht="13.5" customHeight="1">
      <c r="A38" s="23" t="s">
        <v>274</v>
      </c>
      <c r="B38" s="24">
        <v>8950</v>
      </c>
      <c r="C38" s="24">
        <v>0</v>
      </c>
      <c r="D38" s="24">
        <f t="shared" si="0"/>
        <v>8950</v>
      </c>
      <c r="E38" s="68">
        <f>'- 7 -'!F38</f>
        <v>8728.5</v>
      </c>
      <c r="F38" s="68">
        <v>8592.7</v>
      </c>
      <c r="G38" s="68">
        <v>8473.2</v>
      </c>
    </row>
    <row r="39" spans="1:7" ht="13.5" customHeight="1">
      <c r="A39" s="367" t="s">
        <v>275</v>
      </c>
      <c r="B39" s="368">
        <v>1793</v>
      </c>
      <c r="C39" s="368">
        <v>0</v>
      </c>
      <c r="D39" s="368">
        <f t="shared" si="0"/>
        <v>1793</v>
      </c>
      <c r="E39" s="394">
        <f>'- 7 -'!F39</f>
        <v>1667.5</v>
      </c>
      <c r="F39" s="394">
        <v>1729.2</v>
      </c>
      <c r="G39" s="394">
        <v>1780.2</v>
      </c>
    </row>
    <row r="40" spans="1:7" ht="13.5" customHeight="1">
      <c r="A40" s="23" t="s">
        <v>276</v>
      </c>
      <c r="B40" s="24">
        <v>9202</v>
      </c>
      <c r="C40" s="24">
        <v>0</v>
      </c>
      <c r="D40" s="24">
        <f t="shared" si="0"/>
        <v>9202</v>
      </c>
      <c r="E40" s="68">
        <f>'- 7 -'!F40</f>
        <v>8793.4</v>
      </c>
      <c r="F40" s="68">
        <v>8790.9</v>
      </c>
      <c r="G40" s="68">
        <v>8903.2</v>
      </c>
    </row>
    <row r="41" spans="1:7" ht="13.5" customHeight="1">
      <c r="A41" s="367" t="s">
        <v>277</v>
      </c>
      <c r="B41" s="368">
        <v>4885</v>
      </c>
      <c r="C41" s="368">
        <v>0</v>
      </c>
      <c r="D41" s="368">
        <f t="shared" si="0"/>
        <v>4885</v>
      </c>
      <c r="E41" s="394">
        <f>'- 7 -'!F41</f>
        <v>4665.5</v>
      </c>
      <c r="F41" s="394">
        <v>4646.8</v>
      </c>
      <c r="G41" s="394">
        <v>4663.2</v>
      </c>
    </row>
    <row r="42" spans="1:7" ht="13.5" customHeight="1">
      <c r="A42" s="23" t="s">
        <v>278</v>
      </c>
      <c r="B42" s="24">
        <v>1825</v>
      </c>
      <c r="C42" s="24">
        <v>0</v>
      </c>
      <c r="D42" s="24">
        <f t="shared" si="0"/>
        <v>1825</v>
      </c>
      <c r="E42" s="68">
        <f>'- 7 -'!F42</f>
        <v>1684</v>
      </c>
      <c r="F42" s="68">
        <v>1692.3</v>
      </c>
      <c r="G42" s="68">
        <v>1728.5</v>
      </c>
    </row>
    <row r="43" spans="1:7" ht="13.5" customHeight="1">
      <c r="A43" s="367" t="s">
        <v>279</v>
      </c>
      <c r="B43" s="368">
        <v>1160</v>
      </c>
      <c r="C43" s="368">
        <v>0</v>
      </c>
      <c r="D43" s="368">
        <f t="shared" si="0"/>
        <v>1160</v>
      </c>
      <c r="E43" s="394">
        <f>'- 7 -'!F43</f>
        <v>1093</v>
      </c>
      <c r="F43" s="394">
        <v>1118.7</v>
      </c>
      <c r="G43" s="394">
        <v>1152.5</v>
      </c>
    </row>
    <row r="44" spans="1:7" ht="13.5" customHeight="1">
      <c r="A44" s="23" t="s">
        <v>280</v>
      </c>
      <c r="B44" s="24">
        <v>805</v>
      </c>
      <c r="C44" s="24">
        <v>0</v>
      </c>
      <c r="D44" s="24">
        <f t="shared" si="0"/>
        <v>805</v>
      </c>
      <c r="E44" s="68">
        <f>'- 7 -'!F44</f>
        <v>791.5</v>
      </c>
      <c r="F44" s="68">
        <v>769</v>
      </c>
      <c r="G44" s="68">
        <v>792</v>
      </c>
    </row>
    <row r="45" spans="1:7" ht="13.5" customHeight="1">
      <c r="A45" s="367" t="s">
        <v>281</v>
      </c>
      <c r="B45" s="368">
        <v>1531</v>
      </c>
      <c r="C45" s="368">
        <v>0</v>
      </c>
      <c r="D45" s="368">
        <f t="shared" si="0"/>
        <v>1531</v>
      </c>
      <c r="E45" s="394">
        <f>'- 7 -'!F45</f>
        <v>1451</v>
      </c>
      <c r="F45" s="394">
        <v>1464.1</v>
      </c>
      <c r="G45" s="394">
        <v>1488.5</v>
      </c>
    </row>
    <row r="46" spans="1:7" ht="13.5" customHeight="1">
      <c r="A46" s="23" t="s">
        <v>282</v>
      </c>
      <c r="B46" s="24">
        <v>33754</v>
      </c>
      <c r="C46" s="24">
        <v>1781</v>
      </c>
      <c r="D46" s="24">
        <f t="shared" si="0"/>
        <v>31973</v>
      </c>
      <c r="E46" s="68">
        <f>'- 7 -'!F46</f>
        <v>30825</v>
      </c>
      <c r="F46" s="68">
        <v>30101.6</v>
      </c>
      <c r="G46" s="68">
        <v>30315.5</v>
      </c>
    </row>
    <row r="47" spans="1:7" ht="4.5" customHeight="1">
      <c r="A47"/>
      <c r="B47"/>
      <c r="C47"/>
      <c r="D47"/>
      <c r="E47"/>
      <c r="F47"/>
      <c r="G47"/>
    </row>
    <row r="48" spans="1:7" ht="13.5" customHeight="1">
      <c r="A48" s="370" t="s">
        <v>283</v>
      </c>
      <c r="B48" s="371">
        <f aca="true" t="shared" si="1" ref="B48:G48">SUM(B11:B46)</f>
        <v>184266</v>
      </c>
      <c r="C48" s="371">
        <f t="shared" si="1"/>
        <v>2127</v>
      </c>
      <c r="D48" s="371">
        <f t="shared" si="1"/>
        <v>182139</v>
      </c>
      <c r="E48" s="395">
        <f t="shared" si="1"/>
        <v>175228.11000000002</v>
      </c>
      <c r="F48" s="395">
        <f t="shared" si="1"/>
        <v>170246.5</v>
      </c>
      <c r="G48" s="395">
        <f t="shared" si="1"/>
        <v>172061.5</v>
      </c>
    </row>
    <row r="49" spans="1:7" ht="4.5" customHeight="1">
      <c r="A49" s="25" t="s">
        <v>5</v>
      </c>
      <c r="B49" s="26"/>
      <c r="C49" s="26"/>
      <c r="D49" s="26"/>
      <c r="E49" s="71"/>
      <c r="F49" s="71"/>
      <c r="G49" s="71"/>
    </row>
    <row r="50" spans="1:7" ht="13.5" customHeight="1">
      <c r="A50" s="23" t="s">
        <v>284</v>
      </c>
      <c r="B50" s="24">
        <v>232</v>
      </c>
      <c r="C50" s="24">
        <v>0</v>
      </c>
      <c r="D50" s="24">
        <f>B50-C50</f>
        <v>232</v>
      </c>
      <c r="E50" s="68">
        <f>'- 7 -'!F50</f>
        <v>228.3</v>
      </c>
      <c r="F50" s="71">
        <v>228.3</v>
      </c>
      <c r="G50" s="68">
        <v>228.7</v>
      </c>
    </row>
    <row r="51" spans="1:7" ht="13.5" customHeight="1">
      <c r="A51" s="367" t="s">
        <v>285</v>
      </c>
      <c r="B51" s="368">
        <v>0</v>
      </c>
      <c r="C51" s="368">
        <v>0</v>
      </c>
      <c r="D51" s="368">
        <f>B51-C51</f>
        <v>0</v>
      </c>
      <c r="E51" s="394">
        <f>'- 7 -'!F51</f>
        <v>653</v>
      </c>
      <c r="F51" s="394"/>
      <c r="G51" s="394"/>
    </row>
    <row r="52" spans="1:7" ht="49.5" customHeight="1">
      <c r="A52" s="27"/>
      <c r="B52" s="27"/>
      <c r="C52" s="27"/>
      <c r="D52" s="27"/>
      <c r="E52" s="27"/>
      <c r="F52" s="134"/>
      <c r="G52" s="134"/>
    </row>
    <row r="53" spans="1:6" ht="15" customHeight="1">
      <c r="A53" s="128" t="s">
        <v>387</v>
      </c>
      <c r="C53" s="118"/>
      <c r="D53" s="118"/>
      <c r="E53" s="118"/>
      <c r="F53" s="118"/>
    </row>
    <row r="54" spans="1:6" ht="12" customHeight="1">
      <c r="A54" s="128" t="s">
        <v>388</v>
      </c>
      <c r="C54" s="118"/>
      <c r="D54" s="118"/>
      <c r="E54" s="118"/>
      <c r="F54" s="118"/>
    </row>
    <row r="55" spans="1:6" ht="12" customHeight="1">
      <c r="A55" s="28" t="s">
        <v>389</v>
      </c>
      <c r="C55" s="118"/>
      <c r="D55" s="118"/>
      <c r="E55" s="118"/>
      <c r="F55" s="118"/>
    </row>
    <row r="56" spans="1:6" ht="12" customHeight="1">
      <c r="A56" s="128" t="s">
        <v>509</v>
      </c>
      <c r="C56" s="118"/>
      <c r="D56" s="118"/>
      <c r="E56" s="118"/>
      <c r="F56" s="119"/>
    </row>
    <row r="57" spans="1:6" ht="14.25" customHeight="1">
      <c r="A57" s="28"/>
      <c r="B57" s="118"/>
      <c r="C57" s="118"/>
      <c r="D57" s="118"/>
      <c r="E57" s="118"/>
      <c r="F57" s="118"/>
    </row>
    <row r="58" spans="6:7" ht="14.25" customHeight="1">
      <c r="F58"/>
      <c r="G58"/>
    </row>
    <row r="59" spans="6:7" ht="14.25" customHeight="1">
      <c r="F59"/>
      <c r="G59"/>
    </row>
    <row r="60" spans="6:7" ht="12">
      <c r="F60"/>
      <c r="G60"/>
    </row>
    <row r="61" spans="6:7" ht="12">
      <c r="F61"/>
      <c r="G61"/>
    </row>
    <row r="62" spans="6:7" ht="12">
      <c r="F62"/>
      <c r="G62"/>
    </row>
    <row r="63" spans="6:7" ht="12">
      <c r="F63"/>
      <c r="G63"/>
    </row>
  </sheetData>
  <mergeCells count="2">
    <mergeCell ref="B6:D6"/>
    <mergeCell ref="B7:D7"/>
  </mergeCells>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D57"/>
  <sheetViews>
    <sheetView showGridLines="0" showZeros="0" workbookViewId="0" topLeftCell="A1">
      <selection activeCell="A1" sqref="A1"/>
    </sheetView>
  </sheetViews>
  <sheetFormatPr defaultColWidth="9.33203125" defaultRowHeight="12"/>
  <cols>
    <col min="1" max="1" width="39.83203125" style="1" customWidth="1"/>
    <col min="2" max="3" width="31.83203125" style="1" customWidth="1"/>
    <col min="4" max="4" width="29.83203125" style="1" customWidth="1"/>
    <col min="5" max="16384" width="9.33203125" style="1" customWidth="1"/>
  </cols>
  <sheetData>
    <row r="1" spans="1:4" ht="6.75" customHeight="1">
      <c r="A1" s="3"/>
      <c r="B1" s="4"/>
      <c r="C1" s="4"/>
      <c r="D1" s="4"/>
    </row>
    <row r="2" spans="1:4" ht="15.75" customHeight="1">
      <c r="A2" s="43"/>
      <c r="B2" s="5" t="s">
        <v>193</v>
      </c>
      <c r="C2" s="6"/>
      <c r="D2" s="103"/>
    </row>
    <row r="3" spans="1:4" ht="15.75" customHeight="1">
      <c r="A3" s="47"/>
      <c r="B3" s="7" t="str">
        <f>STATDATE</f>
        <v>ESTIMATE SEPTEMBER 30, 2006</v>
      </c>
      <c r="C3" s="8"/>
      <c r="D3" s="104"/>
    </row>
    <row r="4" spans="2:4" ht="15.75" customHeight="1">
      <c r="B4" s="4"/>
      <c r="C4" s="4"/>
      <c r="D4" s="4"/>
    </row>
    <row r="5" spans="2:4" ht="15.75" customHeight="1">
      <c r="B5" s="4"/>
      <c r="C5" s="4"/>
      <c r="D5" s="4"/>
    </row>
    <row r="6" spans="2:4" ht="15.75" customHeight="1">
      <c r="B6" s="4"/>
      <c r="C6" s="4"/>
      <c r="D6" s="4"/>
    </row>
    <row r="7" spans="2:4" ht="15.75" customHeight="1">
      <c r="B7" s="396" t="s">
        <v>192</v>
      </c>
      <c r="C7" s="397"/>
      <c r="D7" s="4"/>
    </row>
    <row r="8" spans="1:4" ht="15.75" customHeight="1">
      <c r="A8" s="105"/>
      <c r="B8" s="106" t="s">
        <v>79</v>
      </c>
      <c r="C8" s="107"/>
      <c r="D8" s="108"/>
    </row>
    <row r="9" spans="1:3" ht="15.75" customHeight="1">
      <c r="A9" s="35" t="s">
        <v>88</v>
      </c>
      <c r="B9" s="36" t="s">
        <v>380</v>
      </c>
      <c r="C9" s="36" t="s">
        <v>381</v>
      </c>
    </row>
    <row r="10" ht="4.5" customHeight="1">
      <c r="A10" s="37"/>
    </row>
    <row r="11" spans="1:3" ht="13.5" customHeight="1">
      <c r="A11" s="367" t="s">
        <v>248</v>
      </c>
      <c r="B11" s="394">
        <v>17.446653734238602</v>
      </c>
      <c r="C11" s="394">
        <v>14.564874975388854</v>
      </c>
    </row>
    <row r="12" spans="1:3" ht="13.5" customHeight="1">
      <c r="A12" s="23" t="s">
        <v>249</v>
      </c>
      <c r="B12" s="68">
        <v>17.458973787777534</v>
      </c>
      <c r="C12" s="68">
        <v>14.152771925600435</v>
      </c>
    </row>
    <row r="13" spans="1:3" ht="13.5" customHeight="1">
      <c r="A13" s="367" t="s">
        <v>250</v>
      </c>
      <c r="B13" s="394">
        <v>18.509079768270944</v>
      </c>
      <c r="C13" s="394">
        <v>14.764632681084791</v>
      </c>
    </row>
    <row r="14" spans="1:3" ht="13.5" customHeight="1">
      <c r="A14" s="23" t="s">
        <v>286</v>
      </c>
      <c r="B14" s="68">
        <v>15.729864236835365</v>
      </c>
      <c r="C14" s="68">
        <v>12.663485584523844</v>
      </c>
    </row>
    <row r="15" spans="1:3" ht="13.5" customHeight="1">
      <c r="A15" s="367" t="s">
        <v>251</v>
      </c>
      <c r="B15" s="394">
        <v>18.430293807795856</v>
      </c>
      <c r="C15" s="394">
        <v>15.031026252983294</v>
      </c>
    </row>
    <row r="16" spans="1:3" ht="13.5" customHeight="1">
      <c r="A16" s="23" t="s">
        <v>252</v>
      </c>
      <c r="B16" s="68">
        <v>17.93984962406015</v>
      </c>
      <c r="C16" s="68">
        <v>14.648318042813456</v>
      </c>
    </row>
    <row r="17" spans="1:3" ht="13.5" customHeight="1">
      <c r="A17" s="367" t="s">
        <v>253</v>
      </c>
      <c r="B17" s="394">
        <v>16.824727783631893</v>
      </c>
      <c r="C17" s="394">
        <v>14.052415411695677</v>
      </c>
    </row>
    <row r="18" spans="1:3" ht="13.5" customHeight="1">
      <c r="A18" s="23" t="s">
        <v>254</v>
      </c>
      <c r="B18" s="68">
        <v>15.851484119145397</v>
      </c>
      <c r="C18" s="68">
        <v>12.941263845860036</v>
      </c>
    </row>
    <row r="19" spans="1:3" ht="13.5" customHeight="1">
      <c r="A19" s="367" t="s">
        <v>255</v>
      </c>
      <c r="B19" s="394">
        <v>17.52217145928514</v>
      </c>
      <c r="C19" s="394">
        <v>14.613874345549739</v>
      </c>
    </row>
    <row r="20" spans="1:3" ht="13.5" customHeight="1">
      <c r="A20" s="23" t="s">
        <v>256</v>
      </c>
      <c r="B20" s="68">
        <v>20.40287208018399</v>
      </c>
      <c r="C20" s="68">
        <v>16.951552901843854</v>
      </c>
    </row>
    <row r="21" spans="1:3" ht="13.5" customHeight="1">
      <c r="A21" s="367" t="s">
        <v>257</v>
      </c>
      <c r="B21" s="394">
        <v>18.34478637585898</v>
      </c>
      <c r="C21" s="394">
        <v>14.660697455230915</v>
      </c>
    </row>
    <row r="22" spans="1:3" ht="13.5" customHeight="1">
      <c r="A22" s="23" t="s">
        <v>258</v>
      </c>
      <c r="B22" s="68">
        <v>18.049225159525978</v>
      </c>
      <c r="C22" s="68">
        <v>14.69185943846018</v>
      </c>
    </row>
    <row r="23" spans="1:3" ht="13.5" customHeight="1">
      <c r="A23" s="367" t="s">
        <v>259</v>
      </c>
      <c r="B23" s="394">
        <v>17.25</v>
      </c>
      <c r="C23" s="394">
        <v>14.127155172413794</v>
      </c>
    </row>
    <row r="24" spans="1:3" ht="13.5" customHeight="1">
      <c r="A24" s="23" t="s">
        <v>260</v>
      </c>
      <c r="B24" s="68">
        <v>17.680851063829788</v>
      </c>
      <c r="C24" s="68">
        <v>14.508287292817679</v>
      </c>
    </row>
    <row r="25" spans="1:3" ht="13.5" customHeight="1">
      <c r="A25" s="367" t="s">
        <v>261</v>
      </c>
      <c r="B25" s="394">
        <v>19.036342352767054</v>
      </c>
      <c r="C25" s="394">
        <v>14.431847928958339</v>
      </c>
    </row>
    <row r="26" spans="1:3" ht="13.5" customHeight="1">
      <c r="A26" s="23" t="s">
        <v>262</v>
      </c>
      <c r="B26" s="68">
        <v>16.57092018301983</v>
      </c>
      <c r="C26" s="68">
        <v>13.894892985802077</v>
      </c>
    </row>
    <row r="27" spans="1:3" ht="13.5" customHeight="1">
      <c r="A27" s="367" t="s">
        <v>263</v>
      </c>
      <c r="B27" s="394">
        <v>16.82109410982038</v>
      </c>
      <c r="C27" s="394">
        <v>13.313183355620232</v>
      </c>
    </row>
    <row r="28" spans="1:3" ht="13.5" customHeight="1">
      <c r="A28" s="23" t="s">
        <v>264</v>
      </c>
      <c r="B28" s="68">
        <v>16.815946610467158</v>
      </c>
      <c r="C28" s="68">
        <v>13.8798289483221</v>
      </c>
    </row>
    <row r="29" spans="1:3" ht="13.5" customHeight="1">
      <c r="A29" s="367" t="s">
        <v>265</v>
      </c>
      <c r="B29" s="394">
        <v>17.583075335397318</v>
      </c>
      <c r="C29" s="394">
        <v>14.051626034052608</v>
      </c>
    </row>
    <row r="30" spans="1:3" ht="13.5" customHeight="1">
      <c r="A30" s="23" t="s">
        <v>266</v>
      </c>
      <c r="B30" s="68">
        <v>15.487632961681404</v>
      </c>
      <c r="C30" s="68">
        <v>13.278760575760908</v>
      </c>
    </row>
    <row r="31" spans="1:3" ht="13.5" customHeight="1">
      <c r="A31" s="367" t="s">
        <v>267</v>
      </c>
      <c r="B31" s="394">
        <v>17.216321967579653</v>
      </c>
      <c r="C31" s="394">
        <v>14.188850889773335</v>
      </c>
    </row>
    <row r="32" spans="1:3" ht="13.5" customHeight="1">
      <c r="A32" s="23" t="s">
        <v>268</v>
      </c>
      <c r="B32" s="68">
        <v>16.528925619834713</v>
      </c>
      <c r="C32" s="68">
        <v>13.979735795818906</v>
      </c>
    </row>
    <row r="33" spans="1:3" ht="13.5" customHeight="1">
      <c r="A33" s="367" t="s">
        <v>269</v>
      </c>
      <c r="B33" s="394">
        <v>16.146977535256184</v>
      </c>
      <c r="C33" s="394">
        <v>13.460743191351098</v>
      </c>
    </row>
    <row r="34" spans="1:3" ht="13.5" customHeight="1">
      <c r="A34" s="23" t="s">
        <v>270</v>
      </c>
      <c r="B34" s="68">
        <v>17.845843150454392</v>
      </c>
      <c r="C34" s="68">
        <v>14.471965160587915</v>
      </c>
    </row>
    <row r="35" spans="1:3" ht="13.5" customHeight="1">
      <c r="A35" s="367" t="s">
        <v>271</v>
      </c>
      <c r="B35" s="394">
        <v>18.028527493504427</v>
      </c>
      <c r="C35" s="394">
        <v>14.618078932342488</v>
      </c>
    </row>
    <row r="36" spans="1:3" ht="13.5" customHeight="1">
      <c r="A36" s="23" t="s">
        <v>272</v>
      </c>
      <c r="B36" s="68">
        <v>17.29421791593774</v>
      </c>
      <c r="C36" s="68">
        <v>14.282547657750847</v>
      </c>
    </row>
    <row r="37" spans="1:3" ht="13.5" customHeight="1">
      <c r="A37" s="367" t="s">
        <v>273</v>
      </c>
      <c r="B37" s="394">
        <v>18.7458545213354</v>
      </c>
      <c r="C37" s="394">
        <v>14.968883788674582</v>
      </c>
    </row>
    <row r="38" spans="1:3" ht="13.5" customHeight="1">
      <c r="A38" s="23" t="s">
        <v>274</v>
      </c>
      <c r="B38" s="68">
        <v>18.639104035701262</v>
      </c>
      <c r="C38" s="68">
        <v>15.414025111695835</v>
      </c>
    </row>
    <row r="39" spans="1:3" ht="13.5" customHeight="1">
      <c r="A39" s="367" t="s">
        <v>275</v>
      </c>
      <c r="B39" s="394">
        <v>15.465590799480617</v>
      </c>
      <c r="C39" s="394">
        <v>13.451919974185222</v>
      </c>
    </row>
    <row r="40" spans="1:3" ht="13.5" customHeight="1">
      <c r="A40" s="23" t="s">
        <v>276</v>
      </c>
      <c r="B40" s="68">
        <v>17.519219875374283</v>
      </c>
      <c r="C40" s="68">
        <v>14.393701302952923</v>
      </c>
    </row>
    <row r="41" spans="1:3" ht="13.5" customHeight="1">
      <c r="A41" s="367" t="s">
        <v>277</v>
      </c>
      <c r="B41" s="394">
        <v>17.35986547085202</v>
      </c>
      <c r="C41" s="394">
        <v>13.578683896504556</v>
      </c>
    </row>
    <row r="42" spans="1:3" ht="13.5" customHeight="1">
      <c r="A42" s="23" t="s">
        <v>278</v>
      </c>
      <c r="B42" s="68">
        <v>17.13123092573754</v>
      </c>
      <c r="C42" s="68">
        <v>14.080267558528428</v>
      </c>
    </row>
    <row r="43" spans="1:3" ht="13.5" customHeight="1">
      <c r="A43" s="367" t="s">
        <v>279</v>
      </c>
      <c r="B43" s="394">
        <v>15.50354609929078</v>
      </c>
      <c r="C43" s="394">
        <v>13.296836982968369</v>
      </c>
    </row>
    <row r="44" spans="1:3" ht="13.5" customHeight="1">
      <c r="A44" s="23" t="s">
        <v>280</v>
      </c>
      <c r="B44" s="68">
        <v>16.851181605279965</v>
      </c>
      <c r="C44" s="68">
        <v>14.17696578900233</v>
      </c>
    </row>
    <row r="45" spans="1:3" ht="13.5" customHeight="1">
      <c r="A45" s="367" t="s">
        <v>281</v>
      </c>
      <c r="B45" s="394">
        <v>18.93343815513627</v>
      </c>
      <c r="C45" s="394">
        <v>15.840611353711791</v>
      </c>
    </row>
    <row r="46" spans="1:3" ht="13.5" customHeight="1">
      <c r="A46" s="23" t="s">
        <v>282</v>
      </c>
      <c r="B46" s="68">
        <v>18.197026250521816</v>
      </c>
      <c r="C46" s="68">
        <v>13.969075435273217</v>
      </c>
    </row>
    <row r="47" spans="1:4" ht="4.5" customHeight="1">
      <c r="A47"/>
      <c r="B47"/>
      <c r="C47"/>
      <c r="D47"/>
    </row>
    <row r="48" spans="1:4" ht="13.5" customHeight="1">
      <c r="A48" s="502" t="s">
        <v>283</v>
      </c>
      <c r="B48" s="503">
        <v>17.788738219326437</v>
      </c>
      <c r="C48" s="504">
        <v>14.279368180648058</v>
      </c>
      <c r="D48" s="37"/>
    </row>
    <row r="49" spans="1:3" ht="4.5" customHeight="1">
      <c r="A49" s="25" t="s">
        <v>5</v>
      </c>
      <c r="B49" s="71"/>
      <c r="C49" s="71"/>
    </row>
    <row r="50" spans="1:3" ht="13.5" customHeight="1">
      <c r="A50" s="23" t="s">
        <v>284</v>
      </c>
      <c r="B50" s="68">
        <v>12.502738225629791</v>
      </c>
      <c r="C50" s="68">
        <v>10.219337511190687</v>
      </c>
    </row>
    <row r="51" spans="1:3" ht="13.5" customHeight="1">
      <c r="A51" s="367" t="s">
        <v>285</v>
      </c>
      <c r="B51" s="394">
        <v>18.4985835694051</v>
      </c>
      <c r="C51" s="394">
        <v>17.86593707250342</v>
      </c>
    </row>
    <row r="52" spans="1:4" ht="49.5" customHeight="1">
      <c r="A52" s="27"/>
      <c r="B52" s="27"/>
      <c r="C52" s="27"/>
      <c r="D52" s="27"/>
    </row>
    <row r="53" spans="1:4" ht="15" customHeight="1">
      <c r="A53" s="129" t="s">
        <v>418</v>
      </c>
      <c r="B53" s="39"/>
      <c r="C53" s="39"/>
      <c r="D53" s="39"/>
    </row>
    <row r="54" spans="1:4" ht="12" customHeight="1">
      <c r="A54" s="39" t="s">
        <v>417</v>
      </c>
      <c r="B54" s="39"/>
      <c r="C54" s="39"/>
      <c r="D54" s="39"/>
    </row>
    <row r="55" spans="1:4" ht="12" customHeight="1">
      <c r="A55" s="129" t="s">
        <v>390</v>
      </c>
      <c r="C55" s="39"/>
      <c r="D55" s="39"/>
    </row>
    <row r="56" spans="1:4" ht="12" customHeight="1">
      <c r="A56" s="39" t="s">
        <v>561</v>
      </c>
      <c r="C56" s="39"/>
      <c r="D56" s="39"/>
    </row>
    <row r="57" spans="1:4" ht="12" customHeight="1">
      <c r="A57" s="39" t="s">
        <v>391</v>
      </c>
      <c r="B57" s="39"/>
      <c r="C57" s="39"/>
      <c r="D57" s="39"/>
    </row>
  </sheetData>
  <printOptions horizontalCentered="1"/>
  <pageMargins left="0.5" right="0.5" top="0.6" bottom="0" header="0.3" footer="0"/>
  <pageSetup fitToHeight="1" fitToWidth="1" horizontalDpi="600" verticalDpi="600" orientation="portrait" scale="88" r:id="rId1"/>
  <headerFooter alignWithMargins="0">
    <oddHeader>&amp;C&amp;"Arial,Bold"&amp;10&amp;A</oddHeader>
  </headerFooter>
</worksheet>
</file>

<file path=xl/worksheets/sheet8.xml><?xml version="1.0" encoding="utf-8"?>
<worksheet xmlns="http://schemas.openxmlformats.org/spreadsheetml/2006/main" xmlns:r="http://schemas.openxmlformats.org/officeDocument/2006/relationships">
  <sheetPr codeName="Sheet7">
    <pageSetUpPr fitToPage="1"/>
  </sheetPr>
  <dimension ref="A2:L34"/>
  <sheetViews>
    <sheetView showGridLines="0" showZeros="0" workbookViewId="0" topLeftCell="A1">
      <selection activeCell="A1" sqref="A1"/>
    </sheetView>
  </sheetViews>
  <sheetFormatPr defaultColWidth="15.83203125" defaultRowHeight="12"/>
  <cols>
    <col min="1" max="1" width="5.83203125" style="1" customWidth="1"/>
    <col min="2" max="2" width="43.83203125" style="1" customWidth="1"/>
    <col min="3" max="7" width="17.83203125" style="1" customWidth="1"/>
    <col min="8" max="8" width="15.83203125" style="1" customWidth="1"/>
    <col min="9" max="9" width="2.83203125" style="1" customWidth="1"/>
    <col min="10" max="10" width="17.83203125" style="1" customWidth="1"/>
    <col min="11" max="11" width="9.83203125" style="1" customWidth="1"/>
    <col min="12" max="16384" width="15.83203125" style="1" customWidth="1"/>
  </cols>
  <sheetData>
    <row r="2" spans="1:10" ht="12">
      <c r="A2" s="73"/>
      <c r="B2" s="73"/>
      <c r="C2" s="74" t="str">
        <f>OPYEAR</f>
        <v>OPERATING FUND 2006/2007 BUDGET</v>
      </c>
      <c r="D2" s="74"/>
      <c r="E2" s="74"/>
      <c r="F2" s="74"/>
      <c r="G2" s="74"/>
      <c r="H2" s="74"/>
      <c r="I2" s="74"/>
      <c r="J2" s="73"/>
    </row>
    <row r="5" spans="3:10" ht="15.75">
      <c r="C5" s="348" t="s">
        <v>168</v>
      </c>
      <c r="D5" s="76"/>
      <c r="E5" s="76"/>
      <c r="F5" s="76"/>
      <c r="G5" s="76"/>
      <c r="H5" s="76"/>
      <c r="I5" s="76"/>
      <c r="J5" s="4"/>
    </row>
    <row r="6" spans="3:10" ht="15.75">
      <c r="C6" s="348" t="s">
        <v>452</v>
      </c>
      <c r="D6" s="76"/>
      <c r="E6" s="76"/>
      <c r="F6" s="76"/>
      <c r="G6" s="76"/>
      <c r="H6" s="76"/>
      <c r="I6" s="76"/>
      <c r="J6" s="4"/>
    </row>
    <row r="7" spans="3:10" ht="12">
      <c r="C7" s="75"/>
      <c r="D7" s="76"/>
      <c r="E7" s="76"/>
      <c r="F7" s="76"/>
      <c r="G7" s="76"/>
      <c r="H7" s="76"/>
      <c r="I7" s="76"/>
      <c r="J7" s="4"/>
    </row>
    <row r="8" spans="3:10" ht="12">
      <c r="C8" s="75"/>
      <c r="D8" s="76"/>
      <c r="E8" s="76"/>
      <c r="F8" s="76"/>
      <c r="G8" s="76"/>
      <c r="H8" s="76"/>
      <c r="I8" s="4"/>
      <c r="J8" s="4"/>
    </row>
    <row r="9" spans="3:10" ht="12">
      <c r="C9" s="4"/>
      <c r="D9" s="4"/>
      <c r="E9" s="4"/>
      <c r="F9" s="4"/>
      <c r="G9" s="4"/>
      <c r="H9" s="4"/>
      <c r="I9" s="4"/>
      <c r="J9" s="4"/>
    </row>
    <row r="10" spans="3:10" ht="12">
      <c r="C10" s="4"/>
      <c r="D10" s="4"/>
      <c r="E10" s="4"/>
      <c r="F10" s="4"/>
      <c r="G10" s="4"/>
      <c r="H10" s="4"/>
      <c r="I10" s="4"/>
      <c r="J10" s="4"/>
    </row>
    <row r="11" spans="3:10" ht="12">
      <c r="C11" s="380" t="s">
        <v>169</v>
      </c>
      <c r="D11" s="381"/>
      <c r="E11" s="381"/>
      <c r="F11" s="381"/>
      <c r="G11" s="381"/>
      <c r="H11" s="381"/>
      <c r="I11" s="382"/>
      <c r="J11" s="4"/>
    </row>
    <row r="12" spans="3:10" ht="12">
      <c r="C12" s="4"/>
      <c r="D12" s="4"/>
      <c r="E12" s="4"/>
      <c r="F12" s="4"/>
      <c r="G12" s="4"/>
      <c r="H12" s="4"/>
      <c r="I12" s="4"/>
      <c r="J12" s="4"/>
    </row>
    <row r="13" spans="1:10" ht="12">
      <c r="A13" s="77"/>
      <c r="B13" s="78"/>
      <c r="C13" s="383"/>
      <c r="D13" s="383" t="s">
        <v>170</v>
      </c>
      <c r="E13" s="384"/>
      <c r="F13" s="383" t="s">
        <v>171</v>
      </c>
      <c r="G13" s="383" t="s">
        <v>146</v>
      </c>
      <c r="H13" s="385"/>
      <c r="I13" s="375"/>
      <c r="J13" s="375"/>
    </row>
    <row r="14" spans="1:10" ht="12">
      <c r="A14" s="539" t="s">
        <v>182</v>
      </c>
      <c r="B14" s="540"/>
      <c r="C14" s="386" t="s">
        <v>172</v>
      </c>
      <c r="D14" s="386" t="s">
        <v>173</v>
      </c>
      <c r="E14" s="366" t="s">
        <v>156</v>
      </c>
      <c r="F14" s="386" t="s">
        <v>174</v>
      </c>
      <c r="G14" s="386" t="s">
        <v>156</v>
      </c>
      <c r="H14" s="365" t="s">
        <v>101</v>
      </c>
      <c r="I14" s="387"/>
      <c r="J14" s="386" t="s">
        <v>175</v>
      </c>
    </row>
    <row r="16" spans="1:10" ht="12">
      <c r="A16" s="79">
        <v>100</v>
      </c>
      <c r="B16" s="37" t="s">
        <v>56</v>
      </c>
      <c r="C16" s="80">
        <f>'- 12 -'!B22</f>
        <v>768602918</v>
      </c>
      <c r="D16" s="81">
        <f>'- 12 -'!B23</f>
        <v>47508715</v>
      </c>
      <c r="E16" s="81">
        <f>'- 12 -'!B40</f>
        <v>20141515</v>
      </c>
      <c r="F16" s="81">
        <f>'- 12 -'!B46</f>
        <v>58161399</v>
      </c>
      <c r="G16" s="82"/>
      <c r="H16" s="83"/>
      <c r="J16" s="80">
        <f>SUM(C16:F16)</f>
        <v>894414547</v>
      </c>
    </row>
    <row r="17" spans="1:10" ht="24" customHeight="1">
      <c r="A17" s="79">
        <v>200</v>
      </c>
      <c r="B17" s="37" t="s">
        <v>550</v>
      </c>
      <c r="C17" s="80">
        <f>'- 12 -'!D22</f>
        <v>234864661</v>
      </c>
      <c r="D17" s="81">
        <f>'- 12 -'!D23</f>
        <v>21829580</v>
      </c>
      <c r="E17" s="81">
        <f>'- 12 -'!D40</f>
        <v>9500882</v>
      </c>
      <c r="F17" s="81">
        <f>'- 12 -'!D46</f>
        <v>4712901</v>
      </c>
      <c r="G17" s="82"/>
      <c r="H17" s="83"/>
      <c r="J17" s="80">
        <f>SUM(C17:F17)</f>
        <v>270908024</v>
      </c>
    </row>
    <row r="18" spans="1:10" ht="24" customHeight="1">
      <c r="A18" s="79">
        <v>300</v>
      </c>
      <c r="B18" s="37" t="s">
        <v>230</v>
      </c>
      <c r="C18" s="80">
        <f>'- 12 -'!F22</f>
        <v>3835715</v>
      </c>
      <c r="D18" s="81">
        <f>'- 12 -'!F23</f>
        <v>293112</v>
      </c>
      <c r="E18" s="81">
        <f>'- 12 -'!F40</f>
        <v>632568</v>
      </c>
      <c r="F18" s="81">
        <f>'- 12 -'!F46</f>
        <v>301935</v>
      </c>
      <c r="G18" s="82"/>
      <c r="H18" s="84">
        <f>'- 12 -'!F48</f>
        <v>35400</v>
      </c>
      <c r="I18" s="85" t="s">
        <v>359</v>
      </c>
      <c r="J18" s="80">
        <f>SUM(C18:F18,H18)</f>
        <v>5098730</v>
      </c>
    </row>
    <row r="19" spans="1:10" ht="24" customHeight="1">
      <c r="A19" s="79">
        <v>400</v>
      </c>
      <c r="B19" s="37" t="s">
        <v>176</v>
      </c>
      <c r="C19" s="80">
        <f>'- 12 -'!H22</f>
        <v>9475910</v>
      </c>
      <c r="D19" s="81">
        <f>'- 12 -'!H23</f>
        <v>769800</v>
      </c>
      <c r="E19" s="81">
        <f>'- 12 -'!H40</f>
        <v>1213504</v>
      </c>
      <c r="F19" s="81">
        <f>'- 12 -'!H46</f>
        <v>950134</v>
      </c>
      <c r="G19" s="82"/>
      <c r="H19" s="83"/>
      <c r="J19" s="80">
        <f>SUM(C19:F19)</f>
        <v>12409348</v>
      </c>
    </row>
    <row r="20" spans="1:10" ht="24" customHeight="1">
      <c r="A20" s="79">
        <v>500</v>
      </c>
      <c r="B20" s="37" t="s">
        <v>200</v>
      </c>
      <c r="C20" s="80">
        <f>'- 12 -'!J22</f>
        <v>34689807</v>
      </c>
      <c r="D20" s="81">
        <f>'- 12 -'!J23</f>
        <v>4992225</v>
      </c>
      <c r="E20" s="81">
        <f>'- 12 -'!J40</f>
        <v>12704189</v>
      </c>
      <c r="F20" s="81">
        <f>'- 12 -'!J46</f>
        <v>2700992</v>
      </c>
      <c r="G20" s="82"/>
      <c r="H20" s="84">
        <f>'- 12 -'!J48</f>
        <v>-35400</v>
      </c>
      <c r="I20" s="85" t="s">
        <v>359</v>
      </c>
      <c r="J20" s="80">
        <f>SUM(C20:F20,H20)</f>
        <v>55051813</v>
      </c>
    </row>
    <row r="21" spans="1:11" ht="12" customHeight="1">
      <c r="A21" s="79"/>
      <c r="B21" s="37"/>
      <c r="C21" s="86"/>
      <c r="D21" s="87"/>
      <c r="E21" s="87"/>
      <c r="F21" s="87"/>
      <c r="G21" s="82"/>
      <c r="H21" s="83"/>
      <c r="J21" s="80"/>
      <c r="K21" s="537" t="s">
        <v>209</v>
      </c>
    </row>
    <row r="22" spans="1:11" ht="24" customHeight="1">
      <c r="A22" s="88">
        <v>600</v>
      </c>
      <c r="B22" s="89" t="s">
        <v>194</v>
      </c>
      <c r="C22" s="80">
        <f>'- 13 -'!B22</f>
        <v>36683557</v>
      </c>
      <c r="D22" s="81">
        <f>'- 13 -'!B23</f>
        <v>3108100</v>
      </c>
      <c r="E22" s="81">
        <f>'- 13 -'!B40</f>
        <v>10074146</v>
      </c>
      <c r="F22" s="81">
        <f>'- 13 -'!B46</f>
        <v>6271975</v>
      </c>
      <c r="G22" s="82"/>
      <c r="H22" s="83"/>
      <c r="J22" s="80">
        <f>SUM(C22:F22)</f>
        <v>56137778</v>
      </c>
      <c r="K22" s="538"/>
    </row>
    <row r="23" spans="1:11" ht="24" customHeight="1">
      <c r="A23" s="79">
        <v>700</v>
      </c>
      <c r="B23" s="37" t="s">
        <v>177</v>
      </c>
      <c r="C23" s="80">
        <f>'- 13 -'!D22</f>
        <v>29196514</v>
      </c>
      <c r="D23" s="81">
        <f>'- 13 -'!D23</f>
        <v>3997217</v>
      </c>
      <c r="E23" s="81">
        <f>'- 13 -'!D40</f>
        <v>18288765</v>
      </c>
      <c r="F23" s="81">
        <f>'- 13 -'!D46</f>
        <v>12559897</v>
      </c>
      <c r="G23" s="82"/>
      <c r="H23" s="83"/>
      <c r="J23" s="80">
        <f>SUM(C23:F23)</f>
        <v>64042393</v>
      </c>
      <c r="K23" s="90"/>
    </row>
    <row r="24" spans="1:10" ht="24" customHeight="1">
      <c r="A24" s="79">
        <v>800</v>
      </c>
      <c r="B24" s="37" t="s">
        <v>178</v>
      </c>
      <c r="C24" s="80">
        <f>'- 13 -'!F22</f>
        <v>81337213</v>
      </c>
      <c r="D24" s="81">
        <f>'- 13 -'!F23</f>
        <v>12096700</v>
      </c>
      <c r="E24" s="81">
        <f>'- 13 -'!F40</f>
        <v>79603893</v>
      </c>
      <c r="F24" s="81">
        <f>'- 13 -'!F46</f>
        <v>17768549</v>
      </c>
      <c r="G24" s="82"/>
      <c r="H24" s="91"/>
      <c r="J24" s="80">
        <f>SUM(C24:F24)</f>
        <v>190806355</v>
      </c>
    </row>
    <row r="25" spans="1:10" ht="24" customHeight="1">
      <c r="A25" s="79">
        <v>900</v>
      </c>
      <c r="B25" s="37" t="s">
        <v>60</v>
      </c>
      <c r="C25" s="86"/>
      <c r="D25" s="87"/>
      <c r="E25" s="87"/>
      <c r="F25" s="87"/>
      <c r="G25" s="81">
        <v>2546700</v>
      </c>
      <c r="H25" s="92">
        <v>25260427</v>
      </c>
      <c r="I25" s="93" t="s">
        <v>364</v>
      </c>
      <c r="J25" s="80">
        <f>SUM(G25:H25)</f>
        <v>27807127</v>
      </c>
    </row>
    <row r="26" spans="1:10" ht="12">
      <c r="A26" s="79"/>
      <c r="B26" s="37"/>
      <c r="C26" s="86"/>
      <c r="D26" s="87"/>
      <c r="E26" s="87"/>
      <c r="F26" s="87"/>
      <c r="G26" s="87"/>
      <c r="H26" s="94"/>
      <c r="J26" s="86"/>
    </row>
    <row r="27" spans="2:10" ht="12">
      <c r="B27" s="37"/>
      <c r="C27" s="95"/>
      <c r="D27" s="95"/>
      <c r="E27" s="95"/>
      <c r="F27" s="95"/>
      <c r="G27" s="95"/>
      <c r="H27" s="95"/>
      <c r="J27" s="95"/>
    </row>
    <row r="28" spans="1:12" ht="12">
      <c r="A28" s="96"/>
      <c r="B28" s="97" t="s">
        <v>175</v>
      </c>
      <c r="C28" s="98">
        <f>SUM(C16:C25)</f>
        <v>1198686295</v>
      </c>
      <c r="D28" s="99">
        <f>SUM(D16:D25)</f>
        <v>94595449</v>
      </c>
      <c r="E28" s="99">
        <f>SUM(E16:E25)</f>
        <v>152159462</v>
      </c>
      <c r="F28" s="99">
        <f>SUM(F16:F25)</f>
        <v>103427782</v>
      </c>
      <c r="G28" s="99">
        <f>G25</f>
        <v>2546700</v>
      </c>
      <c r="H28" s="100">
        <f>SUM(H16:H25)</f>
        <v>25260427</v>
      </c>
      <c r="I28" s="101"/>
      <c r="J28" s="98">
        <f>SUM(J16:J25)</f>
        <v>1576676115</v>
      </c>
      <c r="L28" s="102"/>
    </row>
    <row r="29" spans="3:8" ht="12">
      <c r="C29" s="95"/>
      <c r="D29" s="95"/>
      <c r="E29" s="95"/>
      <c r="F29" s="95"/>
      <c r="G29" s="95"/>
      <c r="H29" s="95"/>
    </row>
    <row r="30" ht="60" customHeight="1"/>
    <row r="31" spans="1:2" ht="12" customHeight="1">
      <c r="A31" s="349" t="s">
        <v>208</v>
      </c>
      <c r="B31" s="28" t="s">
        <v>553</v>
      </c>
    </row>
    <row r="32" spans="1:3" ht="12">
      <c r="A32" s="349" t="s">
        <v>359</v>
      </c>
      <c r="B32" s="1" t="s">
        <v>358</v>
      </c>
      <c r="C32" s="37"/>
    </row>
    <row r="33" spans="1:10" ht="12">
      <c r="A33" s="349" t="s">
        <v>364</v>
      </c>
      <c r="B33" s="1" t="s">
        <v>360</v>
      </c>
      <c r="C33" s="95"/>
      <c r="J33" s="95"/>
    </row>
    <row r="34" ht="12">
      <c r="C34" s="95"/>
    </row>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mergeCells count="2">
    <mergeCell ref="K21:K22"/>
    <mergeCell ref="A14:B14"/>
  </mergeCells>
  <printOptions/>
  <pageMargins left="0.3937007874015748" right="0" top="0.7086614173228347" bottom="0.31496062992125984" header="0" footer="0"/>
  <pageSetup fitToHeight="1" fitToWidth="1" horizontalDpi="600" verticalDpi="600" orientation="landscape" scale="88" r:id="rId1"/>
</worksheet>
</file>

<file path=xl/worksheets/sheet9.xml><?xml version="1.0" encoding="utf-8"?>
<worksheet xmlns="http://schemas.openxmlformats.org/spreadsheetml/2006/main" xmlns:r="http://schemas.openxmlformats.org/officeDocument/2006/relationships">
  <sheetPr codeName="Sheet8">
    <pageSetUpPr fitToPage="1"/>
  </sheetPr>
  <dimension ref="A2:L53"/>
  <sheetViews>
    <sheetView showGridLines="0" showZeros="0" workbookViewId="0" topLeftCell="A1">
      <selection activeCell="A1" sqref="A1"/>
    </sheetView>
  </sheetViews>
  <sheetFormatPr defaultColWidth="15.83203125" defaultRowHeight="12"/>
  <cols>
    <col min="1" max="1" width="50.83203125" style="1" customWidth="1"/>
    <col min="2" max="2" width="15.83203125" style="1" customWidth="1"/>
    <col min="3" max="3" width="8.83203125" style="1" customWidth="1"/>
    <col min="4" max="4" width="15.83203125" style="1" customWidth="1"/>
    <col min="5" max="5" width="8.83203125" style="1" customWidth="1"/>
    <col min="6" max="6" width="15.83203125" style="1" customWidth="1"/>
    <col min="7" max="7" width="8.83203125" style="1" customWidth="1"/>
    <col min="8" max="8" width="15.83203125" style="1" customWidth="1"/>
    <col min="9" max="9" width="8.83203125" style="1" customWidth="1"/>
    <col min="10" max="10" width="15.83203125" style="1" customWidth="1"/>
    <col min="11" max="11" width="8.83203125" style="1" customWidth="1"/>
    <col min="12" max="12" width="5.83203125" style="1" customWidth="1"/>
    <col min="13" max="16384" width="15.83203125" style="1" customWidth="1"/>
  </cols>
  <sheetData>
    <row r="2" spans="1:11" ht="12">
      <c r="A2" s="73"/>
      <c r="B2" s="73"/>
      <c r="C2" s="73"/>
      <c r="D2" s="135" t="str">
        <f>OPYEAR</f>
        <v>OPERATING FUND 2006/2007 BUDGET</v>
      </c>
      <c r="E2" s="135"/>
      <c r="F2" s="135"/>
      <c r="G2" s="135"/>
      <c r="H2" s="136"/>
      <c r="I2" s="136"/>
      <c r="J2" s="137"/>
      <c r="K2" s="138" t="s">
        <v>9</v>
      </c>
    </row>
    <row r="3" spans="10:11" ht="9.75" customHeight="1">
      <c r="J3" s="118"/>
      <c r="K3" s="118"/>
    </row>
    <row r="4" spans="2:11" ht="15.75">
      <c r="B4" s="350" t="s">
        <v>180</v>
      </c>
      <c r="C4" s="118"/>
      <c r="D4" s="118"/>
      <c r="E4" s="118"/>
      <c r="F4" s="118"/>
      <c r="G4" s="118"/>
      <c r="H4" s="118"/>
      <c r="I4" s="118"/>
      <c r="J4" s="118"/>
      <c r="K4" s="118"/>
    </row>
    <row r="5" spans="2:11" ht="15.75">
      <c r="B5" s="350" t="s">
        <v>181</v>
      </c>
      <c r="C5" s="118"/>
      <c r="D5" s="118"/>
      <c r="E5" s="118"/>
      <c r="F5" s="118"/>
      <c r="G5" s="118"/>
      <c r="H5" s="118"/>
      <c r="I5" s="118"/>
      <c r="J5" s="118"/>
      <c r="K5" s="118"/>
    </row>
    <row r="6" ht="9.75" customHeight="1"/>
    <row r="7" spans="2:11" ht="12">
      <c r="B7" s="140" t="s">
        <v>182</v>
      </c>
      <c r="C7" s="136"/>
      <c r="D7" s="136"/>
      <c r="E7" s="136"/>
      <c r="F7" s="136"/>
      <c r="G7" s="136"/>
      <c r="H7" s="136"/>
      <c r="I7" s="136"/>
      <c r="J7" s="136"/>
      <c r="K7" s="141"/>
    </row>
    <row r="8" ht="6" customHeight="1"/>
    <row r="9" spans="1:11" ht="12">
      <c r="A9" s="4"/>
      <c r="B9" s="361" t="s">
        <v>69</v>
      </c>
      <c r="C9" s="363"/>
      <c r="D9" s="362" t="s">
        <v>505</v>
      </c>
      <c r="E9" s="363"/>
      <c r="F9" s="362" t="s">
        <v>229</v>
      </c>
      <c r="G9" s="363"/>
      <c r="H9" s="362" t="s">
        <v>65</v>
      </c>
      <c r="I9" s="363"/>
      <c r="J9" s="362" t="s">
        <v>199</v>
      </c>
      <c r="K9" s="363"/>
    </row>
    <row r="10" spans="1:11" ht="14.25">
      <c r="A10" s="4"/>
      <c r="B10" s="364" t="s">
        <v>183</v>
      </c>
      <c r="C10" s="366"/>
      <c r="D10" s="365" t="s">
        <v>551</v>
      </c>
      <c r="E10" s="366"/>
      <c r="F10" s="365" t="s">
        <v>305</v>
      </c>
      <c r="G10" s="366"/>
      <c r="H10" s="365" t="s">
        <v>85</v>
      </c>
      <c r="I10" s="366"/>
      <c r="J10" s="365" t="s">
        <v>37</v>
      </c>
      <c r="K10" s="366"/>
    </row>
    <row r="11" spans="1:11" ht="12">
      <c r="A11" s="142" t="s">
        <v>169</v>
      </c>
      <c r="B11" s="143" t="s">
        <v>89</v>
      </c>
      <c r="C11" s="143" t="s">
        <v>90</v>
      </c>
      <c r="D11" s="143" t="s">
        <v>89</v>
      </c>
      <c r="E11" s="143" t="s">
        <v>90</v>
      </c>
      <c r="F11" s="143" t="s">
        <v>89</v>
      </c>
      <c r="G11" s="143" t="s">
        <v>90</v>
      </c>
      <c r="H11" s="143" t="s">
        <v>89</v>
      </c>
      <c r="I11" s="143" t="s">
        <v>90</v>
      </c>
      <c r="J11" s="143" t="s">
        <v>89</v>
      </c>
      <c r="K11" s="144" t="s">
        <v>90</v>
      </c>
    </row>
    <row r="12" spans="1:11" ht="4.5" customHeight="1">
      <c r="A12" s="145"/>
      <c r="B12" s="4"/>
      <c r="C12" s="4"/>
      <c r="D12" s="4"/>
      <c r="E12" s="4"/>
      <c r="F12" s="4"/>
      <c r="G12" s="4"/>
      <c r="H12" s="4"/>
      <c r="I12" s="4"/>
      <c r="J12" s="4"/>
      <c r="K12" s="4"/>
    </row>
    <row r="13" spans="1:11" ht="12">
      <c r="A13" s="378" t="s">
        <v>172</v>
      </c>
      <c r="B13" s="146"/>
      <c r="C13" s="355"/>
      <c r="D13" s="146"/>
      <c r="E13" s="355"/>
      <c r="F13" s="146"/>
      <c r="G13" s="355"/>
      <c r="H13" s="146"/>
      <c r="I13" s="355"/>
      <c r="J13" s="146"/>
      <c r="K13" s="355"/>
    </row>
    <row r="14" spans="1:11" ht="12">
      <c r="A14" s="147" t="s">
        <v>314</v>
      </c>
      <c r="B14" s="148"/>
      <c r="C14" s="352"/>
      <c r="D14" s="148"/>
      <c r="E14" s="352"/>
      <c r="F14" s="148"/>
      <c r="G14" s="352"/>
      <c r="H14" s="148"/>
      <c r="I14" s="352"/>
      <c r="J14" s="148">
        <v>3224492</v>
      </c>
      <c r="K14" s="352"/>
    </row>
    <row r="15" spans="1:11" ht="12">
      <c r="A15" s="147" t="s">
        <v>315</v>
      </c>
      <c r="B15" s="148">
        <v>64927607</v>
      </c>
      <c r="C15" s="352">
        <f>B15/'- 13 -'!$J$52*100</f>
        <v>4.118005364722608</v>
      </c>
      <c r="D15" s="148">
        <v>5249572</v>
      </c>
      <c r="E15" s="352">
        <f>D15/'- 13 -'!$J$52*100</f>
        <v>0.3329518313911922</v>
      </c>
      <c r="F15" s="148">
        <v>405844</v>
      </c>
      <c r="G15" s="352">
        <f>F15/'- 13 -'!$J$52*100</f>
        <v>0.025740479997060146</v>
      </c>
      <c r="H15" s="148">
        <v>583779</v>
      </c>
      <c r="I15" s="352">
        <f>H15/'- 13 -'!$J$52*100</f>
        <v>0.03702593033826735</v>
      </c>
      <c r="J15" s="148">
        <v>15349869</v>
      </c>
      <c r="K15" s="352">
        <f>J15/'- 13 -'!$J$52*100</f>
        <v>0.9735587958722899</v>
      </c>
    </row>
    <row r="16" spans="1:11" ht="12">
      <c r="A16" s="147" t="s">
        <v>316</v>
      </c>
      <c r="B16" s="148">
        <v>645498185</v>
      </c>
      <c r="C16" s="352">
        <f>B16/'- 13 -'!$J$52*100</f>
        <v>40.940442926669185</v>
      </c>
      <c r="D16" s="148">
        <v>101258103</v>
      </c>
      <c r="E16" s="352">
        <f>D16/'- 13 -'!$J$52*100</f>
        <v>6.422251344880683</v>
      </c>
      <c r="F16" s="148">
        <v>2878200</v>
      </c>
      <c r="G16" s="352">
        <f>F16/'- 13 -'!$J$52*100</f>
        <v>0.18254858893451303</v>
      </c>
      <c r="H16" s="148">
        <v>6064344</v>
      </c>
      <c r="I16" s="352">
        <f>H16/'- 13 -'!$J$52*100</f>
        <v>0.38462839275014954</v>
      </c>
      <c r="J16" s="148"/>
      <c r="K16" s="352">
        <f>J16/'- 13 -'!$J$52*100</f>
        <v>0</v>
      </c>
    </row>
    <row r="17" spans="1:11" ht="12">
      <c r="A17" s="147" t="s">
        <v>317</v>
      </c>
      <c r="B17" s="148">
        <v>18908352</v>
      </c>
      <c r="C17" s="352">
        <f>B17/'- 13 -'!$J$52*100</f>
        <v>1.1992540395653803</v>
      </c>
      <c r="D17" s="148">
        <v>105208152</v>
      </c>
      <c r="E17" s="352">
        <f>D17/'- 13 -'!$J$52*100</f>
        <v>6.6727814926022395</v>
      </c>
      <c r="F17" s="148">
        <v>269481</v>
      </c>
      <c r="G17" s="352">
        <f>F17/'- 13 -'!$J$52*100</f>
        <v>0.017091715757995105</v>
      </c>
      <c r="H17" s="148">
        <v>1442683</v>
      </c>
      <c r="I17" s="352">
        <f>H17/'- 13 -'!$J$52*100</f>
        <v>0.09150154469106041</v>
      </c>
      <c r="J17" s="148"/>
      <c r="K17" s="352">
        <f>J17/'- 13 -'!$J$52*100</f>
        <v>0</v>
      </c>
    </row>
    <row r="18" spans="1:11" ht="12">
      <c r="A18" s="147" t="s">
        <v>318</v>
      </c>
      <c r="B18" s="148">
        <v>2965863</v>
      </c>
      <c r="C18" s="352">
        <f>B18/'- 13 -'!$J$52*100</f>
        <v>0.18810857675737672</v>
      </c>
      <c r="D18" s="148">
        <v>1188792</v>
      </c>
      <c r="E18" s="352">
        <f>D18/'- 13 -'!$J$52*100</f>
        <v>0.07539861793365216</v>
      </c>
      <c r="F18" s="148">
        <v>104270</v>
      </c>
      <c r="G18" s="352">
        <f>F18/'- 13 -'!$J$52*100</f>
        <v>0.006613279608158457</v>
      </c>
      <c r="H18" s="148">
        <v>614128</v>
      </c>
      <c r="I18" s="352">
        <f>H18/'- 13 -'!$J$52*100</f>
        <v>0.03895080252420771</v>
      </c>
      <c r="J18" s="148">
        <v>3516795</v>
      </c>
      <c r="K18" s="352">
        <f>J18/'- 13 -'!$J$52*100</f>
        <v>0.22305120034116838</v>
      </c>
    </row>
    <row r="19" spans="1:11" ht="12">
      <c r="A19" s="149" t="s">
        <v>319</v>
      </c>
      <c r="B19" s="150">
        <v>29021832</v>
      </c>
      <c r="C19" s="353">
        <f>B19/'- 13 -'!$J$52*100</f>
        <v>1.8406971301141324</v>
      </c>
      <c r="D19" s="150">
        <v>2259660</v>
      </c>
      <c r="E19" s="353">
        <f>D19/'- 13 -'!$J$52*100</f>
        <v>0.14331795722040225</v>
      </c>
      <c r="F19" s="150">
        <v>173820</v>
      </c>
      <c r="G19" s="353">
        <f>F19/'- 13 -'!$J$52*100</f>
        <v>0.011024458247723249</v>
      </c>
      <c r="H19" s="150">
        <v>585483</v>
      </c>
      <c r="I19" s="353">
        <f>H19/'- 13 -'!$J$52*100</f>
        <v>0.037134005800550866</v>
      </c>
      <c r="J19" s="150">
        <v>11749479</v>
      </c>
      <c r="K19" s="353">
        <f>J19/'- 13 -'!$J$52*100</f>
        <v>0.7452056188470896</v>
      </c>
    </row>
    <row r="20" spans="1:11" ht="12">
      <c r="A20" s="149" t="s">
        <v>320</v>
      </c>
      <c r="B20" s="151"/>
      <c r="C20" s="353"/>
      <c r="D20" s="151">
        <v>19681142</v>
      </c>
      <c r="E20" s="353">
        <f>D20/'- 13 -'!$J$52*100</f>
        <v>1.2482679107496977</v>
      </c>
      <c r="F20" s="151"/>
      <c r="G20" s="353"/>
      <c r="H20" s="151">
        <v>148093</v>
      </c>
      <c r="I20" s="353"/>
      <c r="J20" s="151"/>
      <c r="K20" s="353"/>
    </row>
    <row r="21" spans="1:11" ht="12">
      <c r="A21" s="152" t="s">
        <v>321</v>
      </c>
      <c r="B21" s="153">
        <v>7281079</v>
      </c>
      <c r="C21" s="354">
        <f>B21/'- 13 -'!$J$52*100</f>
        <v>0.461799283361377</v>
      </c>
      <c r="D21" s="153">
        <v>19240</v>
      </c>
      <c r="E21" s="354">
        <f>D21/'- 13 -'!$J$52*100</f>
        <v>0.0012202886703842786</v>
      </c>
      <c r="F21" s="153">
        <v>4100</v>
      </c>
      <c r="G21" s="354">
        <f>F21/'- 13 -'!$J$52*100</f>
        <v>0.0002600407249779388</v>
      </c>
      <c r="H21" s="153">
        <v>37400</v>
      </c>
      <c r="I21" s="354">
        <f>H21/'- 13 -'!$J$52*100</f>
        <v>0.002372078808335344</v>
      </c>
      <c r="J21" s="153">
        <v>849172</v>
      </c>
      <c r="K21" s="354">
        <f>J21/'- 13 -'!$J$52*100</f>
        <v>0.05385836646608933</v>
      </c>
    </row>
    <row r="22" spans="1:11" ht="12.75" customHeight="1">
      <c r="A22" s="154" t="s">
        <v>322</v>
      </c>
      <c r="B22" s="160">
        <f>SUM(B14:B21)</f>
        <v>768602918</v>
      </c>
      <c r="C22" s="356">
        <f>B22/'- 13 -'!$J$52*100</f>
        <v>48.74830732119006</v>
      </c>
      <c r="D22" s="160">
        <f>SUM(D14:D21)</f>
        <v>234864661</v>
      </c>
      <c r="E22" s="356">
        <f>D22/'- 13 -'!$J$52*100</f>
        <v>14.896189443448252</v>
      </c>
      <c r="F22" s="160">
        <f>SUM(F14:F21)</f>
        <v>3835715</v>
      </c>
      <c r="G22" s="356">
        <f>F22/'- 13 -'!$J$52*100</f>
        <v>0.24327856327042793</v>
      </c>
      <c r="H22" s="160">
        <f>SUM(H14:H21)</f>
        <v>9475910</v>
      </c>
      <c r="I22" s="356">
        <f>H22/'- 13 -'!$J$52*100</f>
        <v>0.6010054893233414</v>
      </c>
      <c r="J22" s="160">
        <f>SUM(J14:J21)</f>
        <v>34689807</v>
      </c>
      <c r="K22" s="356">
        <f>J22/'- 13 -'!$J$52*100</f>
        <v>2.2001859906401893</v>
      </c>
    </row>
    <row r="23" spans="1:11" ht="12">
      <c r="A23" s="378" t="s">
        <v>184</v>
      </c>
      <c r="B23" s="160">
        <v>47508715</v>
      </c>
      <c r="C23" s="356">
        <f>B23/'- 13 -'!$J$52*100</f>
        <v>3.0132196808220186</v>
      </c>
      <c r="D23" s="160">
        <v>21829580</v>
      </c>
      <c r="E23" s="356">
        <f>D23/'- 13 -'!$J$52*100</f>
        <v>1.3845316607716862</v>
      </c>
      <c r="F23" s="160">
        <v>293112</v>
      </c>
      <c r="G23" s="356">
        <f>F23/'- 13 -'!$J$52*100</f>
        <v>0.018590501702374047</v>
      </c>
      <c r="H23" s="160">
        <v>769800</v>
      </c>
      <c r="I23" s="356">
        <f>H23/'- 13 -'!$J$52*100</f>
        <v>0.0488242317287847</v>
      </c>
      <c r="J23" s="160">
        <v>4992225</v>
      </c>
      <c r="K23" s="356">
        <f>J23/'- 13 -'!$J$52*100</f>
        <v>0.3166297093299977</v>
      </c>
    </row>
    <row r="24" spans="1:11" ht="12">
      <c r="A24" s="378" t="s">
        <v>156</v>
      </c>
      <c r="B24" s="148"/>
      <c r="C24" s="352"/>
      <c r="D24" s="148"/>
      <c r="E24" s="352"/>
      <c r="F24" s="148"/>
      <c r="G24" s="352"/>
      <c r="H24" s="148"/>
      <c r="I24" s="352"/>
      <c r="J24" s="148"/>
      <c r="K24" s="352"/>
    </row>
    <row r="25" spans="1:11" ht="12">
      <c r="A25" s="149" t="s">
        <v>323</v>
      </c>
      <c r="B25" s="150">
        <v>3203263</v>
      </c>
      <c r="C25" s="353">
        <f>B25/'- 13 -'!$J$52*100</f>
        <v>0.20316556897927002</v>
      </c>
      <c r="D25" s="150">
        <v>7101586</v>
      </c>
      <c r="E25" s="353">
        <f>D25/'- 13 -'!$J$52*100</f>
        <v>0.45041501754467816</v>
      </c>
      <c r="F25" s="150">
        <v>43830</v>
      </c>
      <c r="G25" s="353">
        <f>F25/'- 13 -'!$J$52*100</f>
        <v>0.0027798987745812336</v>
      </c>
      <c r="H25" s="150">
        <v>704305</v>
      </c>
      <c r="I25" s="353">
        <f>H25/'- 13 -'!$J$52*100</f>
        <v>0.0446702397086798</v>
      </c>
      <c r="J25" s="150">
        <v>2979622</v>
      </c>
      <c r="K25" s="353">
        <f>J25/'- 13 -'!$J$52*100</f>
        <v>0.18898123537566244</v>
      </c>
    </row>
    <row r="26" spans="1:12" ht="12">
      <c r="A26" s="149" t="s">
        <v>324</v>
      </c>
      <c r="B26" s="150">
        <v>3515869</v>
      </c>
      <c r="C26" s="353">
        <f>B26/'- 13 -'!$J$52*100</f>
        <v>0.22299246919206356</v>
      </c>
      <c r="D26" s="150">
        <v>269198</v>
      </c>
      <c r="E26" s="353">
        <f>D26/'- 13 -'!$J$52*100</f>
        <v>0.01707376660551492</v>
      </c>
      <c r="F26" s="150">
        <v>28820</v>
      </c>
      <c r="G26" s="353">
        <f>F26/'- 13 -'!$J$52*100</f>
        <v>0.0018278960228937063</v>
      </c>
      <c r="H26" s="150">
        <v>44335</v>
      </c>
      <c r="I26" s="353">
        <f>H26/'- 13 -'!$J$52*100</f>
        <v>0.0028119281809504673</v>
      </c>
      <c r="J26" s="150">
        <v>1243857</v>
      </c>
      <c r="K26" s="353">
        <f>J26/'- 13 -'!$J$52*100</f>
        <v>0.07889109171924</v>
      </c>
      <c r="L26" s="541" t="s">
        <v>234</v>
      </c>
    </row>
    <row r="27" spans="1:12" ht="12.75" customHeight="1">
      <c r="A27" s="149" t="s">
        <v>325</v>
      </c>
      <c r="B27" s="150"/>
      <c r="C27" s="353">
        <f>B27/'- 13 -'!$J$52*100</f>
        <v>0</v>
      </c>
      <c r="D27" s="150"/>
      <c r="E27" s="353">
        <f>D27/'- 13 -'!$J$52*100</f>
        <v>0</v>
      </c>
      <c r="F27" s="150">
        <v>44804</v>
      </c>
      <c r="G27" s="353">
        <f>F27/'- 13 -'!$J$52*100</f>
        <v>0.002841674302905261</v>
      </c>
      <c r="H27" s="150"/>
      <c r="I27" s="353">
        <f>H27/'- 13 -'!$J$52*100</f>
        <v>0</v>
      </c>
      <c r="J27" s="150"/>
      <c r="K27" s="353">
        <f>J27/'- 13 -'!$J$52*100</f>
        <v>0</v>
      </c>
      <c r="L27" s="542"/>
    </row>
    <row r="28" spans="1:12" ht="12.75" customHeight="1">
      <c r="A28" s="149" t="s">
        <v>465</v>
      </c>
      <c r="B28" s="150">
        <v>1450541</v>
      </c>
      <c r="C28" s="353">
        <f>B28/'- 13 -'!$J$52*100</f>
        <v>0.09199993493907911</v>
      </c>
      <c r="D28" s="150">
        <v>1493505</v>
      </c>
      <c r="E28" s="353">
        <f>D28/'- 13 -'!$J$52*100</f>
        <v>0.09472490803857962</v>
      </c>
      <c r="F28" s="150">
        <v>90538</v>
      </c>
      <c r="G28" s="353">
        <f>F28/'- 13 -'!$J$52*100</f>
        <v>0.005742333453183567</v>
      </c>
      <c r="H28" s="150">
        <v>113593</v>
      </c>
      <c r="I28" s="353">
        <f>H28/'- 13 -'!$J$52*100</f>
        <v>0.007204586846931464</v>
      </c>
      <c r="J28" s="150">
        <v>2027464</v>
      </c>
      <c r="K28" s="353">
        <f>J28/'- 13 -'!$J$52*100</f>
        <v>0.12859102644552967</v>
      </c>
      <c r="L28" s="542"/>
    </row>
    <row r="29" spans="1:12" ht="12.75" customHeight="1">
      <c r="A29" s="149" t="s">
        <v>326</v>
      </c>
      <c r="B29" s="150"/>
      <c r="C29" s="353">
        <f>B29/'- 13 -'!$J$52*100</f>
        <v>0</v>
      </c>
      <c r="D29" s="150"/>
      <c r="E29" s="353">
        <f>D29/'- 13 -'!$J$52*100</f>
        <v>0</v>
      </c>
      <c r="F29" s="150"/>
      <c r="G29" s="353">
        <f>F29/'- 13 -'!$J$52*100</f>
        <v>0</v>
      </c>
      <c r="H29" s="150"/>
      <c r="I29" s="353">
        <f>H29/'- 13 -'!$J$52*100</f>
        <v>0</v>
      </c>
      <c r="J29" s="150"/>
      <c r="K29" s="353">
        <f>J29/'- 13 -'!$J$52*100</f>
        <v>0</v>
      </c>
      <c r="L29" s="542"/>
    </row>
    <row r="30" spans="1:12" ht="12.75" customHeight="1">
      <c r="A30" s="149" t="s">
        <v>327</v>
      </c>
      <c r="B30" s="150">
        <v>354262</v>
      </c>
      <c r="C30" s="353">
        <f>B30/'- 13 -'!$J$52*100</f>
        <v>0.022468913978569403</v>
      </c>
      <c r="D30" s="150">
        <v>75500</v>
      </c>
      <c r="E30" s="353">
        <f>D30/'- 13 -'!$J$52*100</f>
        <v>0.004788554813618141</v>
      </c>
      <c r="F30" s="150">
        <v>0</v>
      </c>
      <c r="G30" s="353">
        <f>F30/'- 13 -'!$J$52*100</f>
        <v>0</v>
      </c>
      <c r="H30" s="150"/>
      <c r="I30" s="353">
        <f>H30/'- 13 -'!$J$52*100</f>
        <v>0</v>
      </c>
      <c r="J30" s="150"/>
      <c r="K30" s="353">
        <f>J30/'- 13 -'!$J$52*100</f>
        <v>0</v>
      </c>
      <c r="L30" s="351"/>
    </row>
    <row r="31" spans="1:11" ht="12.75" customHeight="1">
      <c r="A31" s="149" t="s">
        <v>328</v>
      </c>
      <c r="B31" s="150">
        <v>1194222</v>
      </c>
      <c r="C31" s="353">
        <f>B31/'- 13 -'!$J$52*100</f>
        <v>0.07574301333283025</v>
      </c>
      <c r="D31" s="150">
        <v>36527</v>
      </c>
      <c r="E31" s="353">
        <f>D31/'- 13 -'!$J$52*100</f>
        <v>0.0023167091612851637</v>
      </c>
      <c r="F31" s="150">
        <v>0</v>
      </c>
      <c r="G31" s="353">
        <f>F31/'- 13 -'!$J$52*100</f>
        <v>0</v>
      </c>
      <c r="H31" s="150">
        <v>122250</v>
      </c>
      <c r="I31" s="353">
        <f>H31/'- 13 -'!$J$52*100</f>
        <v>0.007753653324037321</v>
      </c>
      <c r="J31" s="150">
        <v>349366</v>
      </c>
      <c r="K31" s="353">
        <f>J31/'- 13 -'!$J$52*100</f>
        <v>0.022158387298205504</v>
      </c>
    </row>
    <row r="32" spans="1:11" ht="12">
      <c r="A32" s="149" t="s">
        <v>329</v>
      </c>
      <c r="B32" s="150"/>
      <c r="C32" s="353">
        <f>B32/'- 13 -'!$J$52*100</f>
        <v>0</v>
      </c>
      <c r="D32" s="150"/>
      <c r="E32" s="353">
        <f>D32/'- 13 -'!$J$52*100</f>
        <v>0</v>
      </c>
      <c r="F32" s="150">
        <v>1410</v>
      </c>
      <c r="G32" s="353">
        <f>F32/'- 13 -'!$J$52*100</f>
        <v>8.942863956558383E-05</v>
      </c>
      <c r="H32" s="150"/>
      <c r="I32" s="353">
        <f>H32/'- 13 -'!$J$52*100</f>
        <v>0</v>
      </c>
      <c r="J32" s="150">
        <v>1064764</v>
      </c>
      <c r="K32" s="353">
        <f>J32/'- 13 -'!$J$52*100</f>
        <v>0.0675321957293683</v>
      </c>
    </row>
    <row r="33" spans="1:11" ht="12">
      <c r="A33" s="149" t="s">
        <v>330</v>
      </c>
      <c r="B33" s="150">
        <v>2459615</v>
      </c>
      <c r="C33" s="353">
        <f>B33/'- 13 -'!$J$52*100</f>
        <v>0.15600001652844217</v>
      </c>
      <c r="D33" s="150">
        <v>58581</v>
      </c>
      <c r="E33" s="353">
        <f>D33/'- 13 -'!$J$52*100</f>
        <v>0.003715474563398203</v>
      </c>
      <c r="F33" s="150">
        <v>34910</v>
      </c>
      <c r="G33" s="353">
        <f>F33/'- 13 -'!$J$52*100</f>
        <v>0.002214151636336547</v>
      </c>
      <c r="H33" s="150">
        <v>67050</v>
      </c>
      <c r="I33" s="353">
        <f>H33/'- 13 -'!$J$52*100</f>
        <v>0.0042526172218953166</v>
      </c>
      <c r="J33" s="150">
        <v>281688</v>
      </c>
      <c r="K33" s="353">
        <f>J33/'- 13 -'!$J$52*100</f>
        <v>0.017865939448191617</v>
      </c>
    </row>
    <row r="34" spans="1:11" ht="12">
      <c r="A34" s="149" t="s">
        <v>331</v>
      </c>
      <c r="B34" s="150">
        <v>2466871</v>
      </c>
      <c r="C34" s="353">
        <f>B34/'- 13 -'!$J$52*100</f>
        <v>0.15646022518708605</v>
      </c>
      <c r="D34" s="150">
        <v>119639</v>
      </c>
      <c r="E34" s="353">
        <f>D34/'- 13 -'!$J$52*100</f>
        <v>0.007588051779423321</v>
      </c>
      <c r="F34" s="150">
        <v>332389</v>
      </c>
      <c r="G34" s="353">
        <f>F34/'- 13 -'!$J$52*100</f>
        <v>0.021081628423095633</v>
      </c>
      <c r="H34" s="150">
        <v>33000</v>
      </c>
      <c r="I34" s="353">
        <f>H34/'- 13 -'!$J$52*100</f>
        <v>0.0020930107132370685</v>
      </c>
      <c r="J34" s="150">
        <v>542935</v>
      </c>
      <c r="K34" s="353">
        <f>J34/'- 13 -'!$J$52*100</f>
        <v>0.03443541732095054</v>
      </c>
    </row>
    <row r="35" spans="1:11" ht="12">
      <c r="A35" s="155" t="s">
        <v>332</v>
      </c>
      <c r="B35" s="150"/>
      <c r="C35" s="353">
        <f>B35/'- 13 -'!$J$52*100</f>
        <v>0</v>
      </c>
      <c r="D35" s="150"/>
      <c r="E35" s="353">
        <f>D35/'- 13 -'!$J$52*100</f>
        <v>0</v>
      </c>
      <c r="F35" s="150">
        <v>2400</v>
      </c>
      <c r="G35" s="353">
        <f>F35/'- 13 -'!$J$52*100</f>
        <v>0.0001522189609626959</v>
      </c>
      <c r="H35" s="150"/>
      <c r="I35" s="353">
        <f>H35/'- 13 -'!$J$52*100</f>
        <v>0</v>
      </c>
      <c r="J35" s="150"/>
      <c r="K35" s="353">
        <f>J35/'- 13 -'!$J$52*100</f>
        <v>0</v>
      </c>
    </row>
    <row r="36" spans="1:11" ht="12">
      <c r="A36" s="149" t="s">
        <v>333</v>
      </c>
      <c r="B36" s="150">
        <v>295560</v>
      </c>
      <c r="C36" s="353">
        <f>B36/'- 13 -'!$J$52*100</f>
        <v>0.018745765042555998</v>
      </c>
      <c r="D36" s="150">
        <v>24830</v>
      </c>
      <c r="E36" s="353">
        <f>D36/'- 13 -'!$J$52*100</f>
        <v>0.0015748320002932246</v>
      </c>
      <c r="F36" s="150">
        <v>6650</v>
      </c>
      <c r="G36" s="353">
        <f>F36/'- 13 -'!$J$52*100</f>
        <v>0.0004217733710008032</v>
      </c>
      <c r="H36" s="150">
        <v>81651</v>
      </c>
      <c r="I36" s="353">
        <f>H36/'- 13 -'!$J$52*100</f>
        <v>0.0051786793256521175</v>
      </c>
      <c r="J36" s="150">
        <v>458365</v>
      </c>
      <c r="K36" s="353">
        <f>J36/'- 13 -'!$J$52*100</f>
        <v>0.029071601684027542</v>
      </c>
    </row>
    <row r="37" spans="1:11" ht="12">
      <c r="A37" s="149" t="s">
        <v>334</v>
      </c>
      <c r="B37" s="150">
        <v>470214</v>
      </c>
      <c r="C37" s="353">
        <f>B37/'- 13 -'!$J$52*100</f>
        <v>0.02982311937921378</v>
      </c>
      <c r="D37" s="150">
        <v>87414</v>
      </c>
      <c r="E37" s="353">
        <f>D37/'- 13 -'!$J$52*100</f>
        <v>0.005544195105663791</v>
      </c>
      <c r="F37" s="150">
        <v>0</v>
      </c>
      <c r="G37" s="353">
        <f>F37/'- 13 -'!$J$52*100</f>
        <v>0</v>
      </c>
      <c r="H37" s="150">
        <v>1375</v>
      </c>
      <c r="I37" s="353">
        <f>H37/'- 13 -'!$J$52*100</f>
        <v>8.720877971821119E-05</v>
      </c>
      <c r="J37" s="150">
        <v>1712741</v>
      </c>
      <c r="K37" s="353">
        <f>J37/'- 13 -'!$J$52*100</f>
        <v>0.10862985642425363</v>
      </c>
    </row>
    <row r="38" spans="1:11" ht="12">
      <c r="A38" s="156" t="s">
        <v>335</v>
      </c>
      <c r="B38" s="150">
        <v>599196</v>
      </c>
      <c r="C38" s="353">
        <f>B38/'- 13 -'!$J$52*100</f>
        <v>0.038003746888751466</v>
      </c>
      <c r="D38" s="150">
        <v>221698</v>
      </c>
      <c r="E38" s="353">
        <f>D38/'- 13 -'!$J$52*100</f>
        <v>0.014061099669794897</v>
      </c>
      <c r="F38" s="150">
        <v>16759</v>
      </c>
      <c r="G38" s="353">
        <f>F38/'- 13 -'!$J$52*100</f>
        <v>0.0010629323194890918</v>
      </c>
      <c r="H38" s="150">
        <v>38245</v>
      </c>
      <c r="I38" s="353">
        <f>H38/'- 13 -'!$J$52*100</f>
        <v>0.0024256725675076266</v>
      </c>
      <c r="J38" s="150">
        <v>971769</v>
      </c>
      <c r="K38" s="353">
        <f>J38/'- 13 -'!$J$52*100</f>
        <v>0.061634028114899174</v>
      </c>
    </row>
    <row r="39" spans="1:11" ht="12">
      <c r="A39" s="157" t="s">
        <v>336</v>
      </c>
      <c r="B39" s="153">
        <v>4131902</v>
      </c>
      <c r="C39" s="354">
        <f>B39/'- 13 -'!$J$52*100</f>
        <v>0.2620640955165354</v>
      </c>
      <c r="D39" s="153">
        <v>12404</v>
      </c>
      <c r="E39" s="354">
        <f>D39/'- 13 -'!$J$52*100</f>
        <v>0.0007867183299088666</v>
      </c>
      <c r="F39" s="153">
        <v>30058</v>
      </c>
      <c r="G39" s="354">
        <f>F39/'- 13 -'!$J$52*100</f>
        <v>0.0019064156369236304</v>
      </c>
      <c r="H39" s="153">
        <v>7700</v>
      </c>
      <c r="I39" s="354">
        <f>H39/'- 13 -'!$J$52*100</f>
        <v>0.0004883691664219826</v>
      </c>
      <c r="J39" s="153">
        <v>1071618</v>
      </c>
      <c r="K39" s="354">
        <f>J39/'- 13 -'!$J$52*100</f>
        <v>0.06796690771205094</v>
      </c>
    </row>
    <row r="40" spans="1:11" ht="12">
      <c r="A40" s="154" t="s">
        <v>337</v>
      </c>
      <c r="B40" s="160">
        <f>SUM(B25:B39)</f>
        <v>20141515</v>
      </c>
      <c r="C40" s="356">
        <f>B40/'- 13 -'!$J$52*100</f>
        <v>1.2774668689643973</v>
      </c>
      <c r="D40" s="160">
        <f>SUM(D25:D39)</f>
        <v>9500882</v>
      </c>
      <c r="E40" s="356">
        <f>D40/'- 13 -'!$J$52*100</f>
        <v>0.6025893276121583</v>
      </c>
      <c r="F40" s="160">
        <f>SUM(F25:F39)</f>
        <v>632568</v>
      </c>
      <c r="G40" s="356">
        <f>F40/'- 13 -'!$J$52*100</f>
        <v>0.04012035154093775</v>
      </c>
      <c r="H40" s="160">
        <f>SUM(H25:H39)</f>
        <v>1213504</v>
      </c>
      <c r="I40" s="356">
        <f>H40/'- 13 -'!$J$52*100</f>
        <v>0.07696596583503137</v>
      </c>
      <c r="J40" s="160">
        <f>SUM(J25:J39)</f>
        <v>12704189</v>
      </c>
      <c r="K40" s="356">
        <f>J40/'- 13 -'!$J$52*100</f>
        <v>0.8057576872723793</v>
      </c>
    </row>
    <row r="41" spans="1:11" ht="12">
      <c r="A41" s="378" t="s">
        <v>338</v>
      </c>
      <c r="B41" s="158"/>
      <c r="C41" s="357"/>
      <c r="D41" s="158"/>
      <c r="E41" s="357"/>
      <c r="F41" s="158"/>
      <c r="G41" s="357"/>
      <c r="H41" s="158"/>
      <c r="I41" s="357"/>
      <c r="J41" s="158"/>
      <c r="K41" s="357"/>
    </row>
    <row r="42" spans="1:11" ht="12">
      <c r="A42" s="149" t="s">
        <v>339</v>
      </c>
      <c r="B42" s="150">
        <v>25582809</v>
      </c>
      <c r="C42" s="353">
        <f>B42/'- 13 -'!$J$52*100</f>
        <v>1.6225785852029602</v>
      </c>
      <c r="D42" s="150">
        <v>3166856</v>
      </c>
      <c r="E42" s="353">
        <f>D42/'- 13 -'!$J$52*100</f>
        <v>0.200856470766033</v>
      </c>
      <c r="F42" s="150">
        <v>97730</v>
      </c>
      <c r="G42" s="353">
        <f>F42/'- 13 -'!$J$52*100</f>
        <v>0.006198482939535111</v>
      </c>
      <c r="H42" s="150">
        <v>747084</v>
      </c>
      <c r="I42" s="353">
        <f>H42/'- 13 -'!$J$52*100</f>
        <v>0.047383479263272785</v>
      </c>
      <c r="J42" s="150">
        <v>1519684</v>
      </c>
      <c r="K42" s="353">
        <f>J42/'- 13 -'!$J$52*100</f>
        <v>0.0963852997798473</v>
      </c>
    </row>
    <row r="43" spans="1:11" ht="12">
      <c r="A43" s="149" t="s">
        <v>340</v>
      </c>
      <c r="B43" s="150">
        <v>10434454</v>
      </c>
      <c r="C43" s="353">
        <f>B43/'- 13 -'!$J$52*100</f>
        <v>0.6618007275387692</v>
      </c>
      <c r="D43" s="150">
        <v>670980</v>
      </c>
      <c r="E43" s="353">
        <f>D43/'- 13 -'!$J$52*100</f>
        <v>0.0425566160111457</v>
      </c>
      <c r="F43" s="150">
        <v>69300</v>
      </c>
      <c r="G43" s="353">
        <f>F43/'- 13 -'!$J$52*100</f>
        <v>0.004395322497797844</v>
      </c>
      <c r="H43" s="150">
        <v>122850</v>
      </c>
      <c r="I43" s="353">
        <f>H43/'- 13 -'!$J$52*100</f>
        <v>0.007791708064277995</v>
      </c>
      <c r="J43" s="150">
        <v>91502</v>
      </c>
      <c r="K43" s="353">
        <f>J43/'- 13 -'!$J$52*100</f>
        <v>0.005803474735836916</v>
      </c>
    </row>
    <row r="44" spans="1:11" ht="12">
      <c r="A44" s="149" t="s">
        <v>341</v>
      </c>
      <c r="B44" s="150">
        <v>8443960</v>
      </c>
      <c r="C44" s="353">
        <f>B44/'- 13 -'!$J$52*100</f>
        <v>0.5355545073377356</v>
      </c>
      <c r="D44" s="150">
        <v>350543</v>
      </c>
      <c r="E44" s="353">
        <f>D44/'- 13 -'!$J$52*100</f>
        <v>0.022233038013644294</v>
      </c>
      <c r="F44" s="150">
        <v>40405</v>
      </c>
      <c r="G44" s="353">
        <f>F44/'- 13 -'!$J$52*100</f>
        <v>0.002562669632374053</v>
      </c>
      <c r="H44" s="150">
        <v>37200</v>
      </c>
      <c r="I44" s="353">
        <f>H44/'- 13 -'!$J$52*100</f>
        <v>0.0023593938949217864</v>
      </c>
      <c r="J44" s="150">
        <v>291130</v>
      </c>
      <c r="K44" s="353">
        <f>J44/'- 13 -'!$J$52*100</f>
        <v>0.01846479421044569</v>
      </c>
    </row>
    <row r="45" spans="1:11" ht="12">
      <c r="A45" s="157" t="s">
        <v>342</v>
      </c>
      <c r="B45" s="153">
        <v>13700176</v>
      </c>
      <c r="C45" s="354">
        <f>B45/'- 13 -'!$J$52*100</f>
        <v>0.8689277315525262</v>
      </c>
      <c r="D45" s="153">
        <v>524522</v>
      </c>
      <c r="E45" s="354">
        <f>D45/'- 13 -'!$J$52*100</f>
        <v>0.03326758076753132</v>
      </c>
      <c r="F45" s="153">
        <v>94500</v>
      </c>
      <c r="G45" s="354">
        <f>F45/'- 13 -'!$J$52*100</f>
        <v>0.00599362158790615</v>
      </c>
      <c r="H45" s="153">
        <v>43000</v>
      </c>
      <c r="I45" s="354">
        <f>H45/'- 13 -'!$J$52*100</f>
        <v>0.002727256383914968</v>
      </c>
      <c r="J45" s="153">
        <v>798676</v>
      </c>
      <c r="K45" s="354">
        <f>J45/'- 13 -'!$J$52*100</f>
        <v>0.0506556795274342</v>
      </c>
    </row>
    <row r="46" spans="1:11" ht="12">
      <c r="A46" s="154" t="s">
        <v>343</v>
      </c>
      <c r="B46" s="160">
        <f>SUM(B42:B45)</f>
        <v>58161399</v>
      </c>
      <c r="C46" s="356">
        <f>B46/'- 13 -'!$J$52*100</f>
        <v>3.688861551631991</v>
      </c>
      <c r="D46" s="160">
        <f>SUM(D42:D45)</f>
        <v>4712901</v>
      </c>
      <c r="E46" s="356">
        <f>D46/'- 13 -'!$J$52*100</f>
        <v>0.29891370555835434</v>
      </c>
      <c r="F46" s="160">
        <f>SUM(F42:F45)</f>
        <v>301935</v>
      </c>
      <c r="G46" s="356">
        <f>F46/'- 13 -'!$J$52*100</f>
        <v>0.019150096657613157</v>
      </c>
      <c r="H46" s="160">
        <f>SUM(H42:H45)</f>
        <v>950134</v>
      </c>
      <c r="I46" s="356">
        <f>H46/'- 13 -'!$J$52*100</f>
        <v>0.06026183760638753</v>
      </c>
      <c r="J46" s="160">
        <f>SUM(J42:J45)</f>
        <v>2700992</v>
      </c>
      <c r="K46" s="356">
        <f>J46/'- 13 -'!$J$52*100</f>
        <v>0.1713092482535641</v>
      </c>
    </row>
    <row r="47" spans="1:11" ht="12">
      <c r="A47" s="378" t="s">
        <v>101</v>
      </c>
      <c r="B47" s="158"/>
      <c r="C47" s="357"/>
      <c r="D47" s="158"/>
      <c r="E47" s="357"/>
      <c r="F47" s="158"/>
      <c r="G47" s="357"/>
      <c r="H47" s="158"/>
      <c r="I47" s="357"/>
      <c r="J47" s="158"/>
      <c r="K47" s="357"/>
    </row>
    <row r="48" spans="1:11" ht="15" customHeight="1">
      <c r="A48" s="157" t="s">
        <v>552</v>
      </c>
      <c r="B48" s="159"/>
      <c r="C48" s="354"/>
      <c r="D48" s="159"/>
      <c r="E48" s="354"/>
      <c r="F48" s="153">
        <v>35400</v>
      </c>
      <c r="G48" s="354"/>
      <c r="H48" s="159"/>
      <c r="I48" s="354"/>
      <c r="J48" s="153">
        <v>-35400</v>
      </c>
      <c r="K48" s="354"/>
    </row>
    <row r="49" spans="1:11" ht="12">
      <c r="A49" s="154" t="s">
        <v>346</v>
      </c>
      <c r="B49" s="154"/>
      <c r="C49" s="356"/>
      <c r="D49" s="154"/>
      <c r="E49" s="356"/>
      <c r="F49" s="160">
        <f>F48</f>
        <v>35400</v>
      </c>
      <c r="G49" s="356"/>
      <c r="H49" s="154"/>
      <c r="I49" s="356"/>
      <c r="J49" s="160">
        <f>J48</f>
        <v>-35400</v>
      </c>
      <c r="K49" s="356"/>
    </row>
    <row r="50" spans="1:11" ht="4.5" customHeight="1">
      <c r="A50" s="27"/>
      <c r="B50" s="31"/>
      <c r="C50" s="358"/>
      <c r="D50" s="95"/>
      <c r="E50" s="358"/>
      <c r="F50" s="95"/>
      <c r="G50" s="358"/>
      <c r="H50" s="95"/>
      <c r="I50" s="358"/>
      <c r="J50" s="95"/>
      <c r="K50" s="358"/>
    </row>
    <row r="51" spans="1:11" ht="12">
      <c r="A51" s="379" t="s">
        <v>347</v>
      </c>
      <c r="B51" s="493">
        <f>SUM(B47,B46,B40,B23,B22)</f>
        <v>894414547</v>
      </c>
      <c r="C51" s="494">
        <f>B51/'- 13 -'!$J$52*100</f>
        <v>56.727855422608464</v>
      </c>
      <c r="D51" s="493">
        <f>SUM(D47,D46,D40,D23,D22)</f>
        <v>270908024</v>
      </c>
      <c r="E51" s="494">
        <f>D51/'- 13 -'!$J$52*100</f>
        <v>17.18222413739045</v>
      </c>
      <c r="F51" s="493">
        <f>SUM(F49,F46,F40,F23,F22)</f>
        <v>5098730</v>
      </c>
      <c r="G51" s="494">
        <f>F51/'- 13 -'!$J$52*100</f>
        <v>0.32338474284555263</v>
      </c>
      <c r="H51" s="493">
        <f>SUM(H47,H46,H40,H23,H22)</f>
        <v>12409348</v>
      </c>
      <c r="I51" s="494">
        <f>H51/'- 13 -'!$J$52*100</f>
        <v>0.7870575244935452</v>
      </c>
      <c r="J51" s="493">
        <f>SUM(J49,J46,J40,J23,J22)</f>
        <v>55051813</v>
      </c>
      <c r="K51" s="494">
        <f>J51/'- 13 -'!$J$52*100</f>
        <v>3.4916374058219306</v>
      </c>
    </row>
    <row r="52" ht="19.5" customHeight="1">
      <c r="A52" s="128" t="s">
        <v>549</v>
      </c>
    </row>
    <row r="53" ht="12">
      <c r="A53" s="163" t="s">
        <v>562</v>
      </c>
    </row>
  </sheetData>
  <mergeCells count="1">
    <mergeCell ref="L26:L29"/>
  </mergeCells>
  <printOptions verticalCentered="1"/>
  <pageMargins left="0.7480314960629921" right="0" top="0.31496062992125984" bottom="0.31496062992125984" header="0" footer="0"/>
  <pageSetup fitToHeight="1" fitToWidth="1" horizontalDpi="600" verticalDpi="600" orientation="landscape"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chanderson</cp:lastModifiedBy>
  <cp:lastPrinted>2006-12-15T18:46:19Z</cp:lastPrinted>
  <dcterms:created xsi:type="dcterms:W3CDTF">1999-01-19T20:49:35Z</dcterms:created>
  <dcterms:modified xsi:type="dcterms:W3CDTF">2007-03-26T16:07:48Z</dcterms:modified>
  <cp:category/>
  <cp:version/>
  <cp:contentType/>
  <cp:contentStatus/>
</cp:coreProperties>
</file>