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15" windowHeight="4200" tabRatio="865" activeTab="0"/>
  </bookViews>
  <sheets>
    <sheet name="README" sheetId="1" r:id="rId1"/>
    <sheet name="- 3 -" sheetId="2" r:id="rId2"/>
    <sheet name="- 4 -" sheetId="3" r:id="rId3"/>
    <sheet name="- 6 -" sheetId="4" r:id="rId4"/>
    <sheet name="- 7 -" sheetId="5" r:id="rId5"/>
    <sheet name="- 8 -" sheetId="6" r:id="rId6"/>
    <sheet name="- 9 -" sheetId="7" r:id="rId7"/>
    <sheet name="- 10 -" sheetId="8" r:id="rId8"/>
    <sheet name="- 12 -" sheetId="9" r:id="rId9"/>
    <sheet name="- 13 -" sheetId="10" r:id="rId10"/>
    <sheet name="- 15 -" sheetId="11" r:id="rId11"/>
    <sheet name="- 16 -" sheetId="12" r:id="rId12"/>
    <sheet name="- 17 -" sheetId="13" r:id="rId13"/>
    <sheet name="- 18 -" sheetId="14" r:id="rId14"/>
    <sheet name="- 19 -" sheetId="15" r:id="rId15"/>
    <sheet name="- 20 -" sheetId="16" r:id="rId16"/>
    <sheet name="- 21 -" sheetId="17" r:id="rId17"/>
    <sheet name="- 22 -" sheetId="18" r:id="rId18"/>
    <sheet name="- 23 -" sheetId="19" r:id="rId19"/>
    <sheet name="- 24 -" sheetId="20" r:id="rId20"/>
    <sheet name="- 25 -" sheetId="21" r:id="rId21"/>
    <sheet name="- 26 -" sheetId="22" r:id="rId22"/>
    <sheet name="- 27 -" sheetId="23" r:id="rId23"/>
    <sheet name="- 28 -" sheetId="24" r:id="rId24"/>
    <sheet name="- 29 -" sheetId="25" r:id="rId25"/>
    <sheet name="- 30 -" sheetId="26" r:id="rId26"/>
    <sheet name="- 31 -" sheetId="27" r:id="rId27"/>
    <sheet name="- 32 -" sheetId="28" r:id="rId28"/>
    <sheet name="- 33 -" sheetId="29" r:id="rId29"/>
    <sheet name="- 34 -" sheetId="30" r:id="rId30"/>
    <sheet name="- 35 -" sheetId="31" r:id="rId31"/>
    <sheet name="- 36 -" sheetId="32" r:id="rId32"/>
    <sheet name="- 37 -" sheetId="33" r:id="rId33"/>
    <sheet name="- 38 -" sheetId="34" r:id="rId34"/>
    <sheet name="- 40 -" sheetId="35" r:id="rId35"/>
    <sheet name="- 41 -" sheetId="36" r:id="rId36"/>
    <sheet name="- 42 -" sheetId="37" r:id="rId37"/>
    <sheet name="- 43 -" sheetId="38" r:id="rId38"/>
    <sheet name="- 46 -" sheetId="39" r:id="rId39"/>
    <sheet name="- 47 -" sheetId="40" r:id="rId40"/>
    <sheet name="- 48 -" sheetId="41" r:id="rId41"/>
    <sheet name="- 49 -" sheetId="42" r:id="rId42"/>
    <sheet name="- 51 -" sheetId="43" r:id="rId43"/>
    <sheet name="- 52 -" sheetId="44" r:id="rId44"/>
    <sheet name="- 54 -" sheetId="45" r:id="rId45"/>
    <sheet name="- 55 -" sheetId="46" r:id="rId46"/>
    <sheet name="- 56 -" sheetId="47" r:id="rId47"/>
    <sheet name="- 57 -" sheetId="48" r:id="rId48"/>
    <sheet name="- 58 -" sheetId="49" r:id="rId49"/>
    <sheet name="- 59 -" sheetId="50" r:id="rId50"/>
    <sheet name="- 60 -" sheetId="51" r:id="rId51"/>
    <sheet name="- 61 -" sheetId="52" r:id="rId52"/>
    <sheet name="- 62 -" sheetId="53" r:id="rId53"/>
  </sheets>
  <externalReferences>
    <externalReference r:id="rId56"/>
  </externalReferences>
  <definedNames>
    <definedName name="_Fill" hidden="1">#REF!</definedName>
    <definedName name="capyear">'- 46 -'!$B$3</definedName>
    <definedName name="DIV">'[1]Data'!$A$9:$A$696</definedName>
    <definedName name="HTML_CodePage" hidden="1">1252</definedName>
    <definedName name="HTML_Control" localSheetId="18" hidden="1">{"'- 4 -'!$A$1:$G$76","'-3 -'!$A$1:$G$77"}</definedName>
    <definedName name="HTML_Control" localSheetId="46" hidden="1">{"'- 4 -'!$A$1:$G$76","'-3 -'!$A$1:$G$77"}</definedName>
    <definedName name="HTML_Control" localSheetId="50" hidden="1">{"'- 4 -'!$A$1:$G$76","'-3 -'!$A$1:$G$77"}</definedName>
    <definedName name="HTML_Control" localSheetId="51" hidden="1">{"'- 4 -'!$A$1:$G$76","'-3 -'!$A$1:$G$77"}</definedName>
    <definedName name="HTML_Control" localSheetId="52"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OPYEAR">'- 3 -'!$A$3</definedName>
    <definedName name="_xlnm.Print_Area" localSheetId="7">'- 10 -'!$A$1:$K$34</definedName>
    <definedName name="_xlnm.Print_Area" localSheetId="8">'- 12 -'!$A$2:$L$52</definedName>
    <definedName name="_xlnm.Print_Area" localSheetId="9">'- 13 -'!$A$2:$L$52</definedName>
    <definedName name="_xlnm.Print_Area" localSheetId="10">'- 15 -'!$A$1:$I$59</definedName>
    <definedName name="_xlnm.Print_Area" localSheetId="11">'- 16 -'!$A$1:$I$59</definedName>
    <definedName name="_xlnm.Print_Area" localSheetId="12">'- 17 -'!$A$1:$J$59</definedName>
    <definedName name="_xlnm.Print_Area" localSheetId="13">'- 18 -'!$A$1:$G$59</definedName>
    <definedName name="_xlnm.Print_Area" localSheetId="14">'- 19 -'!$A$1:$J$59</definedName>
    <definedName name="_xlnm.Print_Area" localSheetId="15">'- 20 -'!$A$1:$I$59</definedName>
    <definedName name="_xlnm.Print_Area" localSheetId="16">'- 21 -'!$A$1:$J$59</definedName>
    <definedName name="_xlnm.Print_Area" localSheetId="17">'- 22 -'!$A$1:$J$59</definedName>
    <definedName name="_xlnm.Print_Area" localSheetId="18">'- 23 -'!$A$1:$F$59</definedName>
    <definedName name="_xlnm.Print_Area" localSheetId="19">'- 24 -'!$A$1:$I$59</definedName>
    <definedName name="_xlnm.Print_Area" localSheetId="20">'- 25 -'!$A$1:$J$59</definedName>
    <definedName name="_xlnm.Print_Area" localSheetId="21">'- 26 -'!$A$1:$E$59</definedName>
    <definedName name="_xlnm.Print_Area" localSheetId="22">'- 27 -'!$A$1:$J$59</definedName>
    <definedName name="_xlnm.Print_Area" localSheetId="23">'- 28 -'!$A$1:$J$59</definedName>
    <definedName name="_xlnm.Print_Area" localSheetId="24">'- 29 -'!$A$1:$G$59</definedName>
    <definedName name="_xlnm.Print_Area" localSheetId="1">'- 3 -'!$A$1:$F$59</definedName>
    <definedName name="_xlnm.Print_Area" localSheetId="25">'- 30 -'!$A$1:$F$59</definedName>
    <definedName name="_xlnm.Print_Area" localSheetId="26">'- 31 -'!$A$1:$G$59</definedName>
    <definedName name="_xlnm.Print_Area" localSheetId="27">'- 32 -'!$A$1:$F$59</definedName>
    <definedName name="_xlnm.Print_Area" localSheetId="28">'- 33 -'!$A$1:$F$59</definedName>
    <definedName name="_xlnm.Print_Area" localSheetId="29">'- 34 -'!$A$1:$H$59</definedName>
    <definedName name="_xlnm.Print_Area" localSheetId="30">'- 35 -'!$A$1:$E$59</definedName>
    <definedName name="_xlnm.Print_Area" localSheetId="31">'- 36 -'!$A$1:$G$59</definedName>
    <definedName name="_xlnm.Print_Area" localSheetId="32">'- 37 -'!$A$1:$J$59</definedName>
    <definedName name="_xlnm.Print_Area" localSheetId="33">'- 38 -'!$A$1:$H$58</definedName>
    <definedName name="_xlnm.Print_Area" localSheetId="2">'- 4 -'!$A$1:$E$59</definedName>
    <definedName name="_xlnm.Print_Area" localSheetId="34">'- 40 -'!$A$1:$H$59</definedName>
    <definedName name="_xlnm.Print_Area" localSheetId="35">'- 41 -'!$A$1:$H$60</definedName>
    <definedName name="_xlnm.Print_Area" localSheetId="36">'- 42 -'!$A$1:$I$59</definedName>
    <definedName name="_xlnm.Print_Area" localSheetId="37">'- 43 -'!$A$1:$I$59</definedName>
    <definedName name="_xlnm.Print_Area" localSheetId="38">'- 46 -'!$A$1:$G$59</definedName>
    <definedName name="_xlnm.Print_Area" localSheetId="39">'- 47 -'!$A$1:$F$60</definedName>
    <definedName name="_xlnm.Print_Area" localSheetId="40">'- 48 -'!$A$1:$E$60</definedName>
    <definedName name="_xlnm.Print_Area" localSheetId="41">'- 49 -'!$A$1:$G$59</definedName>
    <definedName name="_xlnm.Print_Area" localSheetId="42">'- 51 -'!$A$1:$G$60</definedName>
    <definedName name="_xlnm.Print_Area" localSheetId="43">'- 52 -'!$A$1:$G$44</definedName>
    <definedName name="_xlnm.Print_Area" localSheetId="44">'- 54 -'!$A$1:$F$58</definedName>
    <definedName name="_xlnm.Print_Area" localSheetId="45">'- 55 -'!$A$1:$F$59</definedName>
    <definedName name="_xlnm.Print_Area" localSheetId="46">'- 56 -'!$A$1:$F$59</definedName>
    <definedName name="_xlnm.Print_Area" localSheetId="47">'- 57 -'!$A$1:$F$58</definedName>
    <definedName name="_xlnm.Print_Area" localSheetId="48">'- 58 -'!$A$1:$F$59</definedName>
    <definedName name="_xlnm.Print_Area" localSheetId="49">'- 59 -'!$A$1:$F$58</definedName>
    <definedName name="_xlnm.Print_Area" localSheetId="3">'- 6 -'!$A$1:$H$59</definedName>
    <definedName name="_xlnm.Print_Area" localSheetId="50">'- 60 -'!$A$2:$G$65</definedName>
    <definedName name="_xlnm.Print_Area" localSheetId="51">'- 61 -'!$A$1:$G$57</definedName>
    <definedName name="_xlnm.Print_Area" localSheetId="52">'- 62 -'!$A$1:$I$58</definedName>
    <definedName name="_xlnm.Print_Area" localSheetId="4">'- 7 -'!$A$1:$G$59</definedName>
    <definedName name="_xlnm.Print_Area" localSheetId="5">'- 8 -'!$A$1:$G$59</definedName>
    <definedName name="_xlnm.Print_Area" localSheetId="6">'- 9 -'!$A$1:$D$57</definedName>
    <definedName name="_xlnm.Print_Area" localSheetId="0">'README'!$B$3:$B$20</definedName>
    <definedName name="REVYEAR">'- 41 -'!$B$1</definedName>
    <definedName name="STATDATE">'- 6 -'!$B$3</definedName>
    <definedName name="TAXYEAR">'- 49 -'!$B$3</definedName>
    <definedName name="YEAR" localSheetId="0">#REF!</definedName>
    <definedName name="YEAR">#REF!</definedName>
  </definedNames>
  <calcPr fullCalcOnLoad="1"/>
</workbook>
</file>

<file path=xl/sharedStrings.xml><?xml version="1.0" encoding="utf-8"?>
<sst xmlns="http://schemas.openxmlformats.org/spreadsheetml/2006/main" count="3030" uniqueCount="574">
  <si>
    <t>PUPIL / EDUCATOR</t>
  </si>
  <si>
    <t>RATIO</t>
  </si>
  <si>
    <t>2004/05</t>
  </si>
  <si>
    <t>ANALYSIS OF EXPENDITURE BY PROGRAM</t>
  </si>
  <si>
    <t>ANALYSIS OF EXPENDITURE BY FUNCTION</t>
  </si>
  <si>
    <t>PAGE 1 OF 3</t>
  </si>
  <si>
    <t xml:space="preserve"> </t>
  </si>
  <si>
    <t>PAGE 2 OF 3</t>
  </si>
  <si>
    <t>PAGE 3 OF 3</t>
  </si>
  <si>
    <t xml:space="preserve"> FRAME STUDENT STATISTICS</t>
  </si>
  <si>
    <t>PAGE 1 OF 2</t>
  </si>
  <si>
    <t xml:space="preserve">PAGE 2 OF 2 </t>
  </si>
  <si>
    <t>ANALYSIS OF  TRANSPORTATION EXPENDITURES</t>
  </si>
  <si>
    <t>OPERATING FUND EXPENDITURE PER PUPIL</t>
  </si>
  <si>
    <t>RECONCILIATION  OF  EXPENDITURES</t>
  </si>
  <si>
    <t xml:space="preserve"> FUNCTION 200: EXCEPTIONAL</t>
  </si>
  <si>
    <t xml:space="preserve"> FUNCTION 600: INSTRUCTIONAL &amp; PUPIL SUPPORT SERVICES</t>
  </si>
  <si>
    <t xml:space="preserve"> FUNCTION 100: REGULAR INSTRUCTION</t>
  </si>
  <si>
    <t>ADMINISTRATION /</t>
  </si>
  <si>
    <t>CLINICAL AND</t>
  </si>
  <si>
    <t>SPECIAL NEEDS</t>
  </si>
  <si>
    <t>BUSINESS AND</t>
  </si>
  <si>
    <t xml:space="preserve"> FUNCTION 400: COMMUNITY EDUCATION AND SERVICES</t>
  </si>
  <si>
    <t>INSTRUCTIONAL MGMT.</t>
  </si>
  <si>
    <t>MANAGEMENT</t>
  </si>
  <si>
    <t>PROFESSIONAL AND</t>
  </si>
  <si>
    <t>CURRICULUM CONSULTING</t>
  </si>
  <si>
    <t>COUNSELLING AND</t>
  </si>
  <si>
    <t xml:space="preserve"> FUNCTION 700: TRANSPORTATION OF PUPILS</t>
  </si>
  <si>
    <t xml:space="preserve"> FUNCTION 800: OPERATIONS AND MAINTENANCE</t>
  </si>
  <si>
    <t xml:space="preserve"> FUNCTION 900: FISCAL</t>
  </si>
  <si>
    <t>TECHNOLOGY</t>
  </si>
  <si>
    <t>INSTRUCTIONAL &amp; PUPIL</t>
  </si>
  <si>
    <t>TRANSPORTATION</t>
  </si>
  <si>
    <t>OPERATIONS AND</t>
  </si>
  <si>
    <t>REGULAR TRANSPORTATION</t>
  </si>
  <si>
    <t>ADMINISTRATION, REGULAR AND OTHER</t>
  </si>
  <si>
    <t>REPAIRS AND</t>
  </si>
  <si>
    <t>LESS</t>
  </si>
  <si>
    <t xml:space="preserve">TOTAL </t>
  </si>
  <si>
    <t>ADMINISTRATION</t>
  </si>
  <si>
    <t>ENGLISH LANGUAGE</t>
  </si>
  <si>
    <t>FRANÇAIS</t>
  </si>
  <si>
    <t>FRENCH IMMERSION</t>
  </si>
  <si>
    <t>COORDINATION</t>
  </si>
  <si>
    <t>RELATED SERVICES</t>
  </si>
  <si>
    <t>CLASSES</t>
  </si>
  <si>
    <t>SUPPORT SERVICES</t>
  </si>
  <si>
    <t>COMMUNITY SERVICES</t>
  </si>
  <si>
    <t>BOARD OF TRUSTEES</t>
  </si>
  <si>
    <t>AND ADMINISTRATION</t>
  </si>
  <si>
    <t>ADMIN. SERVICES</t>
  </si>
  <si>
    <t>INFORMATION SERVICES</t>
  </si>
  <si>
    <t>STAFF DEVELOPMENT</t>
  </si>
  <si>
    <t>AND DEVELOPMENT</t>
  </si>
  <si>
    <t>GUIDANCE</t>
  </si>
  <si>
    <t>OTHER</t>
  </si>
  <si>
    <t>ALLOWANCES IN LIEU</t>
  </si>
  <si>
    <t>BOARDING OF</t>
  </si>
  <si>
    <t>SCHOOL BUILDINGS</t>
  </si>
  <si>
    <t>HEALTH AND</t>
  </si>
  <si>
    <t>REGULAR INSTRUCTION</t>
  </si>
  <si>
    <t>EXCEPTIONAL</t>
  </si>
  <si>
    <t>(VOCATIONAL)</t>
  </si>
  <si>
    <t>COMMUNITY EDUCATION</t>
  </si>
  <si>
    <t>OF PUPILS</t>
  </si>
  <si>
    <t>MAINTENANCE</t>
  </si>
  <si>
    <t>FISCAL</t>
  </si>
  <si>
    <t>TOTAL</t>
  </si>
  <si>
    <t>(PROGRAM 720)</t>
  </si>
  <si>
    <t>(PROGRAMS 710, 720 AND 790)</t>
  </si>
  <si>
    <t>REPLACEMENTS</t>
  </si>
  <si>
    <t>COMMUNITY</t>
  </si>
  <si>
    <t>EXPENDITURES</t>
  </si>
  <si>
    <t>PER</t>
  </si>
  <si>
    <t>&amp; RECREATION</t>
  </si>
  <si>
    <t>REGULAR</t>
  </si>
  <si>
    <t>OF TRANSPORTATION</t>
  </si>
  <si>
    <t>STUDENTS</t>
  </si>
  <si>
    <t>OTHER BUILDINGS</t>
  </si>
  <si>
    <t>GROUNDS</t>
  </si>
  <si>
    <t>DEBT SERVICES</t>
  </si>
  <si>
    <t>EDUCATION LEVY</t>
  </si>
  <si>
    <t>ENGLISH</t>
  </si>
  <si>
    <t>FRENCH</t>
  </si>
  <si>
    <t>K-S4  F.T.E.</t>
  </si>
  <si>
    <t>N-S4</t>
  </si>
  <si>
    <t>NURSERY</t>
  </si>
  <si>
    <t>K-S4</t>
  </si>
  <si>
    <t xml:space="preserve">REGULAR </t>
  </si>
  <si>
    <t>TOTAL KM.</t>
  </si>
  <si>
    <t>COST</t>
  </si>
  <si>
    <t>LOADED</t>
  </si>
  <si>
    <t>COST PER</t>
  </si>
  <si>
    <t>CONSOLIDATED</t>
  </si>
  <si>
    <t>EDUCATION</t>
  </si>
  <si>
    <t>FOR PER PUPIL</t>
  </si>
  <si>
    <t>AREA</t>
  </si>
  <si>
    <t xml:space="preserve"> DIVISION / DISTRICT</t>
  </si>
  <si>
    <t>AMOUNT</t>
  </si>
  <si>
    <t>%</t>
  </si>
  <si>
    <t>PUPIL</t>
  </si>
  <si>
    <t>LANGUAGE</t>
  </si>
  <si>
    <t>IMMERSION</t>
  </si>
  <si>
    <t>BILINGUAL</t>
  </si>
  <si>
    <t>PUPILS</t>
  </si>
  <si>
    <t>(ROUTES)</t>
  </si>
  <si>
    <t>PER KM.</t>
  </si>
  <si>
    <t>KM.</t>
  </si>
  <si>
    <t>(LOG BOOK)</t>
  </si>
  <si>
    <t xml:space="preserve">PER PUPIL </t>
  </si>
  <si>
    <t>TRANSFERS</t>
  </si>
  <si>
    <t>FINANCES ACQUIRED AND APPLIED</t>
  </si>
  <si>
    <t>PORTIONED ASSESSMENT AND EDUCATION SUPPORT LEVY</t>
  </si>
  <si>
    <t>TOTAL PORTIONED ASSESSMENT, SPECIAL LEVY AND MILL RATES</t>
  </si>
  <si>
    <t>PROVINCIAL GOVERNMENT</t>
  </si>
  <si>
    <t>BASE SUPPORT</t>
  </si>
  <si>
    <t>CATEGORICAL SUPPORT</t>
  </si>
  <si>
    <t>PRIVATE</t>
  </si>
  <si>
    <t>% OF OPERATING FUND REVENUES</t>
  </si>
  <si>
    <t xml:space="preserve"> FINANCES ACQUIRED</t>
  </si>
  <si>
    <t xml:space="preserve"> FINANCES APPLIED</t>
  </si>
  <si>
    <t xml:space="preserve"> FINANCES APPLIED  (CONT'D)</t>
  </si>
  <si>
    <t>PORTIONED ASSESSMENT</t>
  </si>
  <si>
    <t>LEVEL I</t>
  </si>
  <si>
    <t>FEDERAL</t>
  </si>
  <si>
    <t>MUNICIPAL</t>
  </si>
  <si>
    <t>OTHER SCHOOL</t>
  </si>
  <si>
    <t>ORGANIZATIONS</t>
  </si>
  <si>
    <t>NON-PROVINCIAL</t>
  </si>
  <si>
    <t>OPERATING</t>
  </si>
  <si>
    <t>GOVERNMENTS</t>
  </si>
  <si>
    <t>CHANGE IN</t>
  </si>
  <si>
    <t>CAPITAL EXPENDITURES</t>
  </si>
  <si>
    <t>CHANGE</t>
  </si>
  <si>
    <t>URBAN</t>
  </si>
  <si>
    <t>FARM</t>
  </si>
  <si>
    <t>SPECIAL</t>
  </si>
  <si>
    <t>ASSESSMENT</t>
  </si>
  <si>
    <t>COUNSELLING</t>
  </si>
  <si>
    <t>LIBRARY</t>
  </si>
  <si>
    <t>PROFESSIONAL</t>
  </si>
  <si>
    <t>BASE</t>
  </si>
  <si>
    <t>CATEGORICAL</t>
  </si>
  <si>
    <t>PROGRAM</t>
  </si>
  <si>
    <t>PROVINCIAL</t>
  </si>
  <si>
    <t>FUND</t>
  </si>
  <si>
    <t>GOVERNMENT</t>
  </si>
  <si>
    <t>DIVISIONS</t>
  </si>
  <si>
    <t>FIRST NATIONS</t>
  </si>
  <si>
    <t>&amp; INDIVIDUALS</t>
  </si>
  <si>
    <t>REVENUE</t>
  </si>
  <si>
    <t>SCHOOL</t>
  </si>
  <si>
    <t>FIRST</t>
  </si>
  <si>
    <t>ORG.'S &amp;</t>
  </si>
  <si>
    <t>INTERFUND</t>
  </si>
  <si>
    <t>LONG TERM</t>
  </si>
  <si>
    <t>WORKING</t>
  </si>
  <si>
    <t>DEBT</t>
  </si>
  <si>
    <t>IN WORKING</t>
  </si>
  <si>
    <t>CAPITAL</t>
  </si>
  <si>
    <t>AND FARM</t>
  </si>
  <si>
    <t>LAND AND</t>
  </si>
  <si>
    <t>LEVY</t>
  </si>
  <si>
    <t>MINING</t>
  </si>
  <si>
    <t>SUPPORT</t>
  </si>
  <si>
    <t>OCCUPANCY</t>
  </si>
  <si>
    <t>AND GUIDANCE</t>
  </si>
  <si>
    <t>SERVICES</t>
  </si>
  <si>
    <t>DEVELOPMENT</t>
  </si>
  <si>
    <t>NATIONS</t>
  </si>
  <si>
    <t>INDIVIDUALS</t>
  </si>
  <si>
    <t>LAND</t>
  </si>
  <si>
    <t>BUILDINGS</t>
  </si>
  <si>
    <t>EQUIPMENT</t>
  </si>
  <si>
    <t>VEHICLES</t>
  </si>
  <si>
    <t>RESIDENTIAL</t>
  </si>
  <si>
    <t xml:space="preserve">OTHER  </t>
  </si>
  <si>
    <t>SPECIAL LEVY</t>
  </si>
  <si>
    <t>CONSOLIDATED EXPENDITURES</t>
  </si>
  <si>
    <t>OBJECT</t>
  </si>
  <si>
    <t>EMPLOYEE</t>
  </si>
  <si>
    <t>SUPPLIES AND</t>
  </si>
  <si>
    <t>SALARIES</t>
  </si>
  <si>
    <t>BENEFITS</t>
  </si>
  <si>
    <t>MATERIALS</t>
  </si>
  <si>
    <t>TOTALS</t>
  </si>
  <si>
    <t>COMMUNITY EDUCATION &amp; SERVICES</t>
  </si>
  <si>
    <t>TRANSPORTATION OF PUPILS</t>
  </si>
  <si>
    <t>OPERATIONS AND MAINTENANCE</t>
  </si>
  <si>
    <t>PAGE 2 OF 2</t>
  </si>
  <si>
    <t>CONSOLIDATED EXPENDITURES BY 2ND LEVEL OBJECT</t>
  </si>
  <si>
    <t>AS A PERCENTAGE OF TOTAL OPERATING FUND EXPENDITURES</t>
  </si>
  <si>
    <t>FUNCTION</t>
  </si>
  <si>
    <t>INSTRUCTION</t>
  </si>
  <si>
    <t>EMPLOYEE BENEFITS AND ALLOWANCES</t>
  </si>
  <si>
    <t>FRAME STUDENT STATISTICS</t>
  </si>
  <si>
    <t xml:space="preserve">PAGE 1 OF 2 </t>
  </si>
  <si>
    <t>NO. OF</t>
  </si>
  <si>
    <t>%  IN DUAL TRACK SCHOOLS</t>
  </si>
  <si>
    <t>F.T.E.</t>
  </si>
  <si>
    <t>ENROLMENTS - HEADCOUNT, FRAME AND ELIGIBLE</t>
  </si>
  <si>
    <t>ENROLMENT</t>
  </si>
  <si>
    <t>FRAME PUPIL / TEACHER RATIOS</t>
  </si>
  <si>
    <t>PUPIL / TEACHER RATIOS</t>
  </si>
  <si>
    <t>INSTRUCTIONAL AND PUPIL SUPPORT SERVICES</t>
  </si>
  <si>
    <t>ANALYSIS OF  TRANSPORTATION EXPENDITURES (CONT'D)</t>
  </si>
  <si>
    <t>ANALYSIS OF EXPENDITURE BY OBJECT</t>
  </si>
  <si>
    <t>INSURANCE</t>
  </si>
  <si>
    <t>OTHER RESOURCE</t>
  </si>
  <si>
    <t>DIVISIONAL</t>
  </si>
  <si>
    <t>NEEDS IN REGULAR CLASSES</t>
  </si>
  <si>
    <t>STUDENTS WITH SPECIAL</t>
  </si>
  <si>
    <t>DIVISIONAL ADMINISTRATION</t>
  </si>
  <si>
    <t xml:space="preserve"> FUNCTION 500: DIVISIONAL ADMINISTRATION</t>
  </si>
  <si>
    <t>PRE-KINDERGARTEN</t>
  </si>
  <si>
    <t xml:space="preserve">N/A </t>
  </si>
  <si>
    <t>ACTUAL</t>
  </si>
  <si>
    <t>ESTIMATE</t>
  </si>
  <si>
    <t>SENIOR YEARS</t>
  </si>
  <si>
    <t>EXPENDITURE</t>
  </si>
  <si>
    <t>(1)</t>
  </si>
  <si>
    <t>- 10 -</t>
  </si>
  <si>
    <t>PER RESIDENT</t>
  </si>
  <si>
    <t>STATISTICAL SUMMARY</t>
  </si>
  <si>
    <t>TRANSPORTED</t>
  </si>
  <si>
    <t>CURRICULAR</t>
  </si>
  <si>
    <t>INFORMATION</t>
  </si>
  <si>
    <t>EARLY</t>
  </si>
  <si>
    <t>BEHAVIOUR</t>
  </si>
  <si>
    <t>INTERVENTION</t>
  </si>
  <si>
    <t>PAGE 1 OF 5</t>
  </si>
  <si>
    <t>PAGE 2 OF 5</t>
  </si>
  <si>
    <t>PAGE 3 OF 5</t>
  </si>
  <si>
    <t>PAGE 4 OF 5</t>
  </si>
  <si>
    <t>PAGE 5 OF 5</t>
  </si>
  <si>
    <t>ABORIGINAL</t>
  </si>
  <si>
    <t>ACADEMIC</t>
  </si>
  <si>
    <t>PROGRAMS</t>
  </si>
  <si>
    <t>LITERACY</t>
  </si>
  <si>
    <t>(Grants-</t>
  </si>
  <si>
    <t>in-Lieu)</t>
  </si>
  <si>
    <t>AND SERVICES</t>
  </si>
  <si>
    <t>ADULT LEARNING</t>
  </si>
  <si>
    <t>NON K-S4</t>
  </si>
  <si>
    <t>ADULT LEARNING CENTRES</t>
  </si>
  <si>
    <t>ACHIEVEMENT</t>
  </si>
  <si>
    <t>AND OTHER</t>
  </si>
  <si>
    <t>- 13 -</t>
  </si>
  <si>
    <t>- 12 -</t>
  </si>
  <si>
    <t>SQ. FT. PER</t>
  </si>
  <si>
    <t>INSTRUCTIONAL</t>
  </si>
  <si>
    <t>SCHOOLS</t>
  </si>
  <si>
    <t>FUNDING OF</t>
  </si>
  <si>
    <t>FUNDING OF SCHOOLS PROGRAM (CONT'D)</t>
  </si>
  <si>
    <t>FUNDING OF SCHOOLS PROGRAM</t>
  </si>
  <si>
    <t>TOTAL FUNDING</t>
  </si>
  <si>
    <t>OF SCHOOLS</t>
  </si>
  <si>
    <t>TECHNOLOGY EDUCATION</t>
  </si>
  <si>
    <t>CONTINUING</t>
  </si>
  <si>
    <t>REPAIRS</t>
  </si>
  <si>
    <t>SPARSITY</t>
  </si>
  <si>
    <t>EQUALIZATION</t>
  </si>
  <si>
    <t xml:space="preserve"> BEAUTIFUL PLAINS</t>
  </si>
  <si>
    <t xml:space="preserve"> BORDER LAND</t>
  </si>
  <si>
    <t xml:space="preserve"> BRANDON</t>
  </si>
  <si>
    <t xml:space="preserve"> EVERGREEN</t>
  </si>
  <si>
    <t xml:space="preserve"> FLIN FLON</t>
  </si>
  <si>
    <t xml:space="preserve"> FORT LA BOSSE</t>
  </si>
  <si>
    <t xml:space="preserve"> FRONTIER</t>
  </si>
  <si>
    <t xml:space="preserve"> GARDEN VALLEY</t>
  </si>
  <si>
    <t xml:space="preserve"> HANOVER</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</si>
  <si>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</si>
  <si>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</si>
  <si>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</si>
  <si>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</si>
  <si>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</si>
  <si>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</si>
  <si>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</si>
  <si>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</si>
  <si>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</si>
  <si>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</si>
  <si>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</si>
  <si>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</si>
  <si>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</si>
  <si>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</si>
  <si>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</si>
  <si>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</si>
  <si>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</si>
  <si>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</si>
  <si>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</si>
  <si>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</si>
  <si>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</si>
  <si>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</si>
  <si>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</si>
  <si>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t>
  </si>
  <si>
    <t xml:space="preserve"> WESTERN</t>
  </si>
  <si>
    <t xml:space="preserve"> WINNIPEG</t>
  </si>
  <si>
    <t xml:space="preserve"> PROVINCE</t>
  </si>
  <si>
    <t xml:space="preserve"> WHITESHELL</t>
  </si>
  <si>
    <t xml:space="preserve"> WPG. TECHNICAL COLLEGE</t>
  </si>
  <si>
    <t xml:space="preserve"> D.S.F.M.</t>
  </si>
  <si>
    <t>MEDIA CENTRE</t>
  </si>
  <si>
    <t xml:space="preserve"> ANALYSIS OF OPERATIONS AND MAINTENANCE EXPENDITURES FOR SCHOOL BUILDINGS</t>
  </si>
  <si>
    <t xml:space="preserve"> L.G.D. OF PINAWA</t>
  </si>
  <si>
    <t xml:space="preserve"> NOT IN ANY DIVISION</t>
  </si>
  <si>
    <t xml:space="preserve"> DIVISION/DISTRICT TOTAL</t>
  </si>
  <si>
    <t>FIELD TRIPS</t>
  </si>
  <si>
    <t>EXPENSES</t>
  </si>
  <si>
    <t>OPERATIONS &amp;</t>
  </si>
  <si>
    <t>CURRICULUM</t>
  </si>
  <si>
    <t>FUNCTION 500</t>
  </si>
  <si>
    <t>PROGRAM 605</t>
  </si>
  <si>
    <t>PROGRAM 710</t>
  </si>
  <si>
    <t>PROGRAM 810</t>
  </si>
  <si>
    <t>CONSULTING /</t>
  </si>
  <si>
    <t>LESS:</t>
  </si>
  <si>
    <t>LIABILITY</t>
  </si>
  <si>
    <t>PORTION OF</t>
  </si>
  <si>
    <t>SELF-FUNDED</t>
  </si>
  <si>
    <t>ADMIN.</t>
  </si>
  <si>
    <t xml:space="preserve"> &amp; ADMIN.</t>
  </si>
  <si>
    <t>CENTRES</t>
  </si>
  <si>
    <t>PLUS</t>
  </si>
  <si>
    <t>TO</t>
  </si>
  <si>
    <t>AS % OF</t>
  </si>
  <si>
    <t>LESS ADULT</t>
  </si>
  <si>
    <t>LEARNING</t>
  </si>
  <si>
    <t xml:space="preserve"> FUNCTION 300: ADULT LEARNING CENTRES</t>
  </si>
  <si>
    <t>LOCAL TAXATION AND ASSESSMENT PER RESIDENT PUPIL</t>
  </si>
  <si>
    <t xml:space="preserve"> DIVISION / DISTRICT:</t>
  </si>
  <si>
    <t xml:space="preserve">   - MIDLAND</t>
  </si>
  <si>
    <t xml:space="preserve">   - WHITE HORSE PLAIN</t>
  </si>
  <si>
    <t xml:space="preserve"> TOTAL PRAIRIE ROSE</t>
  </si>
  <si>
    <t xml:space="preserve">   - MORRIS-MACDONALD</t>
  </si>
  <si>
    <t xml:space="preserve"> TOTAL RED RIVER VALLEY</t>
  </si>
  <si>
    <t xml:space="preserve"> PRAIRIE ROSE:</t>
  </si>
  <si>
    <t xml:space="preserve"> RED RIVER VALLEY:</t>
  </si>
  <si>
    <t>TOTAL PORTIONED ASSESSMENT, SPECIAL LEVY AND DIFFERENTIAL MILL RATES</t>
  </si>
  <si>
    <t>MILL RATE</t>
  </si>
  <si>
    <t xml:space="preserve">  TRUSTEES REMUNERATION</t>
  </si>
  <si>
    <t xml:space="preserve">  EXECUTIVE MANAGERIAL, &amp; SUPERVISORY</t>
  </si>
  <si>
    <t xml:space="preserve">  INSTRUCTIONAL - TEACHING</t>
  </si>
  <si>
    <t xml:space="preserve">  INSTRUCTIONAL - OTHER</t>
  </si>
  <si>
    <t xml:space="preserve">  TECHNICAL, SPECIALIZED AND SERVICE</t>
  </si>
  <si>
    <t xml:space="preserve">  SECRETARIAL, CLERICAL AND OTHER</t>
  </si>
  <si>
    <t xml:space="preserve">  CLINICIAN</t>
  </si>
  <si>
    <t xml:space="preserve">  INFORMATION TECHNOLOGY</t>
  </si>
  <si>
    <t xml:space="preserve">  TOTAL SALARIES</t>
  </si>
  <si>
    <t xml:space="preserve">  PROFESSIONAL, TECHNICAL &amp; SPECIALIZED</t>
  </si>
  <si>
    <t xml:space="preserve">  COMMUNICATIONS</t>
  </si>
  <si>
    <t xml:space="preserve">  UTILITY SERVICES</t>
  </si>
  <si>
    <t xml:space="preserve">  TRANSPORTATION OF PUPILS</t>
  </si>
  <si>
    <t xml:space="preserve">  TUITION</t>
  </si>
  <si>
    <t xml:space="preserve">  PRINTING AND BINDING</t>
  </si>
  <si>
    <t xml:space="preserve">  INSURANCE AND BOND PREMIUMS</t>
  </si>
  <si>
    <t xml:space="preserve">  MAINTENANCE AND REPAIR SERVICES</t>
  </si>
  <si>
    <t xml:space="preserve">  RENTALS</t>
  </si>
  <si>
    <t xml:space="preserve">  TAXES</t>
  </si>
  <si>
    <t xml:space="preserve">  ADVERTISING</t>
  </si>
  <si>
    <t xml:space="preserve">  DUES AND FEES</t>
  </si>
  <si>
    <t xml:space="preserve">  PROFESSIONAL AND STAFF DEVELOPMENT</t>
  </si>
  <si>
    <t xml:space="preserve">  INFORMATION TECHNOLOGY SERVICES</t>
  </si>
  <si>
    <t xml:space="preserve">  TOTAL SERVICES</t>
  </si>
  <si>
    <t>SUPPLIES AND EQUIPMENT</t>
  </si>
  <si>
    <t xml:space="preserve">  SUPPLIES</t>
  </si>
  <si>
    <t xml:space="preserve">  CURRICULAR AND MEDIA MATERIALS</t>
  </si>
  <si>
    <t xml:space="preserve">  MINOR EQUIPMENT</t>
  </si>
  <si>
    <t xml:space="preserve">  INFORMATION TECHNOLOGY EQUIPMENT</t>
  </si>
  <si>
    <t xml:space="preserve">  TOTAL SUPPLIES AND EQUIPMENT</t>
  </si>
  <si>
    <t xml:space="preserve">  DEBT SERVICES</t>
  </si>
  <si>
    <t xml:space="preserve">  OTHER GOVERNMENT AUTHORITIES</t>
  </si>
  <si>
    <t xml:space="preserve">  TOTAL TRANSFERS</t>
  </si>
  <si>
    <t>PROVINCE</t>
  </si>
  <si>
    <t>AMALGAMATING</t>
  </si>
  <si>
    <t>DIVISION</t>
  </si>
  <si>
    <t>LIBRARY /</t>
  </si>
  <si>
    <t xml:space="preserve">   - RED RIVER (partial)</t>
  </si>
  <si>
    <t>PAGE 1 0F 2</t>
  </si>
  <si>
    <t>PAGE 2 0F 2</t>
  </si>
  <si>
    <t>ADJUSTED</t>
  </si>
  <si>
    <t>(from page 3)</t>
  </si>
  <si>
    <t>CALCULATION OF EXPENDITURE BASE AND ADMINISTRATION PERCENTAGE</t>
  </si>
  <si>
    <t>TOTAL DEFINED ADMINISTRATION EXPENDITURES</t>
  </si>
  <si>
    <t xml:space="preserve"> WPG. TECHNICAL COLL.</t>
  </si>
  <si>
    <t>CURRICULUM CONSULTING AND</t>
  </si>
  <si>
    <t>2004/2005 BUDGET</t>
  </si>
  <si>
    <t>SEP.  30, 2003</t>
  </si>
  <si>
    <t>SEP.  30, 2004</t>
  </si>
  <si>
    <t>ACTUAL AND ESTIMATES AS OF SEPTEMBER 30</t>
  </si>
  <si>
    <t>Reallocation of administration costs associated with Adult Learning Centre operations from Function 500 to Function 300.</t>
  </si>
  <si>
    <t>(2)</t>
  </si>
  <si>
    <t>Health and Education Support Levy.</t>
  </si>
  <si>
    <t>DEVELOPMENT ADMINISTRATION</t>
  </si>
  <si>
    <t xml:space="preserve">      Services).</t>
  </si>
  <si>
    <t>EDUCATION, CITIZENSHIP AND YOUTH</t>
  </si>
  <si>
    <t>(3)</t>
  </si>
  <si>
    <t>(4)</t>
  </si>
  <si>
    <t>2005/2006 BUDGET</t>
  </si>
  <si>
    <t>SEP.  30, 2005</t>
  </si>
  <si>
    <t>2005/06</t>
  </si>
  <si>
    <t>2004</t>
  </si>
  <si>
    <r>
      <t xml:space="preserve">EXPENSES </t>
    </r>
    <r>
      <rPr>
        <b/>
        <vertAlign val="superscript"/>
        <sz val="9"/>
        <rFont val="Arial"/>
        <family val="2"/>
      </rPr>
      <t>(1)</t>
    </r>
  </si>
  <si>
    <r>
      <t xml:space="preserve">TRANSFERS </t>
    </r>
    <r>
      <rPr>
        <b/>
        <vertAlign val="superscript"/>
        <sz val="9"/>
        <rFont val="Arial"/>
        <family val="2"/>
      </rPr>
      <t>(2)</t>
    </r>
  </si>
  <si>
    <r>
      <t xml:space="preserve">EXPENDITURES </t>
    </r>
    <r>
      <rPr>
        <b/>
        <vertAlign val="superscript"/>
        <sz val="9"/>
        <rFont val="Arial"/>
        <family val="2"/>
      </rPr>
      <t>(3)</t>
    </r>
  </si>
  <si>
    <r>
      <t xml:space="preserve">&amp; SERVICES </t>
    </r>
    <r>
      <rPr>
        <b/>
        <vertAlign val="superscript"/>
        <sz val="9"/>
        <rFont val="Arial"/>
        <family val="2"/>
      </rPr>
      <t>(4)</t>
    </r>
  </si>
  <si>
    <r>
      <t xml:space="preserve">COSTS </t>
    </r>
    <r>
      <rPr>
        <b/>
        <vertAlign val="superscript"/>
        <sz val="9"/>
        <rFont val="Arial"/>
        <family val="2"/>
      </rPr>
      <t>(5)</t>
    </r>
  </si>
  <si>
    <r>
      <t xml:space="preserve">EXPENDITURES </t>
    </r>
    <r>
      <rPr>
        <b/>
        <vertAlign val="superscript"/>
        <sz val="9"/>
        <rFont val="Arial"/>
        <family val="2"/>
      </rPr>
      <t xml:space="preserve">(1)                                                   </t>
    </r>
  </si>
  <si>
    <r>
      <t>(1)</t>
    </r>
    <r>
      <rPr>
        <sz val="9"/>
        <rFont val="Arial"/>
        <family val="2"/>
      </rPr>
      <t xml:space="preserve">  Total operating expenditures as reported on the Statement of Revenues and Expenditures in each school division's budget.</t>
    </r>
  </si>
  <si>
    <r>
      <t>(3)</t>
    </r>
    <r>
      <rPr>
        <sz val="9"/>
        <rFont val="Arial"/>
        <family val="2"/>
      </rPr>
      <t xml:space="preserve">  As reported on pages 10 and 13 (on a provincial basis).</t>
    </r>
  </si>
  <si>
    <r>
      <t>(4)</t>
    </r>
    <r>
      <rPr>
        <sz val="9"/>
        <rFont val="Arial"/>
        <family val="2"/>
      </rPr>
      <t xml:space="preserve">  Expenditures for Adult Learning Centres and Community Education and Services (Functions 300 and 400).</t>
    </r>
  </si>
  <si>
    <r>
      <t>(5)</t>
    </r>
    <r>
      <rPr>
        <sz val="9"/>
        <rFont val="Arial"/>
        <family val="2"/>
      </rPr>
      <t xml:space="preserve">  As reported on page 4.</t>
    </r>
  </si>
  <si>
    <r>
      <t xml:space="preserve">SINGLE TRACK </t>
    </r>
    <r>
      <rPr>
        <b/>
        <vertAlign val="superscript"/>
        <sz val="9"/>
        <rFont val="Arial"/>
        <family val="2"/>
      </rPr>
      <t>(1)</t>
    </r>
  </si>
  <si>
    <r>
      <t xml:space="preserve">DUAL TRACK </t>
    </r>
    <r>
      <rPr>
        <b/>
        <vertAlign val="superscript"/>
        <sz val="9"/>
        <rFont val="Arial"/>
        <family val="2"/>
      </rPr>
      <t>(2)</t>
    </r>
  </si>
  <si>
    <r>
      <t xml:space="preserve">INSTRUCTION </t>
    </r>
    <r>
      <rPr>
        <b/>
        <vertAlign val="superscript"/>
        <sz val="9"/>
        <rFont val="Arial"/>
        <family val="2"/>
      </rPr>
      <t>(1)</t>
    </r>
  </si>
  <si>
    <r>
      <t xml:space="preserve">EDUCATOR </t>
    </r>
    <r>
      <rPr>
        <b/>
        <vertAlign val="superscript"/>
        <sz val="9"/>
        <rFont val="Arial"/>
        <family val="2"/>
      </rPr>
      <t>(2)</t>
    </r>
  </si>
  <si>
    <r>
      <t xml:space="preserve">HEADCOUNT </t>
    </r>
    <r>
      <rPr>
        <b/>
        <vertAlign val="superscript"/>
        <sz val="9"/>
        <rFont val="Arial"/>
        <family val="2"/>
      </rPr>
      <t>(1)</t>
    </r>
  </si>
  <si>
    <r>
      <t xml:space="preserve">FRAME </t>
    </r>
    <r>
      <rPr>
        <b/>
        <vertAlign val="superscript"/>
        <sz val="9"/>
        <rFont val="Arial"/>
        <family val="2"/>
      </rPr>
      <t>(2)</t>
    </r>
  </si>
  <si>
    <r>
      <t xml:space="preserve">ELIGIBLE </t>
    </r>
    <r>
      <rPr>
        <b/>
        <vertAlign val="superscript"/>
        <sz val="9"/>
        <rFont val="Arial"/>
        <family val="2"/>
      </rPr>
      <t>(3)</t>
    </r>
  </si>
  <si>
    <r>
      <t>(2)</t>
    </r>
    <r>
      <rPr>
        <sz val="9"/>
        <rFont val="Arial"/>
        <family val="2"/>
      </rPr>
      <t xml:space="preserve">  No one language program comprises 90% or more of Regular Instruction enrolment.</t>
    </r>
  </si>
  <si>
    <r>
      <t>(1)</t>
    </r>
    <r>
      <rPr>
        <sz val="9"/>
        <rFont val="Arial"/>
        <family val="2"/>
      </rPr>
      <t xml:space="preserve">  90% or more of Regular Instruction enrolment is in one language program.</t>
    </r>
  </si>
  <si>
    <r>
      <t>(1)</t>
    </r>
    <r>
      <rPr>
        <sz val="9"/>
        <rFont val="Arial"/>
        <family val="2"/>
      </rPr>
      <t xml:space="preserve">  Pupils taught in schools, whether or not they are counted for grant purposes.</t>
    </r>
  </si>
  <si>
    <r>
      <t>(3)</t>
    </r>
    <r>
      <rPr>
        <sz val="9"/>
        <rFont val="Arial"/>
        <family val="2"/>
      </rPr>
      <t xml:space="preserve">  Provincially supported pupils (actual September 30, 2004 for 2005/06 and actual September 30, 2003 for 2004/05).</t>
    </r>
  </si>
  <si>
    <r>
      <t>(2)</t>
    </r>
    <r>
      <rPr>
        <sz val="9"/>
        <rFont val="Arial"/>
        <family val="2"/>
      </rPr>
      <t xml:space="preserve">  The total number of pupils enrolled in schools adjusted for full time equivalence (F.T.E.).  Full time equivalent means pupils are counted on the</t>
    </r>
  </si>
  <si>
    <t xml:space="preserve">      basis of time attending school - eg. Kindergarten as 1/2.  This total is the same as reported on page 7.</t>
  </si>
  <si>
    <r>
      <t>(2)</t>
    </r>
    <r>
      <rPr>
        <sz val="9"/>
        <rFont val="Arial"/>
        <family val="2"/>
      </rPr>
      <t xml:space="preserve">  Based on total instructional-teaching (excluding Community Education and Adult Learning Centres) as well as school-based administrative</t>
    </r>
  </si>
  <si>
    <t xml:space="preserve">      staff - eg. department heads, coordinators, principals and vice-principals - and K-S4 F.T.E. enrolment.  Division administrators (Function 500)</t>
  </si>
  <si>
    <t xml:space="preserve">      are excluded.  While this definition is consistent with Statistics Canada's, the provincial ratio may not agree exactly due to different data sources.</t>
  </si>
  <si>
    <r>
      <t xml:space="preserve">  RECHARGE </t>
    </r>
    <r>
      <rPr>
        <vertAlign val="superscript"/>
        <sz val="9"/>
        <rFont val="Arial"/>
        <family val="2"/>
      </rPr>
      <t>(1)</t>
    </r>
  </si>
  <si>
    <r>
      <t>(1)</t>
    </r>
    <r>
      <rPr>
        <sz val="9"/>
        <rFont val="Arial"/>
        <family val="2"/>
      </rPr>
      <t xml:space="preserve"> Reallocation of administration costs associated with Adult Learning Centre operations from Function 500 to Function 300.</t>
    </r>
  </si>
  <si>
    <r>
      <t xml:space="preserve"> INFORMATION TECHNOLOGY EXPENDITURES </t>
    </r>
    <r>
      <rPr>
        <b/>
        <vertAlign val="superscript"/>
        <sz val="9"/>
        <rFont val="Arial"/>
        <family val="2"/>
      </rPr>
      <t>(1)</t>
    </r>
  </si>
  <si>
    <r>
      <t xml:space="preserve">SQ. FT. </t>
    </r>
    <r>
      <rPr>
        <b/>
        <vertAlign val="superscript"/>
        <sz val="9"/>
        <rFont val="Arial"/>
        <family val="2"/>
      </rPr>
      <t>(1)</t>
    </r>
  </si>
  <si>
    <r>
      <t xml:space="preserve">PUPIL </t>
    </r>
    <r>
      <rPr>
        <b/>
        <vertAlign val="superscript"/>
        <sz val="9"/>
        <rFont val="Arial"/>
        <family val="2"/>
      </rPr>
      <t>(2)</t>
    </r>
  </si>
  <si>
    <t xml:space="preserve"> FUNCTION 800: (CONT'D)</t>
  </si>
  <si>
    <t xml:space="preserve"> FUNCTION 700: TRANSPORTATION (CONT'D)</t>
  </si>
  <si>
    <t xml:space="preserve"> FUNCTION 500: (CONT'D)</t>
  </si>
  <si>
    <t xml:space="preserve"> FUNCTION 200: EXCEPTIONAL (CONT'D)</t>
  </si>
  <si>
    <r>
      <t xml:space="preserve">GIFTED EDUCATION </t>
    </r>
    <r>
      <rPr>
        <b/>
        <vertAlign val="superscript"/>
        <sz val="9"/>
        <rFont val="Arial"/>
        <family val="2"/>
      </rPr>
      <t>(1)</t>
    </r>
  </si>
  <si>
    <t xml:space="preserve"> FUNCTION 100: REGULAR INSTRUCTION (CONT'D)</t>
  </si>
  <si>
    <r>
      <t xml:space="preserve">DUAL TRACK SCHOOLS </t>
    </r>
    <r>
      <rPr>
        <b/>
        <vertAlign val="superscript"/>
        <sz val="9"/>
        <rFont val="Arial"/>
        <family val="2"/>
      </rPr>
      <t>(1)</t>
    </r>
  </si>
  <si>
    <r>
      <t xml:space="preserve">SINGLE TRACK SCHOOLS </t>
    </r>
    <r>
      <rPr>
        <b/>
        <vertAlign val="superscript"/>
        <sz val="9"/>
        <rFont val="Arial"/>
        <family val="2"/>
      </rPr>
      <t>(1)</t>
    </r>
  </si>
  <si>
    <t>PAGE 1 OF 16</t>
  </si>
  <si>
    <t>PAGE 16 OF 16</t>
  </si>
  <si>
    <t>PAGE 15 OF 16</t>
  </si>
  <si>
    <t>PAGE 14 OF 16</t>
  </si>
  <si>
    <t>PAGE 13 OF 16</t>
  </si>
  <si>
    <t>PAGE 11 OF 16</t>
  </si>
  <si>
    <t>PAGE 10 OF 16</t>
  </si>
  <si>
    <t>PAGE 9 OF 16</t>
  </si>
  <si>
    <t>PAGE 8 OF 16</t>
  </si>
  <si>
    <t>PAGE 7 OF 16</t>
  </si>
  <si>
    <t>PAGE 6 OF 16</t>
  </si>
  <si>
    <t>PAGE 5 OF 16</t>
  </si>
  <si>
    <t>PAGE 4 OF 16</t>
  </si>
  <si>
    <t>PAGE 3 OF 16</t>
  </si>
  <si>
    <t>PAGE 2 OF 16</t>
  </si>
  <si>
    <t>PAGE 12 OF 16</t>
  </si>
  <si>
    <t>June 30 / 05</t>
  </si>
  <si>
    <r>
      <t>(1)</t>
    </r>
    <r>
      <rPr>
        <sz val="9"/>
        <rFont val="Arial"/>
        <family val="2"/>
      </rPr>
      <t xml:space="preserve">  Excludes information technology expenditures in Function 300 (Adult Learning Centres) and Function 400 (Community Education and Services).</t>
    </r>
  </si>
  <si>
    <r>
      <t>(2)</t>
    </r>
    <r>
      <rPr>
        <sz val="9"/>
        <rFont val="Arial"/>
        <family val="2"/>
      </rPr>
      <t xml:space="preserve">  Total Management Information Services expenditures in Function 500 (from page 26).</t>
    </r>
  </si>
  <si>
    <r>
      <t xml:space="preserve">PROGRAM </t>
    </r>
    <r>
      <rPr>
        <b/>
        <vertAlign val="superscript"/>
        <sz val="9"/>
        <rFont val="Arial"/>
        <family val="2"/>
      </rPr>
      <t>(1)</t>
    </r>
  </si>
  <si>
    <r>
      <t xml:space="preserve">REVENUE </t>
    </r>
    <r>
      <rPr>
        <b/>
        <vertAlign val="superscript"/>
        <sz val="9"/>
        <rFont val="Arial"/>
        <family val="2"/>
      </rPr>
      <t>(3)</t>
    </r>
  </si>
  <si>
    <r>
      <t xml:space="preserve">    - OLD DIVISION / DISTRICT </t>
    </r>
    <r>
      <rPr>
        <b/>
        <vertAlign val="superscript"/>
        <sz val="9"/>
        <rFont val="Arial"/>
        <family val="2"/>
      </rPr>
      <t>(1)</t>
    </r>
  </si>
  <si>
    <r>
      <t xml:space="preserve">RESIDENT PUPIL </t>
    </r>
    <r>
      <rPr>
        <b/>
        <vertAlign val="superscript"/>
        <sz val="9"/>
        <rFont val="Arial"/>
        <family val="2"/>
      </rPr>
      <t>(1)</t>
    </r>
  </si>
  <si>
    <r>
      <t xml:space="preserve">PER PUPIL </t>
    </r>
    <r>
      <rPr>
        <b/>
        <vertAlign val="superscript"/>
        <sz val="9"/>
        <rFont val="Arial"/>
        <family val="2"/>
      </rPr>
      <t>(1)</t>
    </r>
  </si>
  <si>
    <r>
      <t xml:space="preserve">2005/06 </t>
    </r>
    <r>
      <rPr>
        <b/>
        <vertAlign val="superscript"/>
        <sz val="9"/>
        <rFont val="Arial"/>
        <family val="2"/>
      </rPr>
      <t>(2)</t>
    </r>
  </si>
  <si>
    <r>
      <t xml:space="preserve">2005 </t>
    </r>
    <r>
      <rPr>
        <b/>
        <vertAlign val="superscript"/>
        <sz val="9"/>
        <rFont val="Arial"/>
        <family val="2"/>
      </rPr>
      <t>(3)</t>
    </r>
  </si>
  <si>
    <r>
      <t xml:space="preserve">2005 </t>
    </r>
    <r>
      <rPr>
        <b/>
        <vertAlign val="superscript"/>
        <sz val="9"/>
        <rFont val="Arial"/>
        <family val="2"/>
      </rPr>
      <t>(4)</t>
    </r>
  </si>
  <si>
    <r>
      <t xml:space="preserve">FUNCTION 300 </t>
    </r>
    <r>
      <rPr>
        <b/>
        <vertAlign val="superscript"/>
        <sz val="9"/>
        <rFont val="Arial"/>
        <family val="2"/>
      </rPr>
      <t>(1)</t>
    </r>
  </si>
  <si>
    <r>
      <t xml:space="preserve">SUPPORT </t>
    </r>
    <r>
      <rPr>
        <b/>
        <vertAlign val="superscript"/>
        <sz val="9"/>
        <rFont val="Arial"/>
        <family val="2"/>
      </rPr>
      <t>(1)</t>
    </r>
  </si>
  <si>
    <r>
      <t xml:space="preserve">GUARANTEE </t>
    </r>
    <r>
      <rPr>
        <b/>
        <vertAlign val="superscript"/>
        <sz val="9"/>
        <rFont val="Arial"/>
        <family val="2"/>
      </rPr>
      <t>(2)</t>
    </r>
  </si>
  <si>
    <r>
      <t xml:space="preserve">SUPPORT </t>
    </r>
    <r>
      <rPr>
        <b/>
        <vertAlign val="superscript"/>
        <sz val="9"/>
        <rFont val="Arial"/>
        <family val="2"/>
      </rPr>
      <t>(3)</t>
    </r>
  </si>
  <si>
    <r>
      <t xml:space="preserve">CATEGORICAL </t>
    </r>
    <r>
      <rPr>
        <b/>
        <vertAlign val="superscript"/>
        <sz val="9"/>
        <rFont val="Arial"/>
        <family val="2"/>
      </rPr>
      <t>(1)</t>
    </r>
  </si>
  <si>
    <r>
      <t xml:space="preserve">NEEDS </t>
    </r>
    <r>
      <rPr>
        <b/>
        <vertAlign val="superscript"/>
        <sz val="9"/>
        <rFont val="Arial"/>
        <family val="2"/>
      </rPr>
      <t>(2)</t>
    </r>
  </si>
  <si>
    <r>
      <t xml:space="preserve">AT RISK </t>
    </r>
    <r>
      <rPr>
        <b/>
        <vertAlign val="superscript"/>
        <sz val="9"/>
        <rFont val="Arial"/>
        <family val="2"/>
      </rPr>
      <t>(3)</t>
    </r>
  </si>
  <si>
    <r>
      <t xml:space="preserve">NEEDS </t>
    </r>
    <r>
      <rPr>
        <b/>
        <vertAlign val="superscript"/>
        <sz val="9"/>
        <rFont val="Arial"/>
        <family val="2"/>
      </rPr>
      <t>(1)</t>
    </r>
  </si>
  <si>
    <r>
      <t xml:space="preserve">SUPPORT </t>
    </r>
    <r>
      <rPr>
        <b/>
        <vertAlign val="superscript"/>
        <sz val="9"/>
        <rFont val="Arial"/>
        <family val="2"/>
      </rPr>
      <t>(2)</t>
    </r>
  </si>
  <si>
    <r>
      <t xml:space="preserve">TRANSFERS </t>
    </r>
    <r>
      <rPr>
        <b/>
        <vertAlign val="superscript"/>
        <sz val="9"/>
        <rFont val="Arial"/>
        <family val="2"/>
      </rPr>
      <t>(1)</t>
    </r>
  </si>
  <si>
    <r>
      <t xml:space="preserve">EDUCATION SUPPORT LEVY </t>
    </r>
    <r>
      <rPr>
        <b/>
        <vertAlign val="superscript"/>
        <sz val="9"/>
        <rFont val="Arial"/>
        <family val="2"/>
      </rPr>
      <t>(1)</t>
    </r>
  </si>
  <si>
    <r>
      <t xml:space="preserve">ADMINISTRATION EXPENDITURES </t>
    </r>
    <r>
      <rPr>
        <b/>
        <vertAlign val="superscript"/>
        <sz val="9"/>
        <rFont val="Arial"/>
        <family val="2"/>
      </rPr>
      <t>(1)</t>
    </r>
    <r>
      <rPr>
        <b/>
        <sz val="9"/>
        <rFont val="Arial"/>
        <family val="2"/>
      </rPr>
      <t xml:space="preserve"> 2005/2006 BUDGET</t>
    </r>
  </si>
  <si>
    <t xml:space="preserve">      per pupil costs.</t>
  </si>
  <si>
    <r>
      <t>(2)</t>
    </r>
    <r>
      <rPr>
        <sz val="9"/>
        <rFont val="Arial"/>
        <family val="2"/>
      </rPr>
      <t xml:space="preserve">  Operating fund transfers are payments to other school divisions, organizations and individuals.  These are removed to provide more accurate</t>
    </r>
  </si>
  <si>
    <t xml:space="preserve">      costs.  Also excluded are expenditures on educational services not provided to K-S4 pupils: Function 300 (Adult Learning Centres) and Function</t>
  </si>
  <si>
    <t xml:space="preserve">      400 (Community Education and Services).</t>
  </si>
  <si>
    <r>
      <t>(1)</t>
    </r>
    <r>
      <rPr>
        <sz val="9"/>
        <rFont val="Arial"/>
        <family val="2"/>
      </rPr>
      <t xml:space="preserve">  Operating fund transfers (i.e. payments to other school divisions, organizations and individuals) are excluded to provide more accurate per pupil</t>
    </r>
  </si>
  <si>
    <t xml:space="preserve">      music, ESL, etc. in addition to regular classroom teachers.  School-based administrative personnel are excluded.</t>
  </si>
  <si>
    <r>
      <t>(1)</t>
    </r>
    <r>
      <rPr>
        <sz val="9"/>
        <rFont val="Arial"/>
        <family val="2"/>
      </rPr>
      <t xml:space="preserve">  Based on object code 330 instructional-teaching personnel and F.T.E. students in Function 100.  Included are teachers in physical education,</t>
    </r>
  </si>
  <si>
    <r>
      <t>(1)</t>
    </r>
    <r>
      <rPr>
        <sz val="9"/>
        <rFont val="Arial"/>
        <family val="2"/>
      </rPr>
      <t xml:space="preserve">  Assessment per resident pupil is based on total portioned assessment adjusted for allocations to the D.S.F.M. and corresponds to data provided</t>
    </r>
  </si>
  <si>
    <t xml:space="preserve">      in the calculation of support to school divisions.  Assessment per resident pupil for Flin Flon, Frontier and Mystery Lake reflects non-assessed</t>
  </si>
  <si>
    <t xml:space="preserve">      mining properties.  D.S.F.M. assessment per resident pupil is derived on a pro rata basis according to enrolment within D.S.F.M. boundaries.</t>
  </si>
  <si>
    <r>
      <t>(1)</t>
    </r>
    <r>
      <rPr>
        <sz val="9"/>
        <rFont val="Arial"/>
        <family val="2"/>
      </rPr>
      <t xml:space="preserve">  Equalization is provided to recognize the varying ability of school divisions to meet the cost of unsupported program requirements through the</t>
    </r>
  </si>
  <si>
    <t xml:space="preserve">      property tax base of the school division.</t>
  </si>
  <si>
    <r>
      <t>(2)</t>
    </r>
    <r>
      <rPr>
        <sz val="9"/>
        <rFont val="Arial"/>
        <family val="2"/>
      </rPr>
      <t xml:space="preserve">  A guarantee is provided to ensure amalgamated divisions receive no less funding than they would have received if they were unamalgamated.</t>
    </r>
  </si>
  <si>
    <r>
      <t>(1)</t>
    </r>
    <r>
      <rPr>
        <sz val="9"/>
        <rFont val="Arial"/>
        <family val="2"/>
      </rPr>
      <t xml:space="preserve">  Effective from fiscal year 2003/2004 on, school divisions are required to limit the proportion of the budget spent on administration expenditures in</t>
    </r>
  </si>
  <si>
    <r>
      <t>(2)</t>
    </r>
    <r>
      <rPr>
        <sz val="9"/>
        <rFont val="Arial"/>
        <family val="2"/>
      </rPr>
      <t xml:space="preserve">  For a definition of Divisional Administration, see expenditure definitions, page iii.</t>
    </r>
  </si>
  <si>
    <r>
      <t>(3)</t>
    </r>
    <r>
      <rPr>
        <sz val="9"/>
        <rFont val="Arial"/>
        <family val="2"/>
      </rPr>
      <t xml:space="preserve">  Administration, supervision and coordination of Curriculum Consulting and Development (Function 600, Program 610).</t>
    </r>
  </si>
  <si>
    <r>
      <t>(4)</t>
    </r>
    <r>
      <rPr>
        <sz val="9"/>
        <rFont val="Arial"/>
        <family val="2"/>
      </rPr>
      <t xml:space="preserve">  Administration of Pupil Transportation.  For a definition of Transportation of Pupils, see expenditure definitions, page iii.</t>
    </r>
  </si>
  <si>
    <r>
      <t>(5)</t>
    </r>
    <r>
      <rPr>
        <sz val="9"/>
        <rFont val="Arial"/>
        <family val="2"/>
      </rPr>
      <t xml:space="preserve">  Administration of Operations and Maintenance.  For a definition of Operations and Maintenance, see expenditure definitions, page iii.</t>
    </r>
  </si>
  <si>
    <t xml:space="preserve">      categories exclude administration at the school level (Function 100 - Regular Instruction, Program 110) and special needs administration (Function</t>
  </si>
  <si>
    <t xml:space="preserve">      200 - Exceptional, Program 210).  This appendix provides an analysis of the defined administration expenditures as a percentage of the adjusted</t>
  </si>
  <si>
    <t xml:space="preserve">      operating expenditure base.  Expenditures shown for Function 500, Programs 605 or 710 may differ from corresponding amounts shown elsewhere</t>
  </si>
  <si>
    <t xml:space="preserve">      in this report owing to the inclusion of operating transfers for the purpose of calculating administration costs.</t>
  </si>
  <si>
    <t>(from page 60)</t>
  </si>
  <si>
    <t>(from page 46)</t>
  </si>
  <si>
    <r>
      <t>(1)</t>
    </r>
    <r>
      <rPr>
        <sz val="9"/>
        <rFont val="Arial"/>
        <family val="2"/>
      </rPr>
      <t xml:space="preserve">  From page 4 (for more information, see page 4).</t>
    </r>
  </si>
  <si>
    <r>
      <t>(2)</t>
    </r>
    <r>
      <rPr>
        <sz val="9"/>
        <rFont val="Arial"/>
        <family val="2"/>
      </rPr>
      <t xml:space="preserve">  From page 9 (for more information, see page 9).</t>
    </r>
  </si>
  <si>
    <r>
      <t>(3)</t>
    </r>
    <r>
      <rPr>
        <sz val="9"/>
        <rFont val="Arial"/>
        <family val="2"/>
      </rPr>
      <t xml:space="preserve">  From page 54 (for more information, see page 54).</t>
    </r>
  </si>
  <si>
    <r>
      <t>(4)</t>
    </r>
    <r>
      <rPr>
        <sz val="9"/>
        <rFont val="Arial"/>
        <family val="2"/>
      </rPr>
      <t xml:space="preserve">  From page 51 (for more information, see pages 51 and 52).</t>
    </r>
  </si>
  <si>
    <t xml:space="preserve">      to the previous divisions that comprise these new divisions, see page 54.</t>
  </si>
  <si>
    <t>PROPERTY</t>
  </si>
  <si>
    <r>
      <t xml:space="preserve">TAX CREDIT </t>
    </r>
    <r>
      <rPr>
        <b/>
        <vertAlign val="superscript"/>
        <sz val="9"/>
        <rFont val="Arial"/>
        <family val="2"/>
      </rPr>
      <t>(2)</t>
    </r>
  </si>
  <si>
    <t xml:space="preserve"> WPG. TECH. COLLEGE</t>
  </si>
  <si>
    <r>
      <t>(1)</t>
    </r>
    <r>
      <rPr>
        <sz val="9"/>
        <rFont val="Arial"/>
        <family val="2"/>
      </rPr>
      <t xml:space="preserve">  See appendix for more detail.</t>
    </r>
  </si>
  <si>
    <r>
      <t>(3)</t>
    </r>
    <r>
      <rPr>
        <sz val="9"/>
        <rFont val="Arial"/>
        <family val="2"/>
      </rPr>
      <t xml:space="preserve">  Includes other miscellaneous support (Institutional Programs, Adult Learning Centres, General Support Grant, etc.).</t>
    </r>
  </si>
  <si>
    <r>
      <t>(4)</t>
    </r>
    <r>
      <rPr>
        <sz val="9"/>
        <rFont val="Arial"/>
        <family val="2"/>
      </rPr>
      <t xml:space="preserve">  Includes revenue from other provincial government departments.</t>
    </r>
  </si>
  <si>
    <r>
      <t xml:space="preserve">REVENUE </t>
    </r>
    <r>
      <rPr>
        <b/>
        <vertAlign val="superscript"/>
        <sz val="9"/>
        <rFont val="Arial"/>
        <family val="2"/>
      </rPr>
      <t>(4)</t>
    </r>
  </si>
  <si>
    <r>
      <t>(1)</t>
    </r>
    <r>
      <rPr>
        <sz val="9"/>
        <rFont val="Arial"/>
        <family val="2"/>
      </rPr>
      <t xml:space="preserve">  Includes transfers to bus reserves.</t>
    </r>
  </si>
  <si>
    <r>
      <t>(1)</t>
    </r>
    <r>
      <rPr>
        <sz val="9"/>
        <rFont val="Arial"/>
        <family val="2"/>
      </rPr>
      <t xml:space="preserve">  90% or more of Regular Instruction enrolment is in one language.</t>
    </r>
  </si>
  <si>
    <r>
      <t>(1)</t>
    </r>
    <r>
      <rPr>
        <sz val="9"/>
        <rFont val="Arial"/>
        <family val="2"/>
      </rPr>
      <t xml:space="preserve">  No one language program comprises 90% or more of Regular Instruction enrolment.</t>
    </r>
  </si>
  <si>
    <r>
      <t>(1)</t>
    </r>
    <r>
      <rPr>
        <sz val="9"/>
        <rFont val="Arial"/>
        <family val="2"/>
      </rPr>
      <t xml:space="preserve">  Does not include generalized enrichment activities undertaken by school divisions.</t>
    </r>
  </si>
  <si>
    <r>
      <t>(1)</t>
    </r>
    <r>
      <rPr>
        <sz val="9"/>
        <rFont val="Arial"/>
        <family val="2"/>
      </rPr>
      <t xml:space="preserve">  Based on area (square footage) of active school buildings as at June 30, 2005.  Includes rented and leased space.</t>
    </r>
  </si>
  <si>
    <r>
      <t>(2)</t>
    </r>
    <r>
      <rPr>
        <sz val="9"/>
        <rFont val="Arial"/>
        <family val="2"/>
      </rPr>
      <t xml:space="preserve">  Square footage (as per note above) divided by total F.T.E. enrolment (from page 7).</t>
    </r>
  </si>
  <si>
    <r>
      <t>(1)</t>
    </r>
    <r>
      <rPr>
        <sz val="9"/>
        <rFont val="Arial"/>
        <family val="2"/>
      </rPr>
      <t xml:space="preserve">  Excludes information technology expenditures in Function 300 (Adult Learning Centres) and Function 400 (Community Education and</t>
    </r>
  </si>
  <si>
    <r>
      <t>(1)</t>
    </r>
    <r>
      <rPr>
        <sz val="9"/>
        <rFont val="Arial"/>
        <family val="2"/>
      </rPr>
      <t xml:space="preserve"> Education Support Levy mill rates are 2.42 mills for urban and farm residential property and 16.50 mills for other property.</t>
    </r>
  </si>
  <si>
    <r>
      <t>(1)</t>
    </r>
    <r>
      <rPr>
        <sz val="9"/>
        <rFont val="Arial"/>
        <family val="2"/>
      </rPr>
      <t xml:space="preserve">  In the school division amalgamations, the former division of Red River was split between the new divisions of Red River Vally and Border Land.</t>
    </r>
  </si>
  <si>
    <r>
      <t>(1)</t>
    </r>
    <r>
      <rPr>
        <sz val="9"/>
        <rFont val="Arial"/>
        <family val="2"/>
      </rPr>
      <t xml:space="preserve">  Based on a grant per eligible pupil at September 30, 2004.</t>
    </r>
  </si>
  <si>
    <r>
      <t>(2)</t>
    </r>
    <r>
      <rPr>
        <sz val="9"/>
        <rFont val="Arial"/>
        <family val="2"/>
      </rPr>
      <t xml:space="preserve">  Provided in recognition of the higher costs associated with sparsely populated rural and northern divisions.</t>
    </r>
  </si>
  <si>
    <r>
      <t>(1)</t>
    </r>
    <r>
      <rPr>
        <sz val="9"/>
        <rFont val="Arial"/>
        <family val="2"/>
      </rPr>
      <t xml:space="preserve">  Support for Function 200 Exceptional expenditures less categorical support for special needs.</t>
    </r>
  </si>
  <si>
    <r>
      <t>(1)</t>
    </r>
    <r>
      <rPr>
        <sz val="9"/>
        <rFont val="Arial"/>
        <family val="2"/>
      </rPr>
      <t xml:space="preserve">  Includes vehicle support for school buses.</t>
    </r>
  </si>
  <si>
    <r>
      <t>(2)</t>
    </r>
    <r>
      <rPr>
        <sz val="9"/>
        <rFont val="Arial"/>
        <family val="2"/>
      </rPr>
      <t xml:space="preserve">  Includes support for coordinators, clinicians and level II and III pupils.  Note: total special needs support is $117,732,815.</t>
    </r>
  </si>
  <si>
    <r>
      <t>(3)</t>
    </r>
    <r>
      <rPr>
        <sz val="9"/>
        <rFont val="Arial"/>
        <family val="2"/>
      </rPr>
      <t xml:space="preserve">  Support for expenditures related to At Risk students which may be recorded under Functions 100, 200 and 600.</t>
    </r>
  </si>
  <si>
    <r>
      <t>(1)</t>
    </r>
    <r>
      <rPr>
        <sz val="9"/>
        <rFont val="Arial"/>
        <family val="2"/>
      </rPr>
      <t xml:space="preserve">  All other categorical support not shown elsewhere (eg. Heritage Language, English as a Second Language, Northern Allowance, etc.).</t>
    </r>
  </si>
  <si>
    <r>
      <t>(3)</t>
    </r>
    <r>
      <rPr>
        <sz val="9"/>
        <rFont val="Arial"/>
        <family val="2"/>
      </rPr>
      <t xml:space="preserve">  Includes School Buildings "D" Support, Environmental Assistance Program, Vocational Equipment and Air Quality Program.</t>
    </r>
  </si>
  <si>
    <t>BY FUNCTION AND OBJECT</t>
  </si>
  <si>
    <r>
      <t xml:space="preserve">REVENUE </t>
    </r>
    <r>
      <rPr>
        <b/>
        <vertAlign val="superscript"/>
        <sz val="9"/>
        <rFont val="Arial"/>
        <family val="2"/>
      </rPr>
      <t>(5)</t>
    </r>
  </si>
  <si>
    <r>
      <t>(5)</t>
    </r>
    <r>
      <rPr>
        <sz val="9"/>
        <rFont val="Arial"/>
        <family val="2"/>
      </rPr>
      <t xml:space="preserve">  Total provincial contribution to public education is 70.5%.  See page i for more details.</t>
    </r>
  </si>
  <si>
    <r>
      <t xml:space="preserve">GOVERNMENT </t>
    </r>
    <r>
      <rPr>
        <b/>
        <vertAlign val="superscript"/>
        <sz val="9"/>
        <rFont val="Arial"/>
        <family val="2"/>
      </rPr>
      <t>(1)</t>
    </r>
  </si>
  <si>
    <r>
      <t>(1)</t>
    </r>
    <r>
      <rPr>
        <sz val="9"/>
        <rFont val="Arial"/>
        <family val="2"/>
      </rPr>
      <t xml:space="preserve">  Municipal Government revenue is net of $105,118,715 in Education Property Tax Credit (EPTC) revenue paid directly to school divisions.  See</t>
    </r>
  </si>
  <si>
    <t xml:space="preserve">      page 41 for EPTC revenue.</t>
  </si>
  <si>
    <r>
      <t xml:space="preserve">MILL RATE </t>
    </r>
    <r>
      <rPr>
        <b/>
        <vertAlign val="superscript"/>
        <sz val="9"/>
        <rFont val="Arial"/>
        <family val="2"/>
      </rPr>
      <t>(2)</t>
    </r>
  </si>
  <si>
    <r>
      <t xml:space="preserve">LEVY </t>
    </r>
    <r>
      <rPr>
        <b/>
        <vertAlign val="superscript"/>
        <sz val="9"/>
        <rFont val="Arial"/>
        <family val="2"/>
      </rPr>
      <t>(1)</t>
    </r>
  </si>
  <si>
    <t xml:space="preserve">(3) </t>
  </si>
  <si>
    <r>
      <t>(2)</t>
    </r>
    <r>
      <rPr>
        <sz val="9"/>
        <rFont val="Arial"/>
        <family val="2"/>
      </rPr>
      <t xml:space="preserve">  Mill rates for Flin Flon and Mystery Lake are adjusted for mining revenue.</t>
    </r>
  </si>
  <si>
    <r>
      <t>(3)</t>
    </r>
    <r>
      <rPr>
        <sz val="9"/>
        <rFont val="Arial"/>
        <family val="2"/>
      </rPr>
      <t xml:space="preserve">  Under provisions in the Public Schools Act, these divisions will not harmonize mill rates for a period of time.  For the differential mill rate applied</t>
    </r>
  </si>
  <si>
    <r>
      <t>(1)</t>
    </r>
    <r>
      <rPr>
        <sz val="9"/>
        <rFont val="Arial"/>
        <family val="2"/>
      </rPr>
      <t xml:space="preserve">  Gross special levy requisitioned by school divisions for the 2005 tax year.  Actual remittance to school divisions by municipalities is reduced by</t>
    </r>
  </si>
  <si>
    <t xml:space="preserve">      the Education Property Tax Credit.  See pages 41 and 42 for more detail.</t>
  </si>
  <si>
    <t xml:space="preserve">      defined categories to 4% (urban school divisions), 4.5% (rural school divisions) and 5.0% (northern school divisions).  Frontier School Division,</t>
  </si>
  <si>
    <r>
      <t xml:space="preserve">INFORMATION SERVICES </t>
    </r>
    <r>
      <rPr>
        <b/>
        <vertAlign val="superscript"/>
        <sz val="9"/>
        <rFont val="Arial"/>
        <family val="2"/>
      </rPr>
      <t>(2)</t>
    </r>
  </si>
  <si>
    <r>
      <t xml:space="preserve">(from page 31) </t>
    </r>
    <r>
      <rPr>
        <b/>
        <vertAlign val="superscript"/>
        <sz val="9"/>
        <rFont val="Arial"/>
        <family val="2"/>
      </rPr>
      <t>(5)</t>
    </r>
  </si>
  <si>
    <t xml:space="preserve"> FUNCTION 600: INSTRUCTIONAL &amp; PUPIL SUPPORT SERVICES (CONT'D)</t>
  </si>
  <si>
    <t xml:space="preserve">      D.S.F.M. and the Winnipeg Technical College are exempt from these limits and are not reflected in the above totals.  The defined administration</t>
  </si>
  <si>
    <r>
      <t>(1)</t>
    </r>
    <r>
      <rPr>
        <sz val="9"/>
        <rFont val="Arial"/>
        <family val="2"/>
      </rPr>
      <t xml:space="preserve">  For a definition of Adult Learning Centres, see expenditure definitions, page iii.  Expenditures shown here may differ from those shown for Adult</t>
    </r>
  </si>
  <si>
    <t xml:space="preserve">      Learning Centres on page 15 owing to the inclusion of operating transfers for the purpose of calculating administration costs.</t>
  </si>
  <si>
    <t xml:space="preserve">  TRAVEL AND MEETINGS</t>
  </si>
  <si>
    <t>ENGLISH AS A SECOND</t>
  </si>
  <si>
    <t>LANGUAGE FOR ADULTS</t>
  </si>
  <si>
    <r>
      <t xml:space="preserve">(2) </t>
    </r>
    <r>
      <rPr>
        <sz val="9"/>
        <rFont val="Arial"/>
        <family val="2"/>
      </rPr>
      <t xml:space="preserve"> Effective for the 2005 tax year, the Resident Homeowner Advance portion of the Manitoba Education Property Tax Credit (EPTC) is provided</t>
    </r>
  </si>
  <si>
    <t xml:space="preserve">      directly to school divisions as revenue from the Province of Manitoba to more accurately reflect the amount of provincial funding provided in</t>
  </si>
  <si>
    <t xml:space="preserve">      support of education.  Amounts shown here do not include the income tax portion of the EPTC nor the Pensioner’s School Tax Assistance</t>
  </si>
  <si>
    <t xml:space="preserve">      (PSTA) because these are not quantifiable on a school division basis.  For the income tax portion of the EPTC and the PSTA, see page i.</t>
  </si>
  <si>
    <t>All pages of the FRAME report containing the tables of financial and statistical data are included in this file.</t>
  </si>
  <si>
    <t>In most cases, formulas have been left intact to show how statistics such as percentages and average costs per pupil are derived.</t>
  </si>
  <si>
    <t>Each worksheet tab is numbered to match the corresponding page found in the published document so, for example, to see page 15, just click the worksheet tab named "- 15 -".</t>
  </si>
  <si>
    <t>FRAME Report: 2005/06 Budget</t>
  </si>
  <si>
    <t>The cover page, table of contents, forward and introduction, etc. as well as the graphs (e.g. pie charts, bar charts, etc.) are not included.  If you need to see these and do not already have a copy of the report, you can download the PDF version from the same site on which you found this Excel file.</t>
  </si>
  <si>
    <t>ESTIMATE SEPTEMBER 30, 2005</t>
  </si>
  <si>
    <t>OPERATING FUND 2005/2006 BUDGET</t>
  </si>
  <si>
    <t>SUMMARY OF OPERATING FUND REVENUE: 2005/2006 BUDGET</t>
  </si>
  <si>
    <t>ANALYSIS OF OPERATING FUND REVENUE: 2005/2006 BUDGET</t>
  </si>
  <si>
    <t>CAPITAL FUND 2005/2006 BUDGET</t>
  </si>
  <si>
    <t>FOR THE 2005 TAXATION YEAR</t>
  </si>
  <si>
    <t>ADMINISTRATION EXPENDITURES 2005/2006 BUDGET</t>
  </si>
  <si>
    <t>2004/05 AND 2005/06 BUDGET</t>
  </si>
  <si>
    <t>This file is unprotected so you can manipulate the data, add formulas to do your own calculations and so on.  You can also copy the data to other spreadsheets or copy additional data to this one.  In cases of dispute however, the published FRAME reports and the corresponding files located on the Manitoba Govenment web site remain the final authority.</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</si>
</sst>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_)"/>
    <numFmt numFmtId="174" formatCode="0.0%"/>
    <numFmt numFmtId="175" formatCode="#,##0.0_);\(#,##0.0\)"/>
    <numFmt numFmtId="176" formatCode="0.00000_)"/>
    <numFmt numFmtId="177" formatCode="0.0_)"/>
    <numFmt numFmtId="178" formatCode="0.000_)"/>
    <numFmt numFmtId="179" formatCode="dd/mmm/yy_)"/>
    <numFmt numFmtId="180" formatCode="0.0"/>
    <numFmt numFmtId="181" formatCode="#,##0.0"/>
    <numFmt numFmtId="182" formatCode="0.00_)"/>
    <numFmt numFmtId="183" formatCode="#,##0_ ;\-#,##0\ "/>
    <numFmt numFmtId="184" formatCode="_-* #,##0.000_-;\-* #,##0.000_-;_-* &quot;-&quot;??_-;_-@_-"/>
    <numFmt numFmtId="185" formatCode="_-* #,##0.0_-;\-* #,##0.0_-;_-* &quot;-&quot;??_-;_-@_-"/>
    <numFmt numFmtId="186" formatCode="_-* #,##0_-;\-* #,##0_-;_-* &quot;-&quot;??_-;_-@_-"/>
    <numFmt numFmtId="187" formatCode="&quot;$&quot;#,##0"/>
    <numFmt numFmtId="188" formatCode="#,##0.000_);\(#,##0.000\)"/>
    <numFmt numFmtId="189" formatCode="#,##0.0000_);\(#,##0.0000\)"/>
    <numFmt numFmtId="190" formatCode="#,##0.00000_);\(#,##0.00000\)"/>
    <numFmt numFmtId="191" formatCode="#,##0_ ;\(#,##0\)"/>
    <numFmt numFmtId="192" formatCode="#,##0\ ;\(#,##0\ \)"/>
    <numFmt numFmtId="193" formatCode="#,##0.0;\-#,##0.0"/>
    <numFmt numFmtId="194" formatCode="#,##0.000;\-#,##0.000"/>
    <numFmt numFmtId="195" formatCode="#,##0.0000;\-#,##0.0000"/>
    <numFmt numFmtId="196" formatCode="#,##0.0_ ;\(#,##0.0\)"/>
    <numFmt numFmtId="197" formatCode="#,##0.0_);[Red]\(#,##0.0\)"/>
    <numFmt numFmtId="198" formatCode="0.000"/>
    <numFmt numFmtId="199" formatCode="_(* #,##0.000_);_(* \(#,##0.000\);_(* &quot;-&quot;??_);_(@_)"/>
    <numFmt numFmtId="200" formatCode="_(* #,##0.0_);_(* \(#,##0.0\);_(* &quot;-&quot;??_);_(@_)"/>
    <numFmt numFmtId="201" formatCode="_-* #,##0.0_-;\-* #,##0.0_-;_-* &quot;-&quot;?_-;_-@_-"/>
    <numFmt numFmtId="202" formatCode="_(* #,##0.0_);_(* \(#,##0.0\);_(* &quot;-&quot;?_);_(@_)"/>
    <numFmt numFmtId="203" formatCode="_(&quot;$&quot;* #,##0.0_);_(&quot;$&quot;* \(#,##0.0\);_(&quot;$&quot;* &quot;-&quot;??_);_(@_)"/>
    <numFmt numFmtId="204" formatCode="&quot;$&quot;#,##0.0_);[Red]\(&quot;$&quot;#,##0.0\)"/>
    <numFmt numFmtId="205" formatCode="#,##0.0\ [$$-C0C]"/>
    <numFmt numFmtId="206" formatCode="#,##0.0,,"/>
    <numFmt numFmtId="207" formatCode="_(* #,##0.0__\);_(* \(#,##0.0\);_(* &quot;-&quot;?_);_(@_)"/>
    <numFmt numFmtId="208" formatCode="_(* #,##0.0,_);_(* \(#,##0.0\);_(* &quot;-&quot;?_);_(@_)"/>
    <numFmt numFmtId="209" formatCode="_ #,##0.0__;_(* \(#,##0.0\);_(* &quot;-&quot;?_);_(@_)"/>
    <numFmt numFmtId="210" formatCode="_ #,##0.0___;_(* \(###0.0\);_(* &quot;-&quot;?_);_(@_)"/>
    <numFmt numFmtId="211" formatCode="_ #,##0.0___;_(* \(###0.0\)"/>
    <numFmt numFmtId="212" formatCode="_ #,##0.0___;"/>
    <numFmt numFmtId="213" formatCode="&quot;$&quot;#,##0.0_);\(&quot;$&quot;#,##0.0\)"/>
  </numFmts>
  <fonts count="18">
    <font>
      <sz val="9"/>
      <name val="Times New Roman"/>
      <family val="0"/>
    </font>
    <font>
      <sz val="10"/>
      <name val="Times New Roman"/>
      <family val="0"/>
    </font>
    <font>
      <sz val="10"/>
      <name val="Courier"/>
      <family val="0"/>
    </font>
    <font>
      <b/>
      <sz val="9"/>
      <name val="Arial"/>
      <family val="2"/>
    </font>
    <font>
      <sz val="9"/>
      <name val="Arial"/>
      <family val="2"/>
    </font>
    <font>
      <sz val="9"/>
      <color indexed="12"/>
      <name val="Arial"/>
      <family val="2"/>
    </font>
    <font>
      <b/>
      <vertAlign val="superscript"/>
      <sz val="9"/>
      <name val="Arial"/>
      <family val="2"/>
    </font>
    <font>
      <sz val="8"/>
      <name val="Arial"/>
      <family val="2"/>
    </font>
    <font>
      <vertAlign val="superscript"/>
      <sz val="9"/>
      <name val="Arial"/>
      <family val="2"/>
    </font>
    <font>
      <b/>
      <sz val="10"/>
      <name val="Arial"/>
      <family val="2"/>
    </font>
    <font>
      <u val="single"/>
      <sz val="9"/>
      <name val="Arial"/>
      <family val="2"/>
    </font>
    <font>
      <u val="single"/>
      <sz val="9"/>
      <color indexed="12"/>
      <name val="Arial"/>
      <family val="2"/>
    </font>
    <font>
      <b/>
      <sz val="12"/>
      <name val="Arial"/>
      <family val="2"/>
    </font>
    <font>
      <sz val="10"/>
      <name val="Arial"/>
      <family val="2"/>
    </font>
    <font>
      <b/>
      <sz val="8"/>
      <name val="Arial"/>
      <family val="2"/>
    </font>
    <font>
      <sz val="11"/>
      <name val="Arial"/>
      <family val="2"/>
    </font>
    <font>
      <b/>
      <sz val="11"/>
      <color indexed="9"/>
      <name val="Arial"/>
      <family val="2"/>
    </font>
    <font>
      <sz val="11"/>
      <color indexed="9"/>
      <name val="Arial"/>
      <family val="2"/>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9"/>
        <bgColor indexed="64"/>
      </patternFill>
    </fill>
    <fill>
      <patternFill patternType="gray125">
        <fgColor indexed="9"/>
        <bgColor indexed="9"/>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57"/>
        <bgColor indexed="64"/>
      </patternFill>
    </fill>
  </fills>
  <borders count="47">
    <border>
      <left/>
      <right/>
      <top/>
      <bottom/>
      <diagonal/>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border>
    <border>
      <left style="thin">
        <color indexed="8"/>
      </left>
      <right>
        <color indexed="63"/>
      </right>
      <top>
        <color indexed="63"/>
      </top>
      <bottom style="thin">
        <color indexed="8"/>
      </bottom>
    </border>
    <border>
      <left style="double">
        <color indexed="8"/>
      </left>
      <right>
        <color indexed="63"/>
      </right>
      <top>
        <color indexed="63"/>
      </top>
      <bottom style="thin">
        <color indexed="8"/>
      </botto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thin">
        <color indexed="8"/>
      </left>
      <right style="double">
        <color indexed="8"/>
      </right>
      <top>
        <color indexed="63"/>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color indexed="8"/>
      </top>
      <bottom>
        <color indexed="63"/>
      </bottom>
    </border>
    <border>
      <left style="thin"/>
      <right style="thin"/>
      <top>
        <color indexed="63"/>
      </top>
      <bottom style="thin">
        <color indexed="8"/>
      </bottom>
    </border>
    <border>
      <left style="thin"/>
      <right style="thin"/>
      <top style="thin"/>
      <bottom style="thin"/>
    </border>
    <border>
      <left>
        <color indexed="63"/>
      </left>
      <right>
        <color indexed="63"/>
      </right>
      <top style="thin"/>
      <bottom>
        <color indexed="63"/>
      </bottom>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color indexed="8"/>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color indexed="8"/>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color indexed="8"/>
      </top>
      <bottom style="thin">
        <color indexed="8"/>
      </bottom>
    </border>
    <border>
      <left style="thin">
        <color indexed="8"/>
      </left>
      <right style="thin"/>
      <top style="thin"/>
      <bottom style="thin"/>
    </border>
    <border>
      <left style="thin">
        <color indexed="8"/>
      </left>
      <right style="double">
        <color indexed="8"/>
      </right>
      <top style="thin">
        <color indexed="8"/>
      </top>
      <bottom style="thin">
        <color indexed="8"/>
      </bottom>
    </border>
    <border>
      <left style="thin"/>
      <right>
        <color indexed="63"/>
      </right>
      <top style="thin">
        <color indexed="8"/>
      </top>
      <bottom style="thin">
        <color indexed="8"/>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color indexed="8"/>
      </bottom>
    </border>
    <border>
      <left>
        <color indexed="63"/>
      </left>
      <right style="thin"/>
      <top>
        <color indexed="63"/>
      </top>
      <bottom style="thin">
        <color indexed="8"/>
      </bottom>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1">
      <alignment/>
      <protection/>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538">
    <xf numFmtId="37" fontId="0" fillId="0" borderId="0" xfId="0" applyAlignment="1">
      <alignment/>
    </xf>
    <xf numFmtId="37" fontId="4" fillId="0" borderId="0" xfId="0" applyFont="1" applyAlignment="1">
      <alignment/>
    </xf>
    <xf numFmtId="49" fontId="4" fillId="0" borderId="0" xfId="0" applyNumberFormat="1" applyFont="1" applyAlignment="1">
      <alignment/>
    </xf>
    <xf numFmtId="172" fontId="4" fillId="0" borderId="0" xfId="0" applyNumberFormat="1" applyFont="1" applyAlignment="1" applyProtection="1">
      <alignment/>
      <protection/>
    </xf>
    <xf numFmtId="37" fontId="4" fillId="3" borderId="0" xfId="0" applyFont="1" applyFill="1" applyAlignment="1">
      <alignment/>
    </xf>
    <xf numFmtId="37" fontId="3" fillId="3" borderId="2" xfId="0" applyFont="1" applyFill="1" applyBorder="1" applyAlignment="1">
      <alignment horizontal="centerContinuous" vertical="center"/>
    </xf>
    <xf numFmtId="37" fontId="4" fillId="3" borderId="2" xfId="0" applyFont="1" applyFill="1" applyBorder="1" applyAlignment="1">
      <alignment horizontal="centerContinuous"/>
    </xf>
    <xf numFmtId="37" fontId="3" fillId="3" borderId="3" xfId="0" applyFont="1" applyFill="1" applyBorder="1" applyAlignment="1">
      <alignment horizontal="centerContinuous" vertical="center"/>
    </xf>
    <xf numFmtId="37" fontId="4" fillId="3" borderId="3" xfId="0" applyFont="1" applyFill="1" applyBorder="1" applyAlignment="1">
      <alignment horizontal="centerContinuous"/>
    </xf>
    <xf numFmtId="37" fontId="5" fillId="3" borderId="3" xfId="0" applyFont="1" applyFill="1" applyBorder="1" applyAlignment="1">
      <alignment horizontal="centerContinuous"/>
    </xf>
    <xf numFmtId="37" fontId="4" fillId="3" borderId="0" xfId="0" applyFont="1" applyFill="1" applyAlignment="1">
      <alignment horizontal="center"/>
    </xf>
    <xf numFmtId="37" fontId="3" fillId="3" borderId="4" xfId="0" applyFont="1" applyFill="1" applyBorder="1" applyAlignment="1">
      <alignment horizontal="center"/>
    </xf>
    <xf numFmtId="0" fontId="3" fillId="3" borderId="5" xfId="0" applyNumberFormat="1" applyFont="1" applyFill="1" applyBorder="1" applyAlignment="1">
      <alignment horizontal="center"/>
    </xf>
    <xf numFmtId="37" fontId="3" fillId="3" borderId="5" xfId="0" applyFont="1" applyFill="1" applyBorder="1" applyAlignment="1">
      <alignment horizontal="center"/>
    </xf>
    <xf numFmtId="37" fontId="3" fillId="3" borderId="1" xfId="0" applyFont="1" applyFill="1" applyBorder="1" applyAlignment="1">
      <alignment horizontal="center"/>
    </xf>
    <xf numFmtId="0" fontId="3" fillId="3" borderId="6" xfId="0" applyNumberFormat="1" applyFont="1" applyFill="1" applyBorder="1" applyAlignment="1">
      <alignment horizontal="center"/>
    </xf>
    <xf numFmtId="37" fontId="3" fillId="3" borderId="6" xfId="0" applyFont="1" applyFill="1" applyBorder="1" applyAlignment="1">
      <alignment horizontal="center"/>
    </xf>
    <xf numFmtId="49" fontId="3" fillId="0" borderId="7" xfId="0" applyNumberFormat="1" applyFont="1" applyBorder="1" applyAlignment="1">
      <alignment/>
    </xf>
    <xf numFmtId="37" fontId="3" fillId="3" borderId="2" xfId="0" applyFont="1" applyFill="1" applyBorder="1" applyAlignment="1">
      <alignment horizontal="center"/>
    </xf>
    <xf numFmtId="49" fontId="3" fillId="0" borderId="8" xfId="0" applyNumberFormat="1" applyFont="1" applyBorder="1" applyAlignment="1">
      <alignment/>
    </xf>
    <xf numFmtId="37" fontId="3" fillId="3" borderId="9" xfId="0" applyFont="1" applyFill="1" applyBorder="1" applyAlignment="1">
      <alignment horizontal="center" vertical="top"/>
    </xf>
    <xf numFmtId="37" fontId="3" fillId="3" borderId="10" xfId="0" applyFont="1" applyFill="1" applyBorder="1" applyAlignment="1">
      <alignment horizontal="center" vertical="top"/>
    </xf>
    <xf numFmtId="49" fontId="3" fillId="0" borderId="0" xfId="0" applyNumberFormat="1" applyFont="1" applyAlignment="1">
      <alignment/>
    </xf>
    <xf numFmtId="49" fontId="4" fillId="0" borderId="1" xfId="0" applyNumberFormat="1" applyFont="1" applyBorder="1" applyAlignment="1">
      <alignment vertical="center"/>
    </xf>
    <xf numFmtId="191" fontId="4" fillId="0" borderId="1" xfId="0" applyNumberFormat="1" applyFont="1" applyBorder="1" applyAlignment="1">
      <alignment vertical="center"/>
    </xf>
    <xf numFmtId="49" fontId="4" fillId="0" borderId="0" xfId="0" applyNumberFormat="1" applyFont="1" applyAlignment="1">
      <alignment vertical="center"/>
    </xf>
    <xf numFmtId="192" fontId="4" fillId="0" borderId="0" xfId="0" applyNumberFormat="1" applyFont="1" applyAlignment="1">
      <alignment vertical="center"/>
    </xf>
    <xf numFmtId="37" fontId="4" fillId="0" borderId="11" xfId="0" applyFont="1" applyBorder="1" applyAlignment="1">
      <alignment/>
    </xf>
    <xf numFmtId="37" fontId="4" fillId="0" borderId="0" xfId="0" applyFont="1" applyAlignment="1">
      <alignment horizontal="left"/>
    </xf>
    <xf numFmtId="49" fontId="4" fillId="0" borderId="0" xfId="0" applyNumberFormat="1" applyFont="1" applyAlignment="1">
      <alignment horizontal="left"/>
    </xf>
    <xf numFmtId="37" fontId="4" fillId="3" borderId="0" xfId="0" applyFont="1" applyFill="1" applyBorder="1" applyAlignment="1">
      <alignment/>
    </xf>
    <xf numFmtId="37" fontId="4" fillId="0" borderId="0" xfId="0" applyNumberFormat="1" applyFont="1" applyBorder="1" applyAlignment="1" applyProtection="1">
      <alignment/>
      <protection/>
    </xf>
    <xf numFmtId="37" fontId="3" fillId="0" borderId="4" xfId="0" applyFont="1" applyBorder="1" applyAlignment="1">
      <alignment/>
    </xf>
    <xf numFmtId="37" fontId="3" fillId="3" borderId="5" xfId="0" applyFont="1" applyFill="1" applyBorder="1" applyAlignment="1">
      <alignment horizontal="right"/>
    </xf>
    <xf numFmtId="37" fontId="3" fillId="3" borderId="5" xfId="0" applyFont="1" applyFill="1" applyBorder="1" applyAlignment="1">
      <alignment/>
    </xf>
    <xf numFmtId="37" fontId="3" fillId="0" borderId="8" xfId="0" applyFont="1" applyBorder="1" applyAlignment="1">
      <alignment/>
    </xf>
    <xf numFmtId="37" fontId="3" fillId="0" borderId="10" xfId="0" applyFont="1" applyBorder="1" applyAlignment="1">
      <alignment horizontal="right"/>
    </xf>
    <xf numFmtId="37" fontId="3" fillId="0" borderId="0" xfId="0" applyFont="1" applyAlignment="1">
      <alignment/>
    </xf>
    <xf numFmtId="191" fontId="4" fillId="0" borderId="1" xfId="0" applyNumberFormat="1" applyFont="1" applyBorder="1" applyAlignment="1">
      <alignment horizontal="right" vertical="center"/>
    </xf>
    <xf numFmtId="37" fontId="4" fillId="0" borderId="0" xfId="0" applyFont="1" applyAlignment="1">
      <alignment/>
    </xf>
    <xf numFmtId="49" fontId="7" fillId="0" borderId="0" xfId="0" applyNumberFormat="1" applyFont="1" applyAlignment="1">
      <alignment/>
    </xf>
    <xf numFmtId="49" fontId="7" fillId="0" borderId="0" xfId="0" applyNumberFormat="1" applyFont="1" applyAlignment="1" quotePrefix="1">
      <alignment/>
    </xf>
    <xf numFmtId="37" fontId="4" fillId="3" borderId="0" xfId="0" applyFont="1" applyFill="1" applyAlignment="1" applyProtection="1">
      <alignment/>
      <protection/>
    </xf>
    <xf numFmtId="172" fontId="4" fillId="0" borderId="2" xfId="0" applyNumberFormat="1" applyFont="1" applyBorder="1" applyAlignment="1" applyProtection="1">
      <alignment/>
      <protection/>
    </xf>
    <xf numFmtId="37" fontId="3" fillId="3" borderId="2" xfId="0" applyFont="1" applyFill="1" applyBorder="1" applyAlignment="1" applyProtection="1">
      <alignment horizontal="centerContinuous" vertical="center"/>
      <protection/>
    </xf>
    <xf numFmtId="37" fontId="4" fillId="3" borderId="2" xfId="0" applyFont="1" applyFill="1" applyBorder="1" applyAlignment="1" applyProtection="1">
      <alignment horizontal="centerContinuous"/>
      <protection/>
    </xf>
    <xf numFmtId="37" fontId="4" fillId="3" borderId="2" xfId="0" applyFont="1" applyFill="1" applyBorder="1" applyAlignment="1" applyProtection="1">
      <alignment horizontal="right"/>
      <protection/>
    </xf>
    <xf numFmtId="172" fontId="4" fillId="0" borderId="3" xfId="0" applyNumberFormat="1" applyFont="1" applyBorder="1" applyAlignment="1" applyProtection="1">
      <alignment/>
      <protection/>
    </xf>
    <xf numFmtId="37" fontId="4" fillId="3" borderId="3" xfId="0" applyFont="1" applyFill="1" applyBorder="1" applyAlignment="1" applyProtection="1">
      <alignment horizontal="centerContinuous"/>
      <protection/>
    </xf>
    <xf numFmtId="37" fontId="4" fillId="3" borderId="3" xfId="0" applyFont="1" applyFill="1" applyBorder="1" applyAlignment="1" applyProtection="1" quotePrefix="1">
      <alignment horizontal="centerContinuous"/>
      <protection/>
    </xf>
    <xf numFmtId="37" fontId="4" fillId="3" borderId="3" xfId="0" applyFont="1" applyFill="1" applyBorder="1" applyAlignment="1" applyProtection="1">
      <alignment/>
      <protection/>
    </xf>
    <xf numFmtId="182" fontId="4" fillId="3" borderId="0" xfId="0" applyNumberFormat="1" applyFont="1" applyFill="1" applyAlignment="1" applyProtection="1">
      <alignment/>
      <protection/>
    </xf>
    <xf numFmtId="37" fontId="3" fillId="0" borderId="12" xfId="0" applyFont="1" applyBorder="1" applyAlignment="1" applyProtection="1">
      <alignment horizontal="centerContinuous"/>
      <protection/>
    </xf>
    <xf numFmtId="37" fontId="3" fillId="0" borderId="3" xfId="0" applyFont="1" applyBorder="1" applyAlignment="1" applyProtection="1">
      <alignment horizontal="centerContinuous"/>
      <protection/>
    </xf>
    <xf numFmtId="37" fontId="3" fillId="0" borderId="13" xfId="0" applyFont="1" applyBorder="1" applyAlignment="1" applyProtection="1">
      <alignment horizontal="centerContinuous"/>
      <protection/>
    </xf>
    <xf numFmtId="37" fontId="3" fillId="0" borderId="10" xfId="0" applyFont="1" applyBorder="1" applyAlignment="1" applyProtection="1">
      <alignment horizontal="centerContinuous"/>
      <protection/>
    </xf>
    <xf numFmtId="37" fontId="3" fillId="0" borderId="7" xfId="0" applyFont="1" applyBorder="1" applyAlignment="1">
      <alignment vertical="center"/>
    </xf>
    <xf numFmtId="37" fontId="3" fillId="0" borderId="0" xfId="0" applyFont="1" applyBorder="1" applyAlignment="1" applyProtection="1">
      <alignment horizontal="center" vertical="center"/>
      <protection/>
    </xf>
    <xf numFmtId="37" fontId="3" fillId="0" borderId="14" xfId="0" applyFont="1" applyBorder="1" applyAlignment="1" applyProtection="1">
      <alignment vertical="center"/>
      <protection/>
    </xf>
    <xf numFmtId="37" fontId="3" fillId="0" borderId="14" xfId="0" applyFont="1" applyBorder="1" applyAlignment="1" applyProtection="1">
      <alignment horizontal="center" vertical="center"/>
      <protection/>
    </xf>
    <xf numFmtId="37" fontId="3" fillId="0" borderId="15" xfId="0" applyFont="1" applyBorder="1" applyAlignment="1" applyProtection="1">
      <alignment horizontal="center" vertical="center"/>
      <protection/>
    </xf>
    <xf numFmtId="37" fontId="3" fillId="0" borderId="1" xfId="0" applyFont="1" applyBorder="1" applyAlignment="1" applyProtection="1">
      <alignment horizontal="center" vertical="center"/>
      <protection/>
    </xf>
    <xf numFmtId="37" fontId="3" fillId="0" borderId="8" xfId="0" applyFont="1" applyBorder="1" applyAlignment="1">
      <alignment vertical="center"/>
    </xf>
    <xf numFmtId="37" fontId="3" fillId="0" borderId="3" xfId="0" applyFont="1" applyBorder="1" applyAlignment="1" applyProtection="1">
      <alignment horizontal="center" vertical="center"/>
      <protection/>
    </xf>
    <xf numFmtId="37" fontId="3" fillId="0" borderId="12" xfId="0" applyFont="1" applyBorder="1" applyAlignment="1" applyProtection="1">
      <alignment horizontal="center" vertical="center"/>
      <protection/>
    </xf>
    <xf numFmtId="37" fontId="3" fillId="0" borderId="13" xfId="0" applyFont="1" applyBorder="1" applyAlignment="1" applyProtection="1">
      <alignment horizontal="center" vertical="center"/>
      <protection/>
    </xf>
    <xf numFmtId="37" fontId="3" fillId="0" borderId="9" xfId="0" applyFont="1" applyBorder="1" applyAlignment="1" applyProtection="1">
      <alignment horizontal="center" vertical="center"/>
      <protection/>
    </xf>
    <xf numFmtId="37" fontId="4" fillId="0" borderId="0" xfId="0" applyFont="1" applyAlignment="1" applyProtection="1">
      <alignment/>
      <protection/>
    </xf>
    <xf numFmtId="196" fontId="4" fillId="0" borderId="1" xfId="0" applyNumberFormat="1" applyFont="1" applyBorder="1" applyAlignment="1">
      <alignment vertical="center"/>
    </xf>
    <xf numFmtId="196" fontId="4" fillId="0" borderId="16" xfId="0" applyNumberFormat="1" applyFont="1" applyBorder="1" applyAlignment="1">
      <alignment vertical="center"/>
    </xf>
    <xf numFmtId="196" fontId="4" fillId="0" borderId="6" xfId="0" applyNumberFormat="1" applyFont="1" applyBorder="1" applyAlignment="1">
      <alignment vertical="center"/>
    </xf>
    <xf numFmtId="196" fontId="4" fillId="0" borderId="0" xfId="0" applyNumberFormat="1" applyFont="1" applyAlignment="1">
      <alignment vertical="center"/>
    </xf>
    <xf numFmtId="37" fontId="4" fillId="0" borderId="11" xfId="0" applyFont="1" applyBorder="1" applyAlignment="1" applyProtection="1">
      <alignment/>
      <protection/>
    </xf>
    <xf numFmtId="37" fontId="4" fillId="0" borderId="17" xfId="0" applyFont="1" applyBorder="1" applyAlignment="1">
      <alignment/>
    </xf>
    <xf numFmtId="37" fontId="3" fillId="0" borderId="17" xfId="0" applyFont="1" applyBorder="1" applyAlignment="1">
      <alignment horizontal="centerContinuous" vertical="center"/>
    </xf>
    <xf numFmtId="37" fontId="3" fillId="3" borderId="0" xfId="0" applyFont="1" applyFill="1" applyAlignment="1">
      <alignment horizontal="centerContinuous"/>
    </xf>
    <xf numFmtId="37" fontId="4" fillId="3" borderId="0" xfId="0" applyFont="1" applyFill="1" applyAlignment="1">
      <alignment horizontal="centerContinuous"/>
    </xf>
    <xf numFmtId="37" fontId="4" fillId="0" borderId="18" xfId="0" applyFont="1" applyBorder="1" applyAlignment="1">
      <alignment/>
    </xf>
    <xf numFmtId="37" fontId="4" fillId="0" borderId="5" xfId="0" applyFont="1" applyBorder="1" applyAlignment="1">
      <alignment/>
    </xf>
    <xf numFmtId="37" fontId="3" fillId="0" borderId="19" xfId="0" applyFont="1" applyBorder="1" applyAlignment="1">
      <alignment/>
    </xf>
    <xf numFmtId="191" fontId="4" fillId="0" borderId="1" xfId="0" applyNumberFormat="1" applyFont="1" applyBorder="1" applyAlignment="1" applyProtection="1">
      <alignment/>
      <protection/>
    </xf>
    <xf numFmtId="191" fontId="4" fillId="0" borderId="6" xfId="0" applyNumberFormat="1" applyFont="1" applyBorder="1" applyAlignment="1" applyProtection="1">
      <alignment/>
      <protection/>
    </xf>
    <xf numFmtId="37" fontId="4" fillId="0" borderId="6" xfId="0" applyFont="1" applyBorder="1" applyAlignment="1">
      <alignment/>
    </xf>
    <xf numFmtId="172" fontId="4" fillId="0" borderId="14" xfId="0" applyNumberFormat="1" applyFont="1" applyBorder="1" applyAlignment="1" applyProtection="1">
      <alignment/>
      <protection/>
    </xf>
    <xf numFmtId="191" fontId="4" fillId="0" borderId="14" xfId="0" applyNumberFormat="1" applyFont="1" applyBorder="1" applyAlignment="1" applyProtection="1">
      <alignment/>
      <protection/>
    </xf>
    <xf numFmtId="49" fontId="8" fillId="0" borderId="6" xfId="0" applyNumberFormat="1" applyFont="1" applyBorder="1" applyAlignment="1">
      <alignment/>
    </xf>
    <xf numFmtId="37" fontId="4" fillId="0" borderId="1" xfId="0" applyNumberFormat="1" applyFont="1" applyBorder="1" applyAlignment="1" applyProtection="1">
      <alignment/>
      <protection/>
    </xf>
    <xf numFmtId="37" fontId="4" fillId="0" borderId="6" xfId="0" applyNumberFormat="1" applyFont="1" applyBorder="1" applyAlignment="1" applyProtection="1">
      <alignment/>
      <protection/>
    </xf>
    <xf numFmtId="37" fontId="3" fillId="0" borderId="19" xfId="0" applyFont="1" applyBorder="1" applyAlignment="1">
      <alignment vertical="top"/>
    </xf>
    <xf numFmtId="37" fontId="3" fillId="0" borderId="0" xfId="0" applyFont="1" applyAlignment="1">
      <alignment wrapText="1"/>
    </xf>
    <xf numFmtId="37" fontId="4" fillId="0" borderId="14" xfId="0" applyFont="1" applyBorder="1" applyAlignment="1">
      <alignment horizontal="right" textRotation="180"/>
    </xf>
    <xf numFmtId="37" fontId="4" fillId="0" borderId="14" xfId="0" applyFont="1" applyBorder="1" applyAlignment="1">
      <alignment/>
    </xf>
    <xf numFmtId="191" fontId="4" fillId="0" borderId="0" xfId="0" applyNumberFormat="1" applyFont="1" applyAlignment="1" applyProtection="1">
      <alignment/>
      <protection/>
    </xf>
    <xf numFmtId="49" fontId="8" fillId="0" borderId="0" xfId="0" applyNumberFormat="1" applyFont="1" applyAlignment="1">
      <alignment/>
    </xf>
    <xf numFmtId="37" fontId="4" fillId="0" borderId="14" xfId="0" applyNumberFormat="1" applyFont="1" applyBorder="1" applyAlignment="1" applyProtection="1">
      <alignment/>
      <protection/>
    </xf>
    <xf numFmtId="37" fontId="4" fillId="0" borderId="0" xfId="0" applyNumberFormat="1" applyFont="1" applyAlignment="1" applyProtection="1">
      <alignment/>
      <protection/>
    </xf>
    <xf numFmtId="37" fontId="4" fillId="0" borderId="20" xfId="0" applyFont="1" applyBorder="1" applyAlignment="1">
      <alignment/>
    </xf>
    <xf numFmtId="37" fontId="3" fillId="0" borderId="21" xfId="0" applyFont="1" applyBorder="1" applyAlignment="1">
      <alignment/>
    </xf>
    <xf numFmtId="191" fontId="3" fillId="0" borderId="22" xfId="0" applyNumberFormat="1" applyFont="1" applyBorder="1" applyAlignment="1" applyProtection="1">
      <alignment/>
      <protection/>
    </xf>
    <xf numFmtId="191" fontId="3" fillId="0" borderId="21" xfId="0" applyNumberFormat="1" applyFont="1" applyBorder="1" applyAlignment="1" applyProtection="1">
      <alignment/>
      <protection/>
    </xf>
    <xf numFmtId="191" fontId="3" fillId="0" borderId="17" xfId="0" applyNumberFormat="1" applyFont="1" applyBorder="1" applyAlignment="1" applyProtection="1">
      <alignment/>
      <protection/>
    </xf>
    <xf numFmtId="191" fontId="4" fillId="0" borderId="17" xfId="0" applyNumberFormat="1" applyFont="1" applyBorder="1" applyAlignment="1">
      <alignment/>
    </xf>
    <xf numFmtId="39" fontId="4" fillId="0" borderId="0" xfId="0" applyNumberFormat="1" applyFont="1" applyAlignment="1">
      <alignment/>
    </xf>
    <xf numFmtId="37" fontId="4" fillId="3" borderId="2" xfId="0" applyFont="1" applyFill="1" applyBorder="1" applyAlignment="1">
      <alignment horizontal="center"/>
    </xf>
    <xf numFmtId="37" fontId="4" fillId="3" borderId="3" xfId="0" applyFont="1" applyFill="1" applyBorder="1" applyAlignment="1">
      <alignment/>
    </xf>
    <xf numFmtId="37" fontId="3" fillId="0" borderId="7" xfId="0" applyFont="1" applyBorder="1" applyAlignment="1">
      <alignment/>
    </xf>
    <xf numFmtId="37" fontId="3" fillId="3" borderId="0" xfId="0" applyFont="1" applyFill="1" applyBorder="1" applyAlignment="1">
      <alignment horizontal="right"/>
    </xf>
    <xf numFmtId="37" fontId="3" fillId="3" borderId="1" xfId="0" applyFont="1" applyFill="1" applyBorder="1" applyAlignment="1">
      <alignment/>
    </xf>
    <xf numFmtId="37" fontId="3" fillId="3" borderId="0" xfId="0" applyFont="1" applyFill="1" applyAlignment="1">
      <alignment/>
    </xf>
    <xf numFmtId="37" fontId="4" fillId="3" borderId="2" xfId="0" applyFont="1" applyFill="1" applyBorder="1" applyAlignment="1">
      <alignment/>
    </xf>
    <xf numFmtId="37" fontId="3" fillId="3" borderId="3" xfId="0" applyFont="1" applyFill="1" applyBorder="1" applyAlignment="1" applyProtection="1">
      <alignment horizontal="centerContinuous" vertical="center"/>
      <protection/>
    </xf>
    <xf numFmtId="37" fontId="4" fillId="3" borderId="3" xfId="0" applyFont="1" applyFill="1" applyBorder="1" applyAlignment="1">
      <alignment/>
    </xf>
    <xf numFmtId="49" fontId="3" fillId="0" borderId="23" xfId="0" applyNumberFormat="1" applyFont="1" applyBorder="1" applyAlignment="1">
      <alignment horizontal="center"/>
    </xf>
    <xf numFmtId="49" fontId="3" fillId="0" borderId="24" xfId="0" applyNumberFormat="1" applyFont="1" applyBorder="1" applyAlignment="1">
      <alignment horizontal="center"/>
    </xf>
    <xf numFmtId="37" fontId="3" fillId="3" borderId="4" xfId="0" applyFont="1" applyFill="1" applyBorder="1" applyAlignment="1">
      <alignment horizontal="centerContinuous"/>
    </xf>
    <xf numFmtId="37" fontId="3" fillId="3" borderId="5" xfId="0" applyFont="1" applyFill="1" applyBorder="1" applyAlignment="1">
      <alignment horizontal="centerContinuous"/>
    </xf>
    <xf numFmtId="37" fontId="3" fillId="0" borderId="10" xfId="0" applyFont="1" applyBorder="1" applyAlignment="1">
      <alignment horizontal="centerContinuous"/>
    </xf>
    <xf numFmtId="37" fontId="3" fillId="0" borderId="9" xfId="0" applyFont="1" applyBorder="1" applyAlignment="1">
      <alignment horizontal="centerContinuous"/>
    </xf>
    <xf numFmtId="37" fontId="4" fillId="0" borderId="0" xfId="0" applyFont="1" applyAlignment="1">
      <alignment horizontal="centerContinuous"/>
    </xf>
    <xf numFmtId="175" fontId="4" fillId="0" borderId="0" xfId="0" applyNumberFormat="1" applyFont="1" applyAlignment="1" applyProtection="1">
      <alignment horizontal="centerContinuous"/>
      <protection/>
    </xf>
    <xf numFmtId="37" fontId="4" fillId="3" borderId="2" xfId="0" applyFont="1" applyFill="1" applyBorder="1" applyAlignment="1">
      <alignment horizontal="right"/>
    </xf>
    <xf numFmtId="37" fontId="3" fillId="0" borderId="9" xfId="0" applyFont="1" applyBorder="1" applyAlignment="1">
      <alignment/>
    </xf>
    <xf numFmtId="37" fontId="3" fillId="0" borderId="9" xfId="0" applyFont="1" applyBorder="1" applyAlignment="1">
      <alignment horizontal="center"/>
    </xf>
    <xf numFmtId="37" fontId="3" fillId="4" borderId="1" xfId="0" applyFont="1" applyFill="1" applyBorder="1" applyAlignment="1">
      <alignment horizontal="center"/>
    </xf>
    <xf numFmtId="37" fontId="4" fillId="4" borderId="0" xfId="0" applyFont="1" applyFill="1" applyBorder="1" applyAlignment="1">
      <alignment/>
    </xf>
    <xf numFmtId="175" fontId="4" fillId="5" borderId="0" xfId="0" applyNumberFormat="1" applyFont="1" applyFill="1" applyBorder="1" applyAlignment="1" applyProtection="1">
      <alignment/>
      <protection/>
    </xf>
    <xf numFmtId="175" fontId="3" fillId="5" borderId="0" xfId="0" applyNumberFormat="1" applyFont="1" applyFill="1" applyBorder="1" applyAlignment="1" applyProtection="1">
      <alignment/>
      <protection/>
    </xf>
    <xf numFmtId="37" fontId="7" fillId="0" borderId="0" xfId="0" applyFont="1" applyAlignment="1" applyProtection="1">
      <alignment/>
      <protection/>
    </xf>
    <xf numFmtId="37" fontId="7" fillId="0" borderId="0" xfId="0" applyFont="1" applyAlignment="1">
      <alignment horizontal="left"/>
    </xf>
    <xf numFmtId="37" fontId="7" fillId="0" borderId="0" xfId="0" applyFont="1" applyAlignment="1">
      <alignment/>
    </xf>
    <xf numFmtId="49" fontId="3" fillId="0" borderId="25" xfId="0" applyNumberFormat="1" applyFont="1" applyBorder="1" applyAlignment="1">
      <alignment horizontal="center" vertical="center"/>
    </xf>
    <xf numFmtId="37" fontId="3" fillId="0" borderId="10" xfId="0" applyFont="1" applyBorder="1" applyAlignment="1">
      <alignment horizontal="centerContinuous" vertical="center"/>
    </xf>
    <xf numFmtId="37" fontId="3" fillId="0" borderId="9" xfId="0" applyFont="1" applyBorder="1" applyAlignment="1">
      <alignment horizontal="centerContinuous" vertical="center"/>
    </xf>
    <xf numFmtId="37" fontId="3" fillId="3" borderId="2" xfId="0" applyFont="1" applyFill="1" applyBorder="1" applyAlignment="1">
      <alignment horizontal="centerContinuous"/>
    </xf>
    <xf numFmtId="175" fontId="4" fillId="0" borderId="11" xfId="0" applyNumberFormat="1" applyFont="1" applyBorder="1" applyAlignment="1" applyProtection="1">
      <alignment horizontal="right"/>
      <protection/>
    </xf>
    <xf numFmtId="37" fontId="3" fillId="0" borderId="17" xfId="0" applyFont="1" applyBorder="1" applyAlignment="1">
      <alignment horizontal="centerContinuous"/>
    </xf>
    <xf numFmtId="37" fontId="4" fillId="0" borderId="17" xfId="0" applyFont="1" applyBorder="1" applyAlignment="1">
      <alignment horizontal="centerContinuous"/>
    </xf>
    <xf numFmtId="37" fontId="4" fillId="0" borderId="17" xfId="0" applyFont="1" applyBorder="1" applyAlignment="1">
      <alignment/>
    </xf>
    <xf numFmtId="37" fontId="4" fillId="0" borderId="17" xfId="0" applyFont="1" applyBorder="1" applyAlignment="1">
      <alignment horizontal="right"/>
    </xf>
    <xf numFmtId="37" fontId="3" fillId="0" borderId="0" xfId="0" applyFont="1" applyAlignment="1">
      <alignment horizontal="centerContinuous"/>
    </xf>
    <xf numFmtId="37" fontId="3" fillId="0" borderId="20" xfId="0" applyFont="1" applyBorder="1" applyAlignment="1">
      <alignment horizontal="centerContinuous"/>
    </xf>
    <xf numFmtId="37" fontId="4" fillId="0" borderId="21" xfId="0" applyFont="1" applyBorder="1" applyAlignment="1">
      <alignment horizontal="centerContinuous"/>
    </xf>
    <xf numFmtId="37" fontId="3" fillId="3" borderId="26" xfId="0" applyFont="1" applyFill="1" applyBorder="1" applyAlignment="1">
      <alignment horizontal="center"/>
    </xf>
    <xf numFmtId="37" fontId="3" fillId="3" borderId="12" xfId="0" applyFont="1" applyFill="1" applyBorder="1" applyAlignment="1">
      <alignment horizontal="centerContinuous"/>
    </xf>
    <xf numFmtId="37" fontId="3" fillId="3" borderId="9" xfId="0" applyFont="1" applyFill="1" applyBorder="1" applyAlignment="1">
      <alignment horizontal="centerContinuous"/>
    </xf>
    <xf numFmtId="37" fontId="4" fillId="0" borderId="2" xfId="0" applyFont="1" applyBorder="1" applyAlignment="1">
      <alignment/>
    </xf>
    <xf numFmtId="191" fontId="4" fillId="3" borderId="7" xfId="0" applyNumberFormat="1" applyFont="1" applyFill="1" applyBorder="1" applyAlignment="1" applyProtection="1">
      <alignment/>
      <protection/>
    </xf>
    <xf numFmtId="37" fontId="4" fillId="3" borderId="23" xfId="0" applyFont="1" applyFill="1" applyBorder="1" applyAlignment="1">
      <alignment/>
    </xf>
    <xf numFmtId="191" fontId="4" fillId="3" borderId="23" xfId="0" applyNumberFormat="1" applyFont="1" applyFill="1" applyBorder="1" applyAlignment="1" applyProtection="1">
      <alignment/>
      <protection/>
    </xf>
    <xf numFmtId="37" fontId="4" fillId="0" borderId="23" xfId="0" applyFont="1" applyBorder="1" applyAlignment="1">
      <alignment/>
    </xf>
    <xf numFmtId="191" fontId="4" fillId="0" borderId="23" xfId="0" applyNumberFormat="1" applyFont="1" applyBorder="1" applyAlignment="1" applyProtection="1">
      <alignment/>
      <protection/>
    </xf>
    <xf numFmtId="191" fontId="4" fillId="0" borderId="23" xfId="0" applyNumberFormat="1" applyFont="1" applyBorder="1" applyAlignment="1">
      <alignment/>
    </xf>
    <xf numFmtId="37" fontId="4" fillId="0" borderId="8" xfId="0" applyFont="1" applyBorder="1" applyAlignment="1">
      <alignment horizontal="left"/>
    </xf>
    <xf numFmtId="191" fontId="4" fillId="0" borderId="8" xfId="0" applyNumberFormat="1" applyFont="1" applyBorder="1" applyAlignment="1" applyProtection="1">
      <alignment/>
      <protection/>
    </xf>
    <xf numFmtId="37" fontId="3" fillId="0" borderId="26" xfId="0" applyFont="1" applyFill="1" applyBorder="1" applyAlignment="1">
      <alignment/>
    </xf>
    <xf numFmtId="37" fontId="4" fillId="0" borderId="23" xfId="0" applyNumberFormat="1" applyFont="1" applyBorder="1" applyAlignment="1" applyProtection="1">
      <alignment/>
      <protection/>
    </xf>
    <xf numFmtId="37" fontId="4" fillId="0" borderId="23" xfId="0" applyFont="1" applyBorder="1" applyAlignment="1" quotePrefix="1">
      <alignment horizontal="left"/>
    </xf>
    <xf numFmtId="37" fontId="4" fillId="0" borderId="8" xfId="0" applyFont="1" applyBorder="1" applyAlignment="1">
      <alignment/>
    </xf>
    <xf numFmtId="37" fontId="3" fillId="0" borderId="7" xfId="0" applyFont="1" applyFill="1" applyBorder="1" applyAlignment="1">
      <alignment/>
    </xf>
    <xf numFmtId="37" fontId="4" fillId="0" borderId="8" xfId="0" applyNumberFormat="1" applyFont="1" applyBorder="1" applyAlignment="1" applyProtection="1">
      <alignment/>
      <protection/>
    </xf>
    <xf numFmtId="191" fontId="3" fillId="0" borderId="26" xfId="0" applyNumberFormat="1" applyFont="1" applyFill="1" applyBorder="1" applyAlignment="1">
      <alignment/>
    </xf>
    <xf numFmtId="174" fontId="4" fillId="0" borderId="0" xfId="0" applyNumberFormat="1" applyFont="1" applyAlignment="1" applyProtection="1">
      <alignment/>
      <protection/>
    </xf>
    <xf numFmtId="49" fontId="4" fillId="0" borderId="0" xfId="0" applyNumberFormat="1" applyFont="1" applyAlignment="1">
      <alignment/>
    </xf>
    <xf numFmtId="49" fontId="7" fillId="0" borderId="0" xfId="0" applyNumberFormat="1" applyFont="1" applyAlignment="1">
      <alignment/>
    </xf>
    <xf numFmtId="37" fontId="4" fillId="0" borderId="0" xfId="0" applyFont="1" applyAlignment="1">
      <alignment horizontal="right"/>
    </xf>
    <xf numFmtId="37" fontId="4" fillId="0" borderId="0" xfId="0" applyNumberFormat="1" applyFont="1" applyAlignment="1" applyProtection="1">
      <alignment horizontal="right"/>
      <protection/>
    </xf>
    <xf numFmtId="49" fontId="4" fillId="0" borderId="0" xfId="0" applyNumberFormat="1" applyFont="1" applyBorder="1" applyAlignment="1" quotePrefix="1">
      <alignment horizontal="left"/>
    </xf>
    <xf numFmtId="37" fontId="4" fillId="0" borderId="0" xfId="0" applyFont="1" applyAlignment="1" quotePrefix="1">
      <alignment horizontal="left"/>
    </xf>
    <xf numFmtId="172" fontId="4" fillId="0" borderId="2" xfId="0" applyNumberFormat="1" applyFont="1" applyBorder="1" applyAlignment="1" applyProtection="1">
      <alignment vertical="center"/>
      <protection/>
    </xf>
    <xf numFmtId="37" fontId="4" fillId="0" borderId="27" xfId="0" applyFont="1" applyBorder="1" applyAlignment="1">
      <alignment horizontal="centerContinuous"/>
    </xf>
    <xf numFmtId="37" fontId="5" fillId="0" borderId="2" xfId="0" applyFont="1" applyBorder="1" applyAlignment="1" applyProtection="1">
      <alignment/>
      <protection locked="0"/>
    </xf>
    <xf numFmtId="172" fontId="4" fillId="0" borderId="3" xfId="0" applyNumberFormat="1" applyFont="1" applyBorder="1" applyAlignment="1" applyProtection="1">
      <alignment vertical="center"/>
      <protection/>
    </xf>
    <xf numFmtId="37" fontId="5" fillId="0" borderId="3" xfId="0" applyFont="1" applyBorder="1" applyAlignment="1" applyProtection="1">
      <alignment/>
      <protection locked="0"/>
    </xf>
    <xf numFmtId="37" fontId="3" fillId="3" borderId="20" xfId="0" applyFont="1" applyFill="1" applyBorder="1" applyAlignment="1">
      <alignment horizontal="left"/>
    </xf>
    <xf numFmtId="37" fontId="4" fillId="3" borderId="17" xfId="0" applyFont="1" applyFill="1" applyBorder="1" applyAlignment="1">
      <alignment/>
    </xf>
    <xf numFmtId="37" fontId="4" fillId="3" borderId="21" xfId="0" applyFont="1" applyFill="1" applyBorder="1" applyAlignment="1">
      <alignment/>
    </xf>
    <xf numFmtId="37" fontId="3" fillId="3" borderId="6" xfId="0" applyFont="1" applyFill="1" applyBorder="1" applyAlignment="1">
      <alignment horizontal="centerContinuous"/>
    </xf>
    <xf numFmtId="37" fontId="3" fillId="3" borderId="6" xfId="0" applyFont="1" applyFill="1" applyBorder="1" applyAlignment="1">
      <alignment/>
    </xf>
    <xf numFmtId="191" fontId="4" fillId="0" borderId="1" xfId="0" applyNumberFormat="1" applyFont="1" applyBorder="1" applyAlignment="1">
      <alignment/>
    </xf>
    <xf numFmtId="191" fontId="4" fillId="0" borderId="0" xfId="0" applyNumberFormat="1" applyFont="1" applyAlignment="1">
      <alignment/>
    </xf>
    <xf numFmtId="37" fontId="4" fillId="0" borderId="27" xfId="0" applyFont="1" applyBorder="1" applyAlignment="1">
      <alignment/>
    </xf>
    <xf numFmtId="37" fontId="3" fillId="3" borderId="17" xfId="0" applyFont="1" applyFill="1" applyBorder="1" applyAlignment="1">
      <alignment/>
    </xf>
    <xf numFmtId="37" fontId="4" fillId="3" borderId="2" xfId="0" applyFont="1" applyFill="1" applyBorder="1" applyAlignment="1">
      <alignment horizontal="centerContinuous" vertical="center"/>
    </xf>
    <xf numFmtId="37" fontId="4" fillId="3" borderId="3" xfId="0" applyFont="1" applyFill="1" applyBorder="1" applyAlignment="1">
      <alignment horizontal="centerContinuous" vertical="center"/>
    </xf>
    <xf numFmtId="37" fontId="4" fillId="0" borderId="11" xfId="0" applyFont="1" applyBorder="1" applyAlignment="1">
      <alignment horizontal="centerContinuous"/>
    </xf>
    <xf numFmtId="39" fontId="4" fillId="0" borderId="1" xfId="0" applyNumberFormat="1" applyFont="1" applyBorder="1" applyAlignment="1">
      <alignment/>
    </xf>
    <xf numFmtId="0" fontId="4" fillId="3" borderId="2" xfId="0" applyNumberFormat="1" applyFont="1" applyFill="1" applyBorder="1" applyAlignment="1">
      <alignment/>
    </xf>
    <xf numFmtId="0" fontId="4" fillId="3" borderId="3" xfId="0" applyNumberFormat="1" applyFont="1" applyFill="1" applyBorder="1" applyAlignment="1">
      <alignment/>
    </xf>
    <xf numFmtId="37" fontId="4" fillId="3" borderId="6" xfId="0" applyFont="1" applyFill="1" applyBorder="1" applyAlignment="1">
      <alignment/>
    </xf>
    <xf numFmtId="37" fontId="3" fillId="0" borderId="5" xfId="0" applyFont="1" applyBorder="1" applyAlignment="1">
      <alignment horizontal="centerContinuous"/>
    </xf>
    <xf numFmtId="39" fontId="4" fillId="0" borderId="0" xfId="0" applyNumberFormat="1" applyFont="1" applyAlignment="1" applyProtection="1">
      <alignment/>
      <protection/>
    </xf>
    <xf numFmtId="37" fontId="4" fillId="3" borderId="2" xfId="0" applyFont="1" applyFill="1" applyBorder="1" applyAlignment="1">
      <alignment horizontal="right" vertical="center"/>
    </xf>
    <xf numFmtId="37" fontId="3" fillId="3" borderId="20" xfId="0" applyFont="1" applyFill="1" applyBorder="1" applyAlignment="1">
      <alignment/>
    </xf>
    <xf numFmtId="37" fontId="3" fillId="3" borderId="17" xfId="0" applyFont="1" applyFill="1" applyBorder="1" applyAlignment="1">
      <alignment/>
    </xf>
    <xf numFmtId="37" fontId="4" fillId="3" borderId="17" xfId="0" applyFont="1" applyFill="1" applyBorder="1" applyAlignment="1">
      <alignment/>
    </xf>
    <xf numFmtId="37" fontId="4" fillId="3" borderId="21" xfId="0" applyFont="1" applyFill="1" applyBorder="1" applyAlignment="1">
      <alignment/>
    </xf>
    <xf numFmtId="37" fontId="3" fillId="0" borderId="21" xfId="0" applyFont="1" applyBorder="1" applyAlignment="1">
      <alignment horizontal="centerContinuous"/>
    </xf>
    <xf numFmtId="172" fontId="4" fillId="0" borderId="2" xfId="0" applyNumberFormat="1" applyFont="1" applyBorder="1" applyAlignment="1" applyProtection="1">
      <alignment horizontal="centerContinuous"/>
      <protection/>
    </xf>
    <xf numFmtId="172" fontId="4" fillId="0" borderId="3" xfId="0" applyNumberFormat="1" applyFont="1" applyBorder="1" applyAlignment="1" applyProtection="1">
      <alignment horizontal="centerContinuous"/>
      <protection/>
    </xf>
    <xf numFmtId="37" fontId="3" fillId="3" borderId="21" xfId="0" applyFont="1" applyFill="1" applyBorder="1" applyAlignment="1">
      <alignment horizontal="centerContinuous"/>
    </xf>
    <xf numFmtId="37" fontId="3" fillId="0" borderId="22" xfId="0" applyFont="1" applyBorder="1" applyAlignment="1">
      <alignment horizontal="centerContinuous"/>
    </xf>
    <xf numFmtId="37" fontId="3" fillId="3" borderId="17" xfId="0" applyFont="1" applyFill="1" applyBorder="1" applyAlignment="1">
      <alignment horizontal="centerContinuous"/>
    </xf>
    <xf numFmtId="37" fontId="4" fillId="3" borderId="17" xfId="0" applyFont="1" applyFill="1" applyBorder="1" applyAlignment="1">
      <alignment horizontal="centerContinuous"/>
    </xf>
    <xf numFmtId="37" fontId="4" fillId="3" borderId="21" xfId="0" applyFont="1" applyFill="1" applyBorder="1" applyAlignment="1">
      <alignment horizontal="centerContinuous"/>
    </xf>
    <xf numFmtId="10" fontId="4" fillId="3" borderId="2" xfId="0" applyNumberFormat="1" applyFont="1" applyFill="1" applyBorder="1" applyAlignment="1" applyProtection="1">
      <alignment horizontal="centerContinuous"/>
      <protection/>
    </xf>
    <xf numFmtId="37" fontId="4" fillId="3" borderId="3" xfId="0" applyFont="1" applyFill="1" applyBorder="1" applyAlignment="1" applyProtection="1">
      <alignment horizontal="centerContinuous"/>
      <protection locked="0"/>
    </xf>
    <xf numFmtId="37" fontId="3" fillId="3" borderId="17" xfId="0" applyFont="1" applyFill="1" applyBorder="1" applyAlignment="1" applyProtection="1">
      <alignment/>
      <protection/>
    </xf>
    <xf numFmtId="37" fontId="4" fillId="3" borderId="17" xfId="0" applyFont="1" applyFill="1" applyBorder="1" applyAlignment="1" applyProtection="1">
      <alignment/>
      <protection/>
    </xf>
    <xf numFmtId="37" fontId="4" fillId="3" borderId="21" xfId="0" applyFont="1" applyFill="1" applyBorder="1" applyAlignment="1" applyProtection="1">
      <alignment/>
      <protection/>
    </xf>
    <xf numFmtId="37" fontId="3" fillId="3" borderId="5" xfId="0" applyFont="1" applyFill="1" applyBorder="1" applyAlignment="1" applyProtection="1">
      <alignment/>
      <protection/>
    </xf>
    <xf numFmtId="37" fontId="3" fillId="3" borderId="1" xfId="0" applyFont="1" applyFill="1" applyBorder="1" applyAlignment="1" applyProtection="1">
      <alignment/>
      <protection/>
    </xf>
    <xf numFmtId="37" fontId="3" fillId="3" borderId="6" xfId="0" applyFont="1" applyFill="1" applyBorder="1" applyAlignment="1" applyProtection="1">
      <alignment horizontal="center"/>
      <protection/>
    </xf>
    <xf numFmtId="37" fontId="3" fillId="3" borderId="1" xfId="0" applyFont="1" applyFill="1" applyBorder="1" applyAlignment="1" applyProtection="1">
      <alignment horizontal="centerContinuous"/>
      <protection/>
    </xf>
    <xf numFmtId="37" fontId="3" fillId="0" borderId="9" xfId="0" applyFont="1" applyBorder="1" applyAlignment="1" applyProtection="1">
      <alignment horizontal="centerContinuous"/>
      <protection/>
    </xf>
    <xf numFmtId="0" fontId="4" fillId="3" borderId="17" xfId="0" applyNumberFormat="1" applyFont="1" applyFill="1" applyBorder="1" applyAlignment="1">
      <alignment horizontal="centerContinuous"/>
    </xf>
    <xf numFmtId="0" fontId="4" fillId="3" borderId="21" xfId="0" applyNumberFormat="1" applyFont="1" applyFill="1" applyBorder="1" applyAlignment="1">
      <alignment horizontal="centerContinuous"/>
    </xf>
    <xf numFmtId="37" fontId="4" fillId="0" borderId="0" xfId="0" applyFont="1" applyBorder="1" applyAlignment="1">
      <alignment/>
    </xf>
    <xf numFmtId="37" fontId="3" fillId="3" borderId="20" xfId="0" applyFont="1" applyFill="1" applyBorder="1" applyAlignment="1">
      <alignment/>
    </xf>
    <xf numFmtId="37" fontId="4" fillId="0" borderId="21" xfId="0" applyFont="1" applyBorder="1" applyAlignment="1">
      <alignment/>
    </xf>
    <xf numFmtId="37" fontId="4" fillId="3" borderId="2" xfId="0" applyFont="1" applyFill="1" applyBorder="1" applyAlignment="1" quotePrefix="1">
      <alignment/>
    </xf>
    <xf numFmtId="37" fontId="4" fillId="0" borderId="0" xfId="0" applyNumberFormat="1" applyFont="1" applyAlignment="1" applyProtection="1">
      <alignment horizontal="centerContinuous"/>
      <protection/>
    </xf>
    <xf numFmtId="37" fontId="4" fillId="3" borderId="2" xfId="0" applyFont="1" applyFill="1" applyBorder="1" applyAlignment="1" applyProtection="1">
      <alignment/>
      <protection/>
    </xf>
    <xf numFmtId="37" fontId="4" fillId="3" borderId="3" xfId="0" applyFont="1" applyFill="1" applyBorder="1" applyAlignment="1" applyProtection="1">
      <alignment/>
      <protection/>
    </xf>
    <xf numFmtId="37" fontId="4" fillId="3" borderId="3" xfId="0" applyFont="1" applyFill="1" applyBorder="1" applyAlignment="1" applyProtection="1">
      <alignment horizontal="center"/>
      <protection/>
    </xf>
    <xf numFmtId="37" fontId="3" fillId="3" borderId="20" xfId="0" applyFont="1" applyFill="1" applyBorder="1" applyAlignment="1" applyProtection="1">
      <alignment/>
      <protection/>
    </xf>
    <xf numFmtId="37" fontId="4" fillId="3" borderId="17" xfId="0" applyFont="1" applyFill="1" applyBorder="1" applyAlignment="1" applyProtection="1">
      <alignment horizontal="centerContinuous"/>
      <protection/>
    </xf>
    <xf numFmtId="37" fontId="4" fillId="3" borderId="21" xfId="0" applyFont="1" applyFill="1" applyBorder="1" applyAlignment="1" applyProtection="1">
      <alignment horizontal="centerContinuous"/>
      <protection/>
    </xf>
    <xf numFmtId="37" fontId="3" fillId="3" borderId="6" xfId="0" applyFont="1" applyFill="1" applyBorder="1" applyAlignment="1" applyProtection="1">
      <alignment/>
      <protection/>
    </xf>
    <xf numFmtId="37" fontId="3" fillId="3" borderId="28" xfId="0" applyFont="1" applyFill="1" applyBorder="1" applyAlignment="1" applyProtection="1">
      <alignment horizontal="center"/>
      <protection/>
    </xf>
    <xf numFmtId="37" fontId="3" fillId="3" borderId="3" xfId="0" applyFont="1" applyFill="1" applyBorder="1" applyAlignment="1" applyProtection="1">
      <alignment horizontal="centerContinuous"/>
      <protection/>
    </xf>
    <xf numFmtId="37" fontId="3" fillId="3" borderId="10" xfId="0" applyFont="1" applyFill="1" applyBorder="1" applyAlignment="1" applyProtection="1">
      <alignment horizontal="centerContinuous"/>
      <protection/>
    </xf>
    <xf numFmtId="37" fontId="4" fillId="0" borderId="6" xfId="0" applyFont="1" applyBorder="1" applyAlignment="1" applyProtection="1">
      <alignment/>
      <protection/>
    </xf>
    <xf numFmtId="37" fontId="3" fillId="0" borderId="28" xfId="0" applyFont="1" applyBorder="1" applyAlignment="1" applyProtection="1">
      <alignment horizontal="center"/>
      <protection/>
    </xf>
    <xf numFmtId="37" fontId="4" fillId="0" borderId="4" xfId="0" applyFont="1" applyBorder="1" applyAlignment="1" applyProtection="1">
      <alignment/>
      <protection/>
    </xf>
    <xf numFmtId="37" fontId="3" fillId="0" borderId="6" xfId="0" applyFont="1" applyBorder="1" applyAlignment="1" applyProtection="1">
      <alignment horizontal="center"/>
      <protection/>
    </xf>
    <xf numFmtId="37" fontId="3" fillId="0" borderId="29" xfId="0" applyFont="1" applyBorder="1" applyAlignment="1" applyProtection="1">
      <alignment horizontal="centerContinuous"/>
      <protection/>
    </xf>
    <xf numFmtId="37" fontId="3" fillId="0" borderId="9" xfId="0" applyFont="1" applyBorder="1" applyAlignment="1" applyProtection="1">
      <alignment horizontal="center"/>
      <protection/>
    </xf>
    <xf numFmtId="191" fontId="4" fillId="0" borderId="14" xfId="0" applyNumberFormat="1" applyFont="1" applyBorder="1" applyAlignment="1">
      <alignment vertical="center"/>
    </xf>
    <xf numFmtId="197" fontId="4" fillId="0" borderId="28" xfId="0" applyNumberFormat="1" applyFont="1" applyBorder="1" applyAlignment="1">
      <alignment vertical="center"/>
    </xf>
    <xf numFmtId="197" fontId="4" fillId="0" borderId="0" xfId="0" applyNumberFormat="1" applyFont="1" applyAlignment="1">
      <alignment vertical="center"/>
    </xf>
    <xf numFmtId="0" fontId="3" fillId="3" borderId="17" xfId="0" applyNumberFormat="1" applyFont="1" applyFill="1" applyBorder="1" applyAlignment="1" applyProtection="1">
      <alignment horizontal="centerContinuous"/>
      <protection/>
    </xf>
    <xf numFmtId="0" fontId="4" fillId="3" borderId="21" xfId="0" applyNumberFormat="1" applyFont="1" applyFill="1" applyBorder="1" applyAlignment="1" applyProtection="1">
      <alignment horizontal="centerContinuous"/>
      <protection/>
    </xf>
    <xf numFmtId="37" fontId="3" fillId="3" borderId="6" xfId="0" applyFont="1" applyFill="1" applyBorder="1" applyAlignment="1" applyProtection="1">
      <alignment horizontal="centerContinuous"/>
      <protection/>
    </xf>
    <xf numFmtId="37" fontId="3" fillId="3" borderId="3" xfId="0" applyFont="1" applyFill="1" applyBorder="1" applyAlignment="1" applyProtection="1">
      <alignment horizontal="centerContinuous" vertical="center"/>
      <protection locked="0"/>
    </xf>
    <xf numFmtId="37" fontId="3" fillId="3" borderId="1" xfId="0" applyFont="1" applyFill="1" applyBorder="1" applyAlignment="1">
      <alignment horizontal="centerContinuous"/>
    </xf>
    <xf numFmtId="37" fontId="3" fillId="0" borderId="10" xfId="0" applyFont="1" applyBorder="1" applyAlignment="1">
      <alignment horizontal="center"/>
    </xf>
    <xf numFmtId="172" fontId="4" fillId="0" borderId="2" xfId="0" applyNumberFormat="1" applyFont="1" applyBorder="1" applyAlignment="1" applyProtection="1">
      <alignment horizontal="centerContinuous" vertical="center"/>
      <protection/>
    </xf>
    <xf numFmtId="37" fontId="4" fillId="0" borderId="27" xfId="0" applyFont="1" applyBorder="1" applyAlignment="1">
      <alignment horizontal="centerContinuous" vertical="center"/>
    </xf>
    <xf numFmtId="172" fontId="4" fillId="0" borderId="3" xfId="0" applyNumberFormat="1" applyFont="1" applyBorder="1" applyAlignment="1" applyProtection="1">
      <alignment horizontal="centerContinuous" vertical="center"/>
      <protection/>
    </xf>
    <xf numFmtId="37" fontId="3" fillId="0" borderId="30" xfId="0" applyFont="1" applyFill="1" applyBorder="1" applyAlignment="1">
      <alignment horizontal="left"/>
    </xf>
    <xf numFmtId="37" fontId="3" fillId="0" borderId="31" xfId="0" applyFont="1" applyFill="1" applyBorder="1" applyAlignment="1">
      <alignment horizontal="centerContinuous"/>
    </xf>
    <xf numFmtId="37" fontId="3" fillId="0" borderId="32" xfId="0" applyFont="1" applyFill="1" applyBorder="1" applyAlignment="1">
      <alignment horizontal="centerContinuous"/>
    </xf>
    <xf numFmtId="37" fontId="3" fillId="0" borderId="33" xfId="0" applyFont="1" applyFill="1" applyBorder="1" applyAlignment="1">
      <alignment horizontal="left"/>
    </xf>
    <xf numFmtId="37" fontId="4" fillId="0" borderId="31" xfId="0" applyFont="1" applyFill="1" applyBorder="1" applyAlignment="1">
      <alignment/>
    </xf>
    <xf numFmtId="37" fontId="4" fillId="0" borderId="34" xfId="0" applyFont="1" applyFill="1" applyBorder="1" applyAlignment="1">
      <alignment/>
    </xf>
    <xf numFmtId="37" fontId="7" fillId="0" borderId="0" xfId="0" applyFont="1" applyAlignment="1">
      <alignment/>
    </xf>
    <xf numFmtId="172" fontId="4" fillId="0" borderId="0" xfId="0" applyNumberFormat="1" applyFont="1" applyBorder="1" applyAlignment="1" applyProtection="1">
      <alignment/>
      <protection/>
    </xf>
    <xf numFmtId="37" fontId="3" fillId="3" borderId="20" xfId="0" applyFont="1" applyFill="1" applyBorder="1" applyAlignment="1">
      <alignment horizontal="centerContinuous"/>
    </xf>
    <xf numFmtId="172" fontId="5" fillId="0" borderId="0" xfId="0" applyNumberFormat="1" applyFont="1" applyAlignment="1" applyProtection="1">
      <alignment/>
      <protection locked="0"/>
    </xf>
    <xf numFmtId="172" fontId="4" fillId="0" borderId="17" xfId="0" applyNumberFormat="1" applyFont="1" applyBorder="1" applyAlignment="1" applyProtection="1">
      <alignment vertical="center"/>
      <protection/>
    </xf>
    <xf numFmtId="37" fontId="3" fillId="3" borderId="17" xfId="0" applyFont="1" applyFill="1" applyBorder="1" applyAlignment="1" applyProtection="1" quotePrefix="1">
      <alignment horizontal="centerContinuous" vertical="center"/>
      <protection/>
    </xf>
    <xf numFmtId="37" fontId="4" fillId="0" borderId="17" xfId="0" applyFont="1" applyBorder="1" applyAlignment="1">
      <alignment horizontal="right" vertical="center"/>
    </xf>
    <xf numFmtId="37" fontId="3" fillId="0" borderId="4" xfId="0" applyFont="1" applyBorder="1" applyAlignment="1">
      <alignment horizontal="centerContinuous"/>
    </xf>
    <xf numFmtId="37" fontId="3" fillId="0" borderId="4" xfId="0" applyFont="1" applyBorder="1" applyAlignment="1">
      <alignment horizontal="center"/>
    </xf>
    <xf numFmtId="37" fontId="3" fillId="0" borderId="1" xfId="0" applyFont="1" applyBorder="1" applyAlignment="1">
      <alignment horizontal="centerContinuous"/>
    </xf>
    <xf numFmtId="37" fontId="3" fillId="0" borderId="1" xfId="0" applyFont="1" applyBorder="1" applyAlignment="1">
      <alignment horizontal="center"/>
    </xf>
    <xf numFmtId="37" fontId="4" fillId="0" borderId="0" xfId="0" applyFont="1" applyAlignment="1">
      <alignment wrapText="1"/>
    </xf>
    <xf numFmtId="37" fontId="4" fillId="0" borderId="17" xfId="0" applyFont="1" applyBorder="1" applyAlignment="1">
      <alignment vertical="center"/>
    </xf>
    <xf numFmtId="37" fontId="3" fillId="3" borderId="22" xfId="0" applyFont="1" applyFill="1" applyBorder="1" applyAlignment="1">
      <alignment horizontal="centerContinuous"/>
    </xf>
    <xf numFmtId="37" fontId="4" fillId="0" borderId="17" xfId="0" applyFont="1" applyBorder="1" applyAlignment="1">
      <alignment horizontal="left" vertical="center"/>
    </xf>
    <xf numFmtId="37" fontId="4" fillId="0" borderId="17" xfId="0" applyFont="1" applyBorder="1" applyAlignment="1">
      <alignment horizontal="left"/>
    </xf>
    <xf numFmtId="37" fontId="3" fillId="0" borderId="2" xfId="0" applyFont="1" applyBorder="1" applyAlignment="1">
      <alignment horizontal="centerContinuous" vertical="center"/>
    </xf>
    <xf numFmtId="37" fontId="4" fillId="0" borderId="2" xfId="0" applyFont="1" applyBorder="1" applyAlignment="1">
      <alignment horizontal="centerContinuous" vertical="center"/>
    </xf>
    <xf numFmtId="37" fontId="3" fillId="0" borderId="3" xfId="0" applyFont="1" applyBorder="1" applyAlignment="1">
      <alignment horizontal="centerContinuous" vertical="center"/>
    </xf>
    <xf numFmtId="37" fontId="4" fillId="0" borderId="3" xfId="0" applyFont="1" applyBorder="1" applyAlignment="1">
      <alignment horizontal="centerContinuous" vertical="center"/>
    </xf>
    <xf numFmtId="37" fontId="10" fillId="0" borderId="3" xfId="0" applyFont="1" applyBorder="1" applyAlignment="1">
      <alignment horizontal="centerContinuous" vertical="center"/>
    </xf>
    <xf numFmtId="49" fontId="3" fillId="0" borderId="9" xfId="0" applyNumberFormat="1" applyFont="1" applyBorder="1" applyAlignment="1">
      <alignment/>
    </xf>
    <xf numFmtId="196" fontId="4" fillId="0" borderId="1" xfId="0" applyNumberFormat="1" applyFont="1" applyBorder="1" applyAlignment="1">
      <alignment/>
    </xf>
    <xf numFmtId="195" fontId="4" fillId="0" borderId="0" xfId="0" applyNumberFormat="1" applyFont="1" applyAlignment="1">
      <alignment/>
    </xf>
    <xf numFmtId="196" fontId="4" fillId="0" borderId="0" xfId="0" applyNumberFormat="1" applyFont="1" applyAlignment="1">
      <alignment/>
    </xf>
    <xf numFmtId="49" fontId="3" fillId="0" borderId="4" xfId="0" applyNumberFormat="1" applyFont="1" applyBorder="1" applyAlignment="1" quotePrefix="1">
      <alignment horizontal="left"/>
    </xf>
    <xf numFmtId="49" fontId="4" fillId="0" borderId="9" xfId="0" applyNumberFormat="1" applyFont="1" applyBorder="1" applyAlignment="1" quotePrefix="1">
      <alignment horizontal="left"/>
    </xf>
    <xf numFmtId="49" fontId="3" fillId="0" borderId="1" xfId="0" applyNumberFormat="1" applyFont="1" applyBorder="1" applyAlignment="1" quotePrefix="1">
      <alignment horizontal="left"/>
    </xf>
    <xf numFmtId="191" fontId="3" fillId="0" borderId="1" xfId="0" applyNumberFormat="1" applyFont="1" applyBorder="1" applyAlignment="1">
      <alignment/>
    </xf>
    <xf numFmtId="49" fontId="3" fillId="0" borderId="1" xfId="0" applyNumberFormat="1" applyFont="1" applyBorder="1" applyAlignment="1">
      <alignment/>
    </xf>
    <xf numFmtId="37" fontId="4" fillId="0" borderId="0" xfId="0" applyFont="1" applyAlignment="1">
      <alignment horizontal="center"/>
    </xf>
    <xf numFmtId="37" fontId="3" fillId="0" borderId="23" xfId="0" applyFont="1" applyBorder="1" applyAlignment="1">
      <alignment horizontal="center" vertical="center"/>
    </xf>
    <xf numFmtId="43" fontId="4" fillId="0" borderId="0" xfId="16" applyFont="1" applyAlignment="1">
      <alignment horizontal="left"/>
    </xf>
    <xf numFmtId="37" fontId="4" fillId="0" borderId="2" xfId="0" applyFont="1" applyBorder="1" applyAlignment="1">
      <alignment horizontal="centerContinuous"/>
    </xf>
    <xf numFmtId="37" fontId="4" fillId="0" borderId="2" xfId="0" applyFont="1" applyBorder="1" applyAlignment="1">
      <alignment/>
    </xf>
    <xf numFmtId="37" fontId="4" fillId="0" borderId="3" xfId="0" applyFont="1" applyBorder="1" applyAlignment="1">
      <alignment horizontal="centerContinuous"/>
    </xf>
    <xf numFmtId="37" fontId="4" fillId="0" borderId="3" xfId="0" applyFont="1" applyBorder="1" applyAlignment="1">
      <alignment/>
    </xf>
    <xf numFmtId="37" fontId="4" fillId="0" borderId="11" xfId="0" applyFont="1" applyBorder="1" applyAlignment="1">
      <alignment vertical="center"/>
    </xf>
    <xf numFmtId="37" fontId="4" fillId="0" borderId="0" xfId="0" applyFont="1" applyBorder="1" applyAlignment="1" quotePrefix="1">
      <alignment horizontal="centerContinuous"/>
    </xf>
    <xf numFmtId="49" fontId="3" fillId="5" borderId="22" xfId="0" applyNumberFormat="1" applyFont="1" applyFill="1" applyBorder="1" applyAlignment="1">
      <alignment horizontal="center"/>
    </xf>
    <xf numFmtId="37" fontId="3" fillId="3" borderId="17" xfId="0" applyFont="1" applyFill="1" applyBorder="1" applyAlignment="1">
      <alignment horizontal="centerContinuous" vertical="center"/>
    </xf>
    <xf numFmtId="37" fontId="4" fillId="3" borderId="17" xfId="0" applyFont="1" applyFill="1" applyBorder="1" applyAlignment="1" quotePrefix="1">
      <alignment horizontal="right"/>
    </xf>
    <xf numFmtId="37" fontId="3" fillId="3" borderId="0" xfId="0" applyFont="1" applyFill="1" applyBorder="1" applyAlignment="1">
      <alignment horizontal="centerContinuous" vertical="center"/>
    </xf>
    <xf numFmtId="37" fontId="4" fillId="3" borderId="0" xfId="0" applyFont="1" applyFill="1" applyBorder="1" applyAlignment="1">
      <alignment horizontal="centerContinuous"/>
    </xf>
    <xf numFmtId="37" fontId="4" fillId="3" borderId="0" xfId="0" applyFont="1" applyFill="1" applyBorder="1" applyAlignment="1" quotePrefix="1">
      <alignment horizontal="right"/>
    </xf>
    <xf numFmtId="37" fontId="4" fillId="0" borderId="0" xfId="0" applyFont="1" applyBorder="1" applyAlignment="1">
      <alignment vertical="center"/>
    </xf>
    <xf numFmtId="37" fontId="3" fillId="3" borderId="30" xfId="0" applyFont="1" applyFill="1" applyBorder="1" applyAlignment="1" quotePrefix="1">
      <alignment horizontal="centerContinuous" vertical="center"/>
    </xf>
    <xf numFmtId="37" fontId="4" fillId="0" borderId="31" xfId="0" applyFont="1" applyBorder="1" applyAlignment="1">
      <alignment horizontal="centerContinuous"/>
    </xf>
    <xf numFmtId="37" fontId="4" fillId="0" borderId="34" xfId="0" applyFont="1" applyBorder="1" applyAlignment="1">
      <alignment horizontal="centerContinuous"/>
    </xf>
    <xf numFmtId="37" fontId="3" fillId="0" borderId="35" xfId="0" applyFont="1" applyBorder="1" applyAlignment="1">
      <alignment horizontal="center"/>
    </xf>
    <xf numFmtId="37" fontId="4" fillId="0" borderId="7" xfId="0" applyFont="1" applyBorder="1" applyAlignment="1">
      <alignment/>
    </xf>
    <xf numFmtId="37" fontId="3" fillId="0" borderId="23" xfId="0" applyFont="1" applyBorder="1" applyAlignment="1">
      <alignment horizontal="center"/>
    </xf>
    <xf numFmtId="37" fontId="3" fillId="6" borderId="23" xfId="0" applyFont="1" applyFill="1" applyBorder="1" applyAlignment="1">
      <alignment horizontal="center"/>
    </xf>
    <xf numFmtId="37" fontId="3" fillId="6" borderId="8" xfId="0" applyFont="1" applyFill="1" applyBorder="1" applyAlignment="1">
      <alignment horizontal="center"/>
    </xf>
    <xf numFmtId="49" fontId="4" fillId="0" borderId="0" xfId="0" applyNumberFormat="1" applyFont="1" applyBorder="1" applyAlignment="1">
      <alignment horizontal="left"/>
    </xf>
    <xf numFmtId="37" fontId="4" fillId="0" borderId="0" xfId="0" applyFont="1" applyBorder="1" applyAlignment="1">
      <alignment/>
    </xf>
    <xf numFmtId="37" fontId="4" fillId="3" borderId="17" xfId="0" applyFont="1" applyFill="1" applyBorder="1" applyAlignment="1">
      <alignment horizontal="right"/>
    </xf>
    <xf numFmtId="37" fontId="4" fillId="3" borderId="0" xfId="0" applyFont="1" applyFill="1" applyBorder="1" applyAlignment="1">
      <alignment horizontal="right"/>
    </xf>
    <xf numFmtId="37" fontId="3" fillId="3" borderId="35" xfId="0" applyFont="1" applyFill="1" applyBorder="1" applyAlignment="1">
      <alignment horizontal="centerContinuous" vertical="center"/>
    </xf>
    <xf numFmtId="37" fontId="3" fillId="0" borderId="35" xfId="0" applyFont="1" applyBorder="1" applyAlignment="1">
      <alignment horizontal="center" vertical="center"/>
    </xf>
    <xf numFmtId="37" fontId="3" fillId="0" borderId="8" xfId="0" applyFont="1" applyBorder="1" applyAlignment="1">
      <alignment horizontal="center"/>
    </xf>
    <xf numFmtId="37" fontId="4" fillId="0" borderId="0" xfId="0" applyFont="1" applyBorder="1" applyAlignment="1">
      <alignment horizontal="left"/>
    </xf>
    <xf numFmtId="172" fontId="4" fillId="0" borderId="17" xfId="0" applyNumberFormat="1" applyFont="1" applyBorder="1" applyAlignment="1" applyProtection="1">
      <alignment/>
      <protection/>
    </xf>
    <xf numFmtId="37" fontId="4" fillId="0" borderId="17" xfId="0" applyFont="1" applyBorder="1" applyAlignment="1">
      <alignment horizontal="centerContinuous" vertical="center"/>
    </xf>
    <xf numFmtId="172" fontId="4" fillId="0" borderId="0" xfId="0" applyNumberFormat="1" applyFont="1" applyAlignment="1" applyProtection="1">
      <alignment horizontal="centerContinuous"/>
      <protection/>
    </xf>
    <xf numFmtId="37" fontId="3" fillId="0" borderId="20" xfId="0" applyFont="1" applyBorder="1" applyAlignment="1">
      <alignment horizontal="centerContinuous" vertical="center"/>
    </xf>
    <xf numFmtId="37" fontId="3" fillId="0" borderId="6" xfId="0" applyFont="1" applyBorder="1" applyAlignment="1">
      <alignment horizontal="center"/>
    </xf>
    <xf numFmtId="37" fontId="5" fillId="0" borderId="17" xfId="0" applyFont="1" applyBorder="1" applyAlignment="1" applyProtection="1">
      <alignment horizontal="centerContinuous" vertical="center"/>
      <protection locked="0"/>
    </xf>
    <xf numFmtId="49" fontId="6" fillId="0" borderId="10" xfId="0" applyNumberFormat="1" applyFont="1" applyBorder="1" applyAlignment="1">
      <alignment horizontal="center"/>
    </xf>
    <xf numFmtId="0" fontId="4" fillId="0" borderId="0" xfId="16" applyNumberFormat="1" applyFont="1" applyAlignment="1">
      <alignment/>
    </xf>
    <xf numFmtId="43" fontId="4" fillId="0" borderId="0" xfId="16" applyFont="1" applyAlignment="1">
      <alignment/>
    </xf>
    <xf numFmtId="37" fontId="4" fillId="0" borderId="0" xfId="0" applyFont="1" applyAlignment="1" quotePrefix="1">
      <alignment/>
    </xf>
    <xf numFmtId="37" fontId="3" fillId="0" borderId="31" xfId="0" applyFont="1" applyBorder="1" applyAlignment="1">
      <alignment horizontal="centerContinuous" vertical="center"/>
    </xf>
    <xf numFmtId="37" fontId="4" fillId="0" borderId="31" xfId="0" applyFont="1" applyBorder="1" applyAlignment="1">
      <alignment horizontal="centerContinuous" vertical="center"/>
    </xf>
    <xf numFmtId="37" fontId="5" fillId="0" borderId="17" xfId="0" applyFont="1" applyBorder="1" applyAlignment="1" applyProtection="1">
      <alignment vertical="center"/>
      <protection locked="0"/>
    </xf>
    <xf numFmtId="37" fontId="3" fillId="0" borderId="1" xfId="0" applyFont="1" applyBorder="1" applyAlignment="1">
      <alignment/>
    </xf>
    <xf numFmtId="37" fontId="4" fillId="0" borderId="10" xfId="0" applyFont="1" applyBorder="1" applyAlignment="1">
      <alignment horizontal="centerContinuous"/>
    </xf>
    <xf numFmtId="49" fontId="4" fillId="0" borderId="0" xfId="0" applyNumberFormat="1" applyFont="1" applyBorder="1" applyAlignment="1">
      <alignment vertical="center"/>
    </xf>
    <xf numFmtId="191" fontId="4" fillId="0" borderId="0" xfId="0" applyNumberFormat="1" applyFont="1" applyBorder="1" applyAlignment="1">
      <alignment/>
    </xf>
    <xf numFmtId="37" fontId="4" fillId="0" borderId="2" xfId="0" applyFont="1" applyBorder="1" applyAlignment="1">
      <alignment vertical="center"/>
    </xf>
    <xf numFmtId="37" fontId="4" fillId="0" borderId="2" xfId="0" applyFont="1" applyBorder="1" applyAlignment="1">
      <alignment horizontal="right" vertical="center"/>
    </xf>
    <xf numFmtId="37" fontId="4" fillId="0" borderId="3" xfId="0" applyFont="1" applyBorder="1" applyAlignment="1" quotePrefix="1">
      <alignment horizontal="centerContinuous" vertical="center"/>
    </xf>
    <xf numFmtId="37" fontId="4" fillId="0" borderId="3" xfId="0" applyFont="1" applyBorder="1" applyAlignment="1">
      <alignment vertical="center"/>
    </xf>
    <xf numFmtId="172" fontId="4" fillId="0" borderId="27" xfId="0" applyNumberFormat="1" applyFont="1" applyBorder="1" applyAlignment="1" applyProtection="1">
      <alignment vertical="center"/>
      <protection/>
    </xf>
    <xf numFmtId="37" fontId="3" fillId="0" borderId="27" xfId="0" applyFont="1" applyBorder="1" applyAlignment="1">
      <alignment horizontal="centerContinuous" vertical="center"/>
    </xf>
    <xf numFmtId="172" fontId="4" fillId="0" borderId="11" xfId="0" applyNumberFormat="1" applyFont="1" applyBorder="1" applyAlignment="1" applyProtection="1">
      <alignment vertical="center"/>
      <protection/>
    </xf>
    <xf numFmtId="37" fontId="5" fillId="0" borderId="11" xfId="0" applyFont="1" applyBorder="1" applyAlignment="1" applyProtection="1">
      <alignment horizontal="centerContinuous"/>
      <protection locked="0"/>
    </xf>
    <xf numFmtId="37" fontId="11" fillId="0" borderId="11" xfId="0" applyFont="1" applyBorder="1" applyAlignment="1" applyProtection="1">
      <alignment horizontal="centerContinuous"/>
      <protection locked="0"/>
    </xf>
    <xf numFmtId="37" fontId="10" fillId="0" borderId="11" xfId="0" applyFont="1" applyBorder="1" applyAlignment="1">
      <alignment horizontal="centerContinuous"/>
    </xf>
    <xf numFmtId="37" fontId="4" fillId="0" borderId="11" xfId="0" applyFont="1" applyBorder="1" applyAlignment="1">
      <alignment/>
    </xf>
    <xf numFmtId="37" fontId="4" fillId="0" borderId="36" xfId="0" applyFont="1" applyBorder="1" applyAlignment="1">
      <alignment/>
    </xf>
    <xf numFmtId="37" fontId="4" fillId="0" borderId="2" xfId="0" applyFont="1" applyBorder="1" applyAlignment="1" quotePrefix="1">
      <alignment horizontal="right" vertical="center"/>
    </xf>
    <xf numFmtId="49" fontId="4" fillId="0" borderId="0" xfId="0" applyNumberFormat="1" applyFont="1" applyBorder="1" applyAlignment="1">
      <alignment/>
    </xf>
    <xf numFmtId="174" fontId="4" fillId="0" borderId="0" xfId="20" applyNumberFormat="1" applyFont="1" applyBorder="1" applyAlignment="1">
      <alignment/>
    </xf>
    <xf numFmtId="49" fontId="7" fillId="0" borderId="0" xfId="0" applyNumberFormat="1" applyFont="1" applyAlignment="1">
      <alignment horizontal="left"/>
    </xf>
    <xf numFmtId="49" fontId="7" fillId="0" borderId="0" xfId="0" applyNumberFormat="1" applyFont="1" applyBorder="1" applyAlignment="1">
      <alignment horizontal="left"/>
    </xf>
    <xf numFmtId="191" fontId="4" fillId="0" borderId="1" xfId="0" applyNumberFormat="1" applyFont="1" applyBorder="1" applyAlignment="1">
      <alignment horizontal="right"/>
    </xf>
    <xf numFmtId="39" fontId="4" fillId="0" borderId="1" xfId="0" applyNumberFormat="1" applyFont="1" applyBorder="1" applyAlignment="1">
      <alignment horizontal="right"/>
    </xf>
    <xf numFmtId="37" fontId="3" fillId="0" borderId="37" xfId="0" applyFont="1" applyBorder="1" applyAlignment="1">
      <alignment/>
    </xf>
    <xf numFmtId="37" fontId="3" fillId="0" borderId="38" xfId="0" applyFont="1" applyBorder="1" applyAlignment="1">
      <alignment/>
    </xf>
    <xf numFmtId="37" fontId="3" fillId="0" borderId="7" xfId="0" applyFont="1" applyFill="1" applyBorder="1" applyAlignment="1">
      <alignment horizontal="centerContinuous" vertical="center"/>
    </xf>
    <xf numFmtId="37" fontId="3" fillId="0" borderId="23" xfId="0" applyFont="1" applyFill="1" applyBorder="1" applyAlignment="1">
      <alignment horizontal="centerContinuous"/>
    </xf>
    <xf numFmtId="37" fontId="3" fillId="0" borderId="8" xfId="0" applyFont="1" applyFill="1" applyBorder="1" applyAlignment="1">
      <alignment horizontal="centerContinuous"/>
    </xf>
    <xf numFmtId="37" fontId="3" fillId="0" borderId="7" xfId="0" applyFont="1" applyFill="1" applyBorder="1" applyAlignment="1">
      <alignment vertical="center"/>
    </xf>
    <xf numFmtId="37" fontId="3" fillId="0" borderId="23" xfId="0" applyFont="1" applyFill="1" applyBorder="1" applyAlignment="1">
      <alignment/>
    </xf>
    <xf numFmtId="37" fontId="3" fillId="0" borderId="23" xfId="0" applyFont="1" applyFill="1" applyBorder="1" applyAlignment="1">
      <alignment horizontal="center"/>
    </xf>
    <xf numFmtId="0" fontId="7" fillId="0" borderId="0" xfId="16" applyNumberFormat="1" applyFont="1" applyAlignment="1">
      <alignment/>
    </xf>
    <xf numFmtId="37" fontId="12" fillId="3" borderId="0" xfId="0" applyFont="1" applyFill="1" applyAlignment="1">
      <alignment horizontal="centerContinuous"/>
    </xf>
    <xf numFmtId="49" fontId="7" fillId="0" borderId="0" xfId="0" applyNumberFormat="1" applyFont="1" applyAlignment="1">
      <alignment horizontal="right"/>
    </xf>
    <xf numFmtId="37" fontId="12" fillId="0" borderId="0" xfId="0" applyFont="1" applyAlignment="1">
      <alignment horizontal="centerContinuous"/>
    </xf>
    <xf numFmtId="37" fontId="13" fillId="0" borderId="19" xfId="0" applyFont="1" applyBorder="1" applyAlignment="1">
      <alignment horizontal="right" vertical="top" textRotation="180"/>
    </xf>
    <xf numFmtId="177" fontId="4" fillId="3" borderId="23" xfId="0" applyNumberFormat="1" applyFont="1" applyFill="1" applyBorder="1" applyAlignment="1" applyProtection="1">
      <alignment/>
      <protection/>
    </xf>
    <xf numFmtId="177" fontId="4" fillId="0" borderId="23" xfId="0" applyNumberFormat="1" applyFont="1" applyBorder="1" applyAlignment="1" applyProtection="1">
      <alignment/>
      <protection/>
    </xf>
    <xf numFmtId="177" fontId="4" fillId="0" borderId="8" xfId="0" applyNumberFormat="1" applyFont="1" applyBorder="1" applyAlignment="1" applyProtection="1">
      <alignment/>
      <protection/>
    </xf>
    <xf numFmtId="177" fontId="4" fillId="3" borderId="7" xfId="0" applyNumberFormat="1" applyFont="1" applyFill="1" applyBorder="1" applyAlignment="1" applyProtection="1">
      <alignment/>
      <protection/>
    </xf>
    <xf numFmtId="177" fontId="3" fillId="0" borderId="26" xfId="20" applyNumberFormat="1" applyFont="1" applyFill="1" applyBorder="1" applyAlignment="1">
      <alignment/>
    </xf>
    <xf numFmtId="177" fontId="3" fillId="0" borderId="7" xfId="20" applyNumberFormat="1" applyFont="1" applyFill="1" applyBorder="1" applyAlignment="1">
      <alignment/>
    </xf>
    <xf numFmtId="177" fontId="4" fillId="0" borderId="0" xfId="0" applyNumberFormat="1" applyFont="1" applyAlignment="1" applyProtection="1">
      <alignment/>
      <protection/>
    </xf>
    <xf numFmtId="177" fontId="4" fillId="0" borderId="0" xfId="20" applyNumberFormat="1" applyFont="1" applyAlignment="1">
      <alignment/>
    </xf>
    <xf numFmtId="177" fontId="4" fillId="0" borderId="1" xfId="20" applyNumberFormat="1" applyFont="1" applyBorder="1" applyAlignment="1">
      <alignment/>
    </xf>
    <xf numFmtId="37" fontId="3" fillId="7" borderId="18" xfId="0" applyFont="1" applyFill="1" applyBorder="1" applyAlignment="1">
      <alignment horizontal="centerContinuous"/>
    </xf>
    <xf numFmtId="37" fontId="3" fillId="7" borderId="2" xfId="0" applyFont="1" applyFill="1" applyBorder="1" applyAlignment="1">
      <alignment horizontal="centerContinuous"/>
    </xf>
    <xf numFmtId="37" fontId="3" fillId="7" borderId="5" xfId="0" applyFont="1" applyFill="1" applyBorder="1" applyAlignment="1">
      <alignment horizontal="centerContinuous"/>
    </xf>
    <xf numFmtId="37" fontId="3" fillId="7" borderId="12" xfId="0" applyFont="1" applyFill="1" applyBorder="1" applyAlignment="1">
      <alignment horizontal="centerContinuous"/>
    </xf>
    <xf numFmtId="37" fontId="3" fillId="7" borderId="3" xfId="0" applyFont="1" applyFill="1" applyBorder="1" applyAlignment="1">
      <alignment horizontal="centerContinuous"/>
    </xf>
    <xf numFmtId="37" fontId="3" fillId="7" borderId="10" xfId="0" applyFont="1" applyFill="1" applyBorder="1" applyAlignment="1">
      <alignment horizontal="centerContinuous"/>
    </xf>
    <xf numFmtId="49" fontId="4" fillId="7" borderId="1" xfId="0" applyNumberFormat="1" applyFont="1" applyFill="1" applyBorder="1" applyAlignment="1">
      <alignment vertical="center"/>
    </xf>
    <xf numFmtId="191" fontId="4" fillId="7" borderId="1" xfId="0" applyNumberFormat="1" applyFont="1" applyFill="1" applyBorder="1" applyAlignment="1">
      <alignment vertical="center"/>
    </xf>
    <xf numFmtId="177" fontId="4" fillId="7" borderId="1" xfId="20" applyNumberFormat="1" applyFont="1" applyFill="1" applyBorder="1" applyAlignment="1">
      <alignment/>
    </xf>
    <xf numFmtId="49" fontId="3" fillId="7" borderId="22" xfId="16" applyNumberFormat="1" applyFont="1" applyFill="1" applyBorder="1" applyAlignment="1">
      <alignment vertical="center"/>
    </xf>
    <xf numFmtId="191" fontId="3" fillId="7" borderId="22" xfId="0" applyNumberFormat="1" applyFont="1" applyFill="1" applyBorder="1" applyAlignment="1">
      <alignment vertical="center"/>
    </xf>
    <xf numFmtId="177" fontId="3" fillId="7" borderId="22" xfId="20" applyNumberFormat="1" applyFont="1" applyFill="1" applyBorder="1" applyAlignment="1">
      <alignment/>
    </xf>
    <xf numFmtId="37" fontId="4" fillId="7" borderId="18" xfId="0" applyFont="1" applyFill="1" applyBorder="1" applyAlignment="1">
      <alignment/>
    </xf>
    <xf numFmtId="37" fontId="3" fillId="7" borderId="2" xfId="0" applyFont="1" applyFill="1" applyBorder="1" applyAlignment="1">
      <alignment/>
    </xf>
    <xf numFmtId="37" fontId="4" fillId="7" borderId="5" xfId="0" applyFont="1" applyFill="1" applyBorder="1" applyAlignment="1">
      <alignment horizontal="centerContinuous"/>
    </xf>
    <xf numFmtId="37" fontId="4" fillId="7" borderId="2" xfId="0" applyFont="1" applyFill="1" applyBorder="1" applyAlignment="1">
      <alignment horizontal="centerContinuous"/>
    </xf>
    <xf numFmtId="37" fontId="4" fillId="7" borderId="10" xfId="0" applyFont="1" applyFill="1" applyBorder="1" applyAlignment="1">
      <alignment horizontal="centerContinuous"/>
    </xf>
    <xf numFmtId="37" fontId="3" fillId="8" borderId="26" xfId="0" applyFont="1" applyFill="1" applyBorder="1" applyAlignment="1">
      <alignment/>
    </xf>
    <xf numFmtId="37" fontId="3" fillId="8" borderId="39" xfId="0" applyFont="1" applyFill="1" applyBorder="1" applyAlignment="1">
      <alignment/>
    </xf>
    <xf numFmtId="37" fontId="3" fillId="7" borderId="20" xfId="0" applyFont="1" applyFill="1" applyBorder="1" applyAlignment="1">
      <alignment horizontal="centerContinuous"/>
    </xf>
    <xf numFmtId="37" fontId="4" fillId="7" borderId="17" xfId="0" applyFont="1" applyFill="1" applyBorder="1" applyAlignment="1">
      <alignment horizontal="centerContinuous"/>
    </xf>
    <xf numFmtId="37" fontId="4" fillId="7" borderId="21" xfId="0" applyFont="1" applyFill="1" applyBorder="1" applyAlignment="1">
      <alignment horizontal="centerContinuous"/>
    </xf>
    <xf numFmtId="37" fontId="3" fillId="7" borderId="4" xfId="0" applyFont="1" applyFill="1" applyBorder="1" applyAlignment="1">
      <alignment horizontal="centerContinuous"/>
    </xf>
    <xf numFmtId="37" fontId="3" fillId="7" borderId="5" xfId="0" applyFont="1" applyFill="1" applyBorder="1" applyAlignment="1">
      <alignment horizontal="center"/>
    </xf>
    <xf numFmtId="37" fontId="3" fillId="7" borderId="2" xfId="0" applyFont="1" applyFill="1" applyBorder="1" applyAlignment="1">
      <alignment horizontal="center"/>
    </xf>
    <xf numFmtId="37" fontId="3" fillId="7" borderId="9" xfId="0" applyFont="1" applyFill="1" applyBorder="1" applyAlignment="1">
      <alignment horizontal="centerContinuous"/>
    </xf>
    <xf numFmtId="37" fontId="4" fillId="7" borderId="3" xfId="0" applyFont="1" applyFill="1" applyBorder="1" applyAlignment="1">
      <alignment horizontal="centerContinuous"/>
    </xf>
    <xf numFmtId="37" fontId="3" fillId="7" borderId="30" xfId="0" applyFont="1" applyFill="1" applyBorder="1" applyAlignment="1">
      <alignment horizontal="centerContinuous"/>
    </xf>
    <xf numFmtId="37" fontId="3" fillId="7" borderId="31" xfId="0" applyFont="1" applyFill="1" applyBorder="1" applyAlignment="1">
      <alignment horizontal="centerContinuous"/>
    </xf>
    <xf numFmtId="37" fontId="3" fillId="7" borderId="32" xfId="0" applyFont="1" applyFill="1" applyBorder="1" applyAlignment="1">
      <alignment horizontal="centerContinuous"/>
    </xf>
    <xf numFmtId="37" fontId="3" fillId="7" borderId="40" xfId="0" applyFont="1" applyFill="1" applyBorder="1" applyAlignment="1">
      <alignment horizontal="center"/>
    </xf>
    <xf numFmtId="37" fontId="3" fillId="7" borderId="21" xfId="0" applyFont="1" applyFill="1" applyBorder="1" applyAlignment="1">
      <alignment horizontal="center"/>
    </xf>
    <xf numFmtId="37" fontId="3" fillId="7" borderId="22" xfId="0" applyFont="1" applyFill="1" applyBorder="1" applyAlignment="1">
      <alignment horizontal="center"/>
    </xf>
    <xf numFmtId="196" fontId="4" fillId="7" borderId="1" xfId="0" applyNumberFormat="1" applyFont="1" applyFill="1" applyBorder="1" applyAlignment="1">
      <alignment vertical="center"/>
    </xf>
    <xf numFmtId="196" fontId="3" fillId="7" borderId="22" xfId="0" applyNumberFormat="1" applyFont="1" applyFill="1" applyBorder="1" applyAlignment="1">
      <alignment vertical="center"/>
    </xf>
    <xf numFmtId="37" fontId="3" fillId="7" borderId="20" xfId="0" applyFont="1" applyFill="1" applyBorder="1" applyAlignment="1">
      <alignment horizontal="centerContinuous" vertical="center"/>
    </xf>
    <xf numFmtId="37" fontId="3" fillId="7" borderId="21" xfId="0" applyFont="1" applyFill="1" applyBorder="1" applyAlignment="1">
      <alignment horizontal="centerContinuous"/>
    </xf>
    <xf numFmtId="37" fontId="3" fillId="7" borderId="20" xfId="0" applyFont="1" applyFill="1" applyBorder="1" applyAlignment="1" applyProtection="1">
      <alignment horizontal="centerContinuous"/>
      <protection/>
    </xf>
    <xf numFmtId="37" fontId="3" fillId="7" borderId="17" xfId="0" applyFont="1" applyFill="1" applyBorder="1" applyAlignment="1" applyProtection="1">
      <alignment horizontal="centerContinuous"/>
      <protection/>
    </xf>
    <xf numFmtId="37" fontId="3" fillId="7" borderId="22" xfId="0" applyFont="1" applyFill="1" applyBorder="1" applyAlignment="1" applyProtection="1">
      <alignment horizontal="center"/>
      <protection/>
    </xf>
    <xf numFmtId="37" fontId="3" fillId="7" borderId="20" xfId="0" applyFont="1" applyFill="1" applyBorder="1" applyAlignment="1" applyProtection="1">
      <alignment horizontal="centerContinuous" vertical="center"/>
      <protection/>
    </xf>
    <xf numFmtId="37" fontId="3" fillId="7" borderId="21" xfId="0" applyFont="1" applyFill="1" applyBorder="1" applyAlignment="1" applyProtection="1">
      <alignment horizontal="centerContinuous"/>
      <protection/>
    </xf>
    <xf numFmtId="196" fontId="4" fillId="7" borderId="16" xfId="0" applyNumberFormat="1" applyFont="1" applyFill="1" applyBorder="1" applyAlignment="1">
      <alignment vertical="center"/>
    </xf>
    <xf numFmtId="196" fontId="4" fillId="7" borderId="6" xfId="0" applyNumberFormat="1" applyFont="1" applyFill="1" applyBorder="1" applyAlignment="1">
      <alignment vertical="center"/>
    </xf>
    <xf numFmtId="196" fontId="3" fillId="7" borderId="41" xfId="0" applyNumberFormat="1" applyFont="1" applyFill="1" applyBorder="1" applyAlignment="1">
      <alignment vertical="center"/>
    </xf>
    <xf numFmtId="196" fontId="3" fillId="7" borderId="21" xfId="0" applyNumberFormat="1" applyFont="1" applyFill="1" applyBorder="1" applyAlignment="1">
      <alignment vertical="center"/>
    </xf>
    <xf numFmtId="37" fontId="3" fillId="7" borderId="21" xfId="0" applyFont="1" applyFill="1" applyBorder="1" applyAlignment="1">
      <alignment horizontal="centerContinuous" vertical="center"/>
    </xf>
    <xf numFmtId="37" fontId="4" fillId="7" borderId="14" xfId="0" applyFont="1" applyFill="1" applyBorder="1" applyAlignment="1" applyProtection="1">
      <alignment/>
      <protection/>
    </xf>
    <xf numFmtId="37" fontId="4" fillId="7" borderId="0" xfId="0" applyFont="1" applyFill="1" applyAlignment="1" applyProtection="1">
      <alignment/>
      <protection/>
    </xf>
    <xf numFmtId="37" fontId="4" fillId="7" borderId="6" xfId="0" applyFont="1" applyFill="1" applyBorder="1" applyAlignment="1" applyProtection="1">
      <alignment/>
      <protection/>
    </xf>
    <xf numFmtId="37" fontId="3" fillId="7" borderId="18" xfId="0" applyFont="1" applyFill="1" applyBorder="1" applyAlignment="1" applyProtection="1">
      <alignment horizontal="centerContinuous"/>
      <protection/>
    </xf>
    <xf numFmtId="37" fontId="4" fillId="7" borderId="2" xfId="0" applyFont="1" applyFill="1" applyBorder="1" applyAlignment="1" applyProtection="1">
      <alignment horizontal="centerContinuous"/>
      <protection/>
    </xf>
    <xf numFmtId="37" fontId="4" fillId="7" borderId="5" xfId="0" applyFont="1" applyFill="1" applyBorder="1" applyAlignment="1" applyProtection="1">
      <alignment horizontal="centerContinuous"/>
      <protection/>
    </xf>
    <xf numFmtId="37" fontId="3" fillId="7" borderId="12" xfId="0" applyFont="1" applyFill="1" applyBorder="1" applyAlignment="1" applyProtection="1">
      <alignment horizontal="centerContinuous"/>
      <protection/>
    </xf>
    <xf numFmtId="37" fontId="3" fillId="7" borderId="3" xfId="0" applyFont="1" applyFill="1" applyBorder="1" applyAlignment="1" applyProtection="1">
      <alignment horizontal="centerContinuous"/>
      <protection/>
    </xf>
    <xf numFmtId="37" fontId="3" fillId="7" borderId="10" xfId="0" applyFont="1" applyFill="1" applyBorder="1" applyAlignment="1" applyProtection="1">
      <alignment horizontal="centerContinuous"/>
      <protection/>
    </xf>
    <xf numFmtId="37" fontId="3" fillId="7" borderId="42" xfId="0" applyFont="1" applyFill="1" applyBorder="1" applyAlignment="1" applyProtection="1">
      <alignment horizontal="centerContinuous"/>
      <protection/>
    </xf>
    <xf numFmtId="37" fontId="4" fillId="7" borderId="0" xfId="0" applyFont="1" applyFill="1" applyAlignment="1" applyProtection="1">
      <alignment horizontal="centerContinuous"/>
      <protection/>
    </xf>
    <xf numFmtId="37" fontId="4" fillId="7" borderId="6" xfId="0" applyFont="1" applyFill="1" applyBorder="1" applyAlignment="1" applyProtection="1">
      <alignment horizontal="centerContinuous"/>
      <protection/>
    </xf>
    <xf numFmtId="37" fontId="3" fillId="7" borderId="14" xfId="0" applyFont="1" applyFill="1" applyBorder="1" applyAlignment="1" applyProtection="1">
      <alignment horizontal="centerContinuous"/>
      <protection/>
    </xf>
    <xf numFmtId="191" fontId="4" fillId="7" borderId="14" xfId="0" applyNumberFormat="1" applyFont="1" applyFill="1" applyBorder="1" applyAlignment="1">
      <alignment vertical="center"/>
    </xf>
    <xf numFmtId="197" fontId="4" fillId="7" borderId="28" xfId="0" applyNumberFormat="1" applyFont="1" applyFill="1" applyBorder="1" applyAlignment="1">
      <alignment vertical="center"/>
    </xf>
    <xf numFmtId="177" fontId="3" fillId="7" borderId="21" xfId="20" applyNumberFormat="1" applyFont="1" applyFill="1" applyBorder="1" applyAlignment="1">
      <alignment/>
    </xf>
    <xf numFmtId="37" fontId="3" fillId="7" borderId="18" xfId="0" applyFont="1" applyFill="1" applyBorder="1" applyAlignment="1">
      <alignment/>
    </xf>
    <xf numFmtId="37" fontId="3" fillId="7" borderId="2" xfId="0" applyFont="1" applyFill="1" applyBorder="1" applyAlignment="1">
      <alignment/>
    </xf>
    <xf numFmtId="37" fontId="3" fillId="7" borderId="5" xfId="0" applyFont="1" applyFill="1" applyBorder="1" applyAlignment="1">
      <alignment/>
    </xf>
    <xf numFmtId="37" fontId="3" fillId="7" borderId="18" xfId="0" applyFont="1" applyFill="1" applyBorder="1" applyAlignment="1">
      <alignment horizontal="center"/>
    </xf>
    <xf numFmtId="191" fontId="4" fillId="7" borderId="1" xfId="0" applyNumberFormat="1" applyFont="1" applyFill="1" applyBorder="1" applyAlignment="1">
      <alignment/>
    </xf>
    <xf numFmtId="39" fontId="4" fillId="7" borderId="1" xfId="0" applyNumberFormat="1" applyFont="1" applyFill="1" applyBorder="1" applyAlignment="1">
      <alignment/>
    </xf>
    <xf numFmtId="191" fontId="3" fillId="7" borderId="22" xfId="0" applyNumberFormat="1" applyFont="1" applyFill="1" applyBorder="1" applyAlignment="1">
      <alignment/>
    </xf>
    <xf numFmtId="39" fontId="3" fillId="7" borderId="22" xfId="0" applyNumberFormat="1" applyFont="1" applyFill="1" applyBorder="1" applyAlignment="1">
      <alignment/>
    </xf>
    <xf numFmtId="191" fontId="4" fillId="7" borderId="1" xfId="0" applyNumberFormat="1" applyFont="1" applyFill="1" applyBorder="1" applyAlignment="1">
      <alignment horizontal="right"/>
    </xf>
    <xf numFmtId="39" fontId="4" fillId="7" borderId="1" xfId="0" applyNumberFormat="1" applyFont="1" applyFill="1" applyBorder="1" applyAlignment="1">
      <alignment horizontal="right"/>
    </xf>
    <xf numFmtId="37" fontId="4" fillId="7" borderId="2" xfId="0" applyFont="1" applyFill="1" applyBorder="1" applyAlignment="1">
      <alignment/>
    </xf>
    <xf numFmtId="37" fontId="3" fillId="7" borderId="37" xfId="0" applyFont="1" applyFill="1" applyBorder="1" applyAlignment="1">
      <alignment horizontal="centerContinuous"/>
    </xf>
    <xf numFmtId="37" fontId="3" fillId="7" borderId="27" xfId="0" applyFont="1" applyFill="1" applyBorder="1" applyAlignment="1">
      <alignment horizontal="centerContinuous"/>
    </xf>
    <xf numFmtId="37" fontId="3" fillId="7" borderId="43" xfId="0" applyFont="1" applyFill="1" applyBorder="1" applyAlignment="1">
      <alignment horizontal="centerContinuous"/>
    </xf>
    <xf numFmtId="37" fontId="3" fillId="7" borderId="37" xfId="0" applyFont="1" applyFill="1" applyBorder="1" applyAlignment="1">
      <alignment horizontal="left"/>
    </xf>
    <xf numFmtId="37" fontId="3" fillId="7" borderId="27" xfId="0" applyFont="1" applyFill="1" applyBorder="1" applyAlignment="1">
      <alignment horizontal="left"/>
    </xf>
    <xf numFmtId="37" fontId="3" fillId="7" borderId="43" xfId="0" applyFont="1" applyFill="1" applyBorder="1" applyAlignment="1">
      <alignment horizontal="left"/>
    </xf>
    <xf numFmtId="37" fontId="3" fillId="7" borderId="38" xfId="0" applyFont="1" applyFill="1" applyBorder="1" applyAlignment="1">
      <alignment horizontal="centerContinuous"/>
    </xf>
    <xf numFmtId="37" fontId="3" fillId="7" borderId="11" xfId="0" applyFont="1" applyFill="1" applyBorder="1" applyAlignment="1">
      <alignment horizontal="centerContinuous"/>
    </xf>
    <xf numFmtId="37" fontId="3" fillId="7" borderId="44" xfId="0" applyFont="1" applyFill="1" applyBorder="1" applyAlignment="1">
      <alignment horizontal="centerContinuous"/>
    </xf>
    <xf numFmtId="37" fontId="3" fillId="7" borderId="14" xfId="0" applyFont="1" applyFill="1" applyBorder="1" applyAlignment="1">
      <alignment horizontal="centerContinuous"/>
    </xf>
    <xf numFmtId="37" fontId="4" fillId="7" borderId="0" xfId="0" applyFont="1" applyFill="1" applyAlignment="1">
      <alignment horizontal="centerContinuous"/>
    </xf>
    <xf numFmtId="37" fontId="3" fillId="7" borderId="1" xfId="0" applyFont="1" applyFill="1" applyBorder="1" applyAlignment="1">
      <alignment horizontal="centerContinuous"/>
    </xf>
    <xf numFmtId="37" fontId="3" fillId="7" borderId="17" xfId="0" applyFont="1" applyFill="1" applyBorder="1" applyAlignment="1">
      <alignment horizontal="centerContinuous" vertical="center"/>
    </xf>
    <xf numFmtId="37" fontId="4" fillId="7" borderId="17" xfId="0" applyFont="1" applyFill="1" applyBorder="1" applyAlignment="1">
      <alignment horizontal="centerContinuous" vertical="center"/>
    </xf>
    <xf numFmtId="37" fontId="4" fillId="7" borderId="21" xfId="0" applyFont="1" applyFill="1" applyBorder="1" applyAlignment="1">
      <alignment horizontal="centerContinuous" vertical="center"/>
    </xf>
    <xf numFmtId="37" fontId="3" fillId="7" borderId="18" xfId="0" applyFont="1" applyFill="1" applyBorder="1" applyAlignment="1">
      <alignment horizontal="centerContinuous" vertical="center"/>
    </xf>
    <xf numFmtId="37" fontId="3" fillId="7" borderId="17" xfId="0" applyFont="1" applyFill="1" applyBorder="1" applyAlignment="1">
      <alignment horizontal="centerContinuous"/>
    </xf>
    <xf numFmtId="37" fontId="3" fillId="7" borderId="18" xfId="0" applyFont="1" applyFill="1" applyBorder="1" applyAlignment="1">
      <alignment/>
    </xf>
    <xf numFmtId="37" fontId="3" fillId="7" borderId="6" xfId="0" applyFont="1" applyFill="1" applyBorder="1" applyAlignment="1">
      <alignment horizontal="centerContinuous"/>
    </xf>
    <xf numFmtId="37" fontId="3" fillId="7" borderId="0" xfId="0" applyFont="1" applyFill="1" applyAlignment="1">
      <alignment/>
    </xf>
    <xf numFmtId="37" fontId="3" fillId="7" borderId="4" xfId="0" applyFont="1" applyFill="1" applyBorder="1" applyAlignment="1">
      <alignment horizontal="center"/>
    </xf>
    <xf numFmtId="37" fontId="3" fillId="7" borderId="1" xfId="0" applyFont="1" applyFill="1" applyBorder="1" applyAlignment="1">
      <alignment horizontal="center"/>
    </xf>
    <xf numFmtId="37" fontId="3" fillId="7" borderId="9" xfId="0" applyFont="1" applyFill="1" applyBorder="1" applyAlignment="1">
      <alignment horizontal="center"/>
    </xf>
    <xf numFmtId="37" fontId="3" fillId="7" borderId="4" xfId="0" applyFont="1" applyFill="1" applyBorder="1" applyAlignment="1">
      <alignment/>
    </xf>
    <xf numFmtId="37" fontId="3" fillId="7" borderId="1" xfId="0" applyFont="1" applyFill="1" applyBorder="1" applyAlignment="1">
      <alignment/>
    </xf>
    <xf numFmtId="37" fontId="3" fillId="7" borderId="0" xfId="0" applyFont="1" applyFill="1" applyBorder="1" applyAlignment="1">
      <alignment horizontal="centerContinuous"/>
    </xf>
    <xf numFmtId="37" fontId="3" fillId="7" borderId="0" xfId="0" applyFont="1" applyFill="1" applyAlignment="1">
      <alignment horizontal="centerContinuous"/>
    </xf>
    <xf numFmtId="37" fontId="3" fillId="7" borderId="4" xfId="0" applyNumberFormat="1" applyFont="1" applyFill="1" applyBorder="1" applyAlignment="1" applyProtection="1">
      <alignment horizontal="centerContinuous"/>
      <protection/>
    </xf>
    <xf numFmtId="37" fontId="3" fillId="7" borderId="4" xfId="0" applyNumberFormat="1" applyFont="1" applyFill="1" applyBorder="1" applyAlignment="1" applyProtection="1">
      <alignment horizontal="center"/>
      <protection/>
    </xf>
    <xf numFmtId="37" fontId="3" fillId="7" borderId="6" xfId="0" applyNumberFormat="1" applyFont="1" applyFill="1" applyBorder="1" applyAlignment="1" applyProtection="1">
      <alignment horizontal="centerContinuous"/>
      <protection/>
    </xf>
    <xf numFmtId="37" fontId="3" fillId="7" borderId="1" xfId="0" applyNumberFormat="1" applyFont="1" applyFill="1" applyBorder="1" applyAlignment="1" applyProtection="1">
      <alignment horizontal="center"/>
      <protection/>
    </xf>
    <xf numFmtId="37" fontId="3" fillId="7" borderId="10" xfId="0" applyNumberFormat="1" applyFont="1" applyFill="1" applyBorder="1" applyAlignment="1" applyProtection="1">
      <alignment horizontal="centerContinuous"/>
      <protection/>
    </xf>
    <xf numFmtId="37" fontId="3" fillId="7" borderId="9" xfId="0" applyNumberFormat="1" applyFont="1" applyFill="1" applyBorder="1" applyAlignment="1" applyProtection="1">
      <alignment horizontal="centerContinuous"/>
      <protection/>
    </xf>
    <xf numFmtId="37" fontId="3" fillId="7" borderId="1" xfId="0" applyNumberFormat="1" applyFont="1" applyFill="1" applyBorder="1" applyAlignment="1" applyProtection="1">
      <alignment horizontal="centerContinuous"/>
      <protection/>
    </xf>
    <xf numFmtId="37" fontId="3" fillId="7" borderId="1" xfId="0" applyNumberFormat="1" applyFont="1" applyFill="1" applyBorder="1" applyAlignment="1" applyProtection="1">
      <alignment/>
      <protection/>
    </xf>
    <xf numFmtId="37" fontId="3" fillId="7" borderId="1" xfId="0" applyFont="1" applyFill="1" applyBorder="1" applyAlignment="1">
      <alignment/>
    </xf>
    <xf numFmtId="37" fontId="3" fillId="9" borderId="4" xfId="0" applyFont="1" applyFill="1" applyBorder="1" applyAlignment="1">
      <alignment horizontal="centerContinuous"/>
    </xf>
    <xf numFmtId="37" fontId="3" fillId="9" borderId="4" xfId="0" applyFont="1" applyFill="1" applyBorder="1" applyAlignment="1">
      <alignment horizontal="center"/>
    </xf>
    <xf numFmtId="37" fontId="3" fillId="9" borderId="6" xfId="0" applyFont="1" applyFill="1" applyBorder="1" applyAlignment="1">
      <alignment horizontal="centerContinuous"/>
    </xf>
    <xf numFmtId="37" fontId="3" fillId="9" borderId="1" xfId="0" applyFont="1" applyFill="1" applyBorder="1" applyAlignment="1">
      <alignment horizontal="center"/>
    </xf>
    <xf numFmtId="37" fontId="3" fillId="9" borderId="10" xfId="0" applyFont="1" applyFill="1" applyBorder="1" applyAlignment="1">
      <alignment horizontal="centerContinuous"/>
    </xf>
    <xf numFmtId="37" fontId="3" fillId="9" borderId="9" xfId="0" applyFont="1" applyFill="1" applyBorder="1" applyAlignment="1">
      <alignment horizontal="centerContinuous"/>
    </xf>
    <xf numFmtId="37" fontId="3" fillId="7" borderId="14" xfId="0" applyFont="1" applyFill="1" applyBorder="1" applyAlignment="1">
      <alignment horizontal="centerContinuous" vertical="center"/>
    </xf>
    <xf numFmtId="37" fontId="3" fillId="8" borderId="18" xfId="0" applyFont="1" applyFill="1" applyBorder="1" applyAlignment="1">
      <alignment horizontal="centerContinuous"/>
    </xf>
    <xf numFmtId="37" fontId="3" fillId="8" borderId="5" xfId="0" applyFont="1" applyFill="1" applyBorder="1" applyAlignment="1">
      <alignment horizontal="centerContinuous"/>
    </xf>
    <xf numFmtId="37" fontId="3" fillId="8" borderId="18" xfId="0" applyFont="1" applyFill="1" applyBorder="1" applyAlignment="1">
      <alignment/>
    </xf>
    <xf numFmtId="37" fontId="3" fillId="8" borderId="5" xfId="0" applyFont="1" applyFill="1" applyBorder="1" applyAlignment="1">
      <alignment/>
    </xf>
    <xf numFmtId="37" fontId="3" fillId="8" borderId="14" xfId="0" applyFont="1" applyFill="1" applyBorder="1" applyAlignment="1">
      <alignment horizontal="centerContinuous"/>
    </xf>
    <xf numFmtId="37" fontId="3" fillId="8" borderId="6" xfId="0" applyFont="1" applyFill="1" applyBorder="1" applyAlignment="1">
      <alignment horizontal="centerContinuous"/>
    </xf>
    <xf numFmtId="37" fontId="3" fillId="8" borderId="12" xfId="0" applyFont="1" applyFill="1" applyBorder="1" applyAlignment="1">
      <alignment horizontal="centerContinuous"/>
    </xf>
    <xf numFmtId="37" fontId="3" fillId="8" borderId="10" xfId="0" applyFont="1" applyFill="1" applyBorder="1" applyAlignment="1">
      <alignment horizontal="centerContinuous"/>
    </xf>
    <xf numFmtId="37" fontId="4" fillId="7" borderId="6" xfId="0" applyFont="1" applyFill="1" applyBorder="1" applyAlignment="1">
      <alignment horizontal="centerContinuous"/>
    </xf>
    <xf numFmtId="37" fontId="3" fillId="7" borderId="2" xfId="0" applyFont="1" applyFill="1" applyBorder="1" applyAlignment="1">
      <alignment horizontal="centerContinuous" vertical="center"/>
    </xf>
    <xf numFmtId="37" fontId="3" fillId="7" borderId="0" xfId="0" applyFont="1" applyFill="1" applyBorder="1" applyAlignment="1">
      <alignment horizontal="centerContinuous" vertical="center"/>
    </xf>
    <xf numFmtId="37" fontId="3" fillId="7" borderId="30" xfId="20" applyNumberFormat="1" applyFont="1" applyFill="1" applyBorder="1" applyAlignment="1">
      <alignment horizontal="centerContinuous" vertical="center"/>
    </xf>
    <xf numFmtId="37" fontId="4" fillId="7" borderId="31" xfId="20" applyNumberFormat="1" applyFont="1" applyFill="1" applyBorder="1" applyAlignment="1">
      <alignment horizontal="centerContinuous"/>
    </xf>
    <xf numFmtId="37" fontId="4" fillId="7" borderId="34" xfId="20" applyNumberFormat="1" applyFont="1" applyFill="1" applyBorder="1" applyAlignment="1">
      <alignment horizontal="centerContinuous"/>
    </xf>
    <xf numFmtId="49" fontId="6" fillId="0" borderId="8" xfId="0" applyNumberFormat="1" applyFont="1" applyBorder="1" applyAlignment="1">
      <alignment horizontal="center" vertical="top"/>
    </xf>
    <xf numFmtId="177" fontId="4" fillId="0" borderId="1" xfId="20" applyNumberFormat="1" applyFont="1" applyBorder="1" applyAlignment="1">
      <alignment horizontal="right"/>
    </xf>
    <xf numFmtId="177" fontId="4" fillId="7" borderId="1" xfId="20" applyNumberFormat="1" applyFont="1" applyFill="1" applyBorder="1" applyAlignment="1">
      <alignment horizontal="right"/>
    </xf>
    <xf numFmtId="196" fontId="3" fillId="7" borderId="26" xfId="0" applyNumberFormat="1" applyFont="1" applyFill="1" applyBorder="1" applyAlignment="1">
      <alignment/>
    </xf>
    <xf numFmtId="191" fontId="3" fillId="7" borderId="20" xfId="0" applyNumberFormat="1" applyFont="1" applyFill="1" applyBorder="1" applyAlignment="1">
      <alignment vertical="center"/>
    </xf>
    <xf numFmtId="197" fontId="3" fillId="7" borderId="26" xfId="0" applyNumberFormat="1" applyFont="1" applyFill="1" applyBorder="1" applyAlignment="1">
      <alignment vertical="center"/>
    </xf>
    <xf numFmtId="177" fontId="14" fillId="0" borderId="1" xfId="20" applyNumberFormat="1" applyFont="1" applyBorder="1" applyAlignment="1">
      <alignment horizontal="right" vertical="top"/>
    </xf>
    <xf numFmtId="191" fontId="3" fillId="8" borderId="26" xfId="0" applyNumberFormat="1" applyFont="1" applyFill="1" applyBorder="1" applyAlignment="1">
      <alignment/>
    </xf>
    <xf numFmtId="177" fontId="3" fillId="8" borderId="26" xfId="20" applyNumberFormat="1" applyFont="1" applyFill="1" applyBorder="1" applyAlignment="1">
      <alignment/>
    </xf>
    <xf numFmtId="172" fontId="4" fillId="0" borderId="0" xfId="0" applyNumberFormat="1" applyFont="1" applyAlignment="1">
      <alignment/>
    </xf>
    <xf numFmtId="37" fontId="15" fillId="10" borderId="0" xfId="0" applyFont="1" applyFill="1" applyAlignment="1">
      <alignment/>
    </xf>
    <xf numFmtId="37" fontId="15" fillId="0" borderId="0" xfId="0" applyFont="1" applyAlignment="1">
      <alignment/>
    </xf>
    <xf numFmtId="37" fontId="16" fillId="10" borderId="0" xfId="0" applyFont="1" applyFill="1" applyAlignment="1">
      <alignment horizontal="center"/>
    </xf>
    <xf numFmtId="37" fontId="17" fillId="10" borderId="0" xfId="0" applyFont="1" applyFill="1" applyAlignment="1">
      <alignment/>
    </xf>
    <xf numFmtId="37" fontId="15" fillId="10" borderId="0" xfId="0" applyFont="1" applyFill="1" applyAlignment="1">
      <alignment/>
    </xf>
    <xf numFmtId="37" fontId="3" fillId="3" borderId="17" xfId="0" applyFont="1" applyFill="1" applyBorder="1" applyAlignment="1" applyProtection="1">
      <alignment horizontal="centerContinuous" vertical="center"/>
      <protection/>
    </xf>
    <xf numFmtId="37" fontId="3" fillId="0" borderId="11" xfId="0" applyFont="1" applyBorder="1" applyAlignment="1">
      <alignment horizontal="centerContinuous" vertical="center"/>
    </xf>
    <xf numFmtId="37" fontId="17" fillId="10" borderId="0" xfId="0" applyFont="1" applyFill="1" applyAlignment="1">
      <alignment wrapText="1"/>
    </xf>
    <xf numFmtId="37" fontId="3" fillId="3" borderId="27" xfId="0" applyFont="1" applyFill="1" applyBorder="1" applyAlignment="1">
      <alignment horizontal="center" vertical="center"/>
    </xf>
    <xf numFmtId="37" fontId="3" fillId="3" borderId="11" xfId="0" applyFont="1" applyFill="1" applyBorder="1" applyAlignment="1">
      <alignment horizontal="center" vertical="center"/>
    </xf>
    <xf numFmtId="49" fontId="3" fillId="0" borderId="19" xfId="0" applyNumberFormat="1" applyFont="1" applyBorder="1" applyAlignment="1">
      <alignment horizontal="center"/>
    </xf>
    <xf numFmtId="49" fontId="3" fillId="0" borderId="0" xfId="0" applyNumberFormat="1" applyFont="1" applyBorder="1" applyAlignment="1">
      <alignment horizontal="center"/>
    </xf>
    <xf numFmtId="49" fontId="3" fillId="0" borderId="35" xfId="0" applyNumberFormat="1" applyFont="1" applyBorder="1" applyAlignment="1">
      <alignment horizontal="center"/>
    </xf>
    <xf numFmtId="49" fontId="3" fillId="0" borderId="45"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6" xfId="0" applyNumberFormat="1" applyFont="1" applyBorder="1" applyAlignment="1">
      <alignment horizontal="center" vertical="center"/>
    </xf>
    <xf numFmtId="49" fontId="9" fillId="0" borderId="14" xfId="0" applyNumberFormat="1" applyFont="1" applyBorder="1" applyAlignment="1">
      <alignment horizontal="right" vertical="center" textRotation="180"/>
    </xf>
    <xf numFmtId="49" fontId="13" fillId="0" borderId="14" xfId="0" applyNumberFormat="1" applyFont="1" applyBorder="1" applyAlignment="1">
      <alignment horizontal="right" vertical="center"/>
    </xf>
    <xf numFmtId="37" fontId="3" fillId="0" borderId="12" xfId="0" applyFont="1" applyBorder="1" applyAlignment="1">
      <alignment horizontal="center"/>
    </xf>
    <xf numFmtId="37" fontId="3" fillId="0" borderId="10" xfId="0" applyFont="1" applyBorder="1" applyAlignment="1">
      <alignment horizontal="center"/>
    </xf>
    <xf numFmtId="49" fontId="9" fillId="0" borderId="19" xfId="0" applyNumberFormat="1" applyFont="1" applyBorder="1" applyAlignment="1">
      <alignment horizontal="right" vertical="center" textRotation="180"/>
    </xf>
    <xf numFmtId="37" fontId="0" fillId="0" borderId="19" xfId="0" applyBorder="1" applyAlignment="1">
      <alignment horizontal="right" vertical="center" textRotation="180"/>
    </xf>
  </cellXfs>
  <cellStyles count="7">
    <cellStyle name="Normal" xfId="0"/>
    <cellStyle name="BODY"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externalLink" Target="externalLinks/externalLink1.xml" /><Relationship Id="rId5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Edusfb\Age%20and%20Area\Age%20and%20Area%20200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D"/>
      <sheetName val="Data"/>
      <sheetName val="Form"/>
      <sheetName val="WI"/>
      <sheetName val="List"/>
      <sheetName val="Decades"/>
      <sheetName val="TU's"/>
      <sheetName val="Summary"/>
      <sheetName val="Summary (2)"/>
      <sheetName val="Colony Form"/>
      <sheetName val="Rented Space"/>
    </sheetNames>
    <sheetDataSet>
      <sheetData sheetId="1">
        <row r="9">
          <cell r="A9" t="str">
            <v>BE</v>
          </cell>
        </row>
        <row r="10">
          <cell r="A10" t="str">
            <v>BE</v>
          </cell>
        </row>
        <row r="11">
          <cell r="A11" t="str">
            <v>BE</v>
          </cell>
        </row>
        <row r="12">
          <cell r="A12" t="str">
            <v>BE</v>
          </cell>
        </row>
        <row r="13">
          <cell r="A13" t="str">
            <v>BE</v>
          </cell>
        </row>
        <row r="14">
          <cell r="A14" t="str">
            <v>BE</v>
          </cell>
        </row>
        <row r="15">
          <cell r="A15" t="str">
            <v>BE</v>
          </cell>
        </row>
        <row r="16">
          <cell r="A16" t="str">
            <v>BE</v>
          </cell>
        </row>
        <row r="17">
          <cell r="A17" t="str">
            <v>BE</v>
          </cell>
        </row>
        <row r="18">
          <cell r="A18" t="str">
            <v>BE</v>
          </cell>
        </row>
        <row r="19">
          <cell r="A19" t="str">
            <v>BE</v>
          </cell>
        </row>
        <row r="20">
          <cell r="A20" t="str">
            <v>BE</v>
          </cell>
        </row>
        <row r="21">
          <cell r="A21" t="str">
            <v>BE</v>
          </cell>
        </row>
        <row r="22">
          <cell r="A22" t="str">
            <v>BE</v>
          </cell>
        </row>
        <row r="23">
          <cell r="A23" t="str">
            <v>BO</v>
          </cell>
        </row>
        <row r="24">
          <cell r="A24" t="str">
            <v>BO</v>
          </cell>
        </row>
        <row r="25">
          <cell r="A25" t="str">
            <v>BO</v>
          </cell>
        </row>
        <row r="26">
          <cell r="A26" t="str">
            <v>BO</v>
          </cell>
        </row>
        <row r="27">
          <cell r="A27" t="str">
            <v>BO</v>
          </cell>
        </row>
        <row r="28">
          <cell r="A28" t="str">
            <v>BO</v>
          </cell>
        </row>
        <row r="29">
          <cell r="A29" t="str">
            <v>BO</v>
          </cell>
        </row>
        <row r="30">
          <cell r="A30" t="str">
            <v>BO</v>
          </cell>
        </row>
        <row r="31">
          <cell r="A31" t="str">
            <v>BO</v>
          </cell>
        </row>
        <row r="32">
          <cell r="A32" t="str">
            <v>BO</v>
          </cell>
        </row>
        <row r="33">
          <cell r="A33" t="str">
            <v>BO</v>
          </cell>
        </row>
        <row r="34">
          <cell r="A34" t="str">
            <v>BO</v>
          </cell>
        </row>
        <row r="35">
          <cell r="A35" t="str">
            <v>BO</v>
          </cell>
        </row>
        <row r="36">
          <cell r="A36" t="str">
            <v>BO</v>
          </cell>
        </row>
        <row r="37">
          <cell r="A37" t="str">
            <v>BO</v>
          </cell>
        </row>
        <row r="38">
          <cell r="A38" t="str">
            <v>BR</v>
          </cell>
        </row>
        <row r="39">
          <cell r="A39" t="str">
            <v>BR</v>
          </cell>
        </row>
        <row r="40">
          <cell r="A40" t="str">
            <v>BR</v>
          </cell>
        </row>
        <row r="41">
          <cell r="A41" t="str">
            <v>BR</v>
          </cell>
        </row>
        <row r="42">
          <cell r="A42" t="str">
            <v>BR</v>
          </cell>
        </row>
        <row r="43">
          <cell r="A43" t="str">
            <v>BR</v>
          </cell>
        </row>
        <row r="44">
          <cell r="A44" t="str">
            <v>BR</v>
          </cell>
        </row>
        <row r="45">
          <cell r="A45" t="str">
            <v>BR</v>
          </cell>
        </row>
        <row r="46">
          <cell r="A46" t="str">
            <v>BR</v>
          </cell>
        </row>
        <row r="47">
          <cell r="A47" t="str">
            <v>BR</v>
          </cell>
        </row>
        <row r="48">
          <cell r="A48" t="str">
            <v>BR</v>
          </cell>
        </row>
        <row r="49">
          <cell r="A49" t="str">
            <v>BR</v>
          </cell>
        </row>
        <row r="50">
          <cell r="A50" t="str">
            <v>BR</v>
          </cell>
        </row>
        <row r="51">
          <cell r="A51" t="str">
            <v>BR</v>
          </cell>
        </row>
        <row r="52">
          <cell r="A52" t="str">
            <v>BR</v>
          </cell>
        </row>
        <row r="53">
          <cell r="A53" t="str">
            <v>BR</v>
          </cell>
        </row>
        <row r="54">
          <cell r="A54" t="str">
            <v>BR</v>
          </cell>
        </row>
        <row r="55">
          <cell r="A55" t="str">
            <v>BR</v>
          </cell>
        </row>
        <row r="56">
          <cell r="A56" t="str">
            <v>BR</v>
          </cell>
        </row>
        <row r="57">
          <cell r="A57" t="str">
            <v>BR</v>
          </cell>
        </row>
        <row r="58">
          <cell r="A58" t="str">
            <v>BR</v>
          </cell>
        </row>
        <row r="59">
          <cell r="A59" t="str">
            <v>BR</v>
          </cell>
        </row>
        <row r="60">
          <cell r="A60" t="str">
            <v>DI</v>
          </cell>
        </row>
        <row r="61">
          <cell r="A61" t="str">
            <v>DI</v>
          </cell>
        </row>
        <row r="62">
          <cell r="A62" t="str">
            <v>DI</v>
          </cell>
        </row>
        <row r="63">
          <cell r="A63" t="str">
            <v>DI</v>
          </cell>
        </row>
        <row r="64">
          <cell r="A64" t="str">
            <v>DI</v>
          </cell>
        </row>
        <row r="65">
          <cell r="A65" t="str">
            <v>DI</v>
          </cell>
        </row>
        <row r="66">
          <cell r="A66" t="str">
            <v>DI</v>
          </cell>
        </row>
        <row r="67">
          <cell r="A67" t="str">
            <v>DI</v>
          </cell>
        </row>
        <row r="68">
          <cell r="A68" t="str">
            <v>DI</v>
          </cell>
        </row>
        <row r="69">
          <cell r="A69" t="str">
            <v>DI</v>
          </cell>
        </row>
        <row r="70">
          <cell r="A70" t="str">
            <v>DI</v>
          </cell>
        </row>
        <row r="71">
          <cell r="A71" t="str">
            <v>DI</v>
          </cell>
        </row>
        <row r="72">
          <cell r="A72" t="str">
            <v>DI</v>
          </cell>
        </row>
        <row r="73">
          <cell r="A73" t="str">
            <v>DI</v>
          </cell>
        </row>
        <row r="74">
          <cell r="A74" t="str">
            <v>DI</v>
          </cell>
        </row>
        <row r="75">
          <cell r="A75" t="str">
            <v>DI</v>
          </cell>
        </row>
        <row r="76">
          <cell r="A76" t="str">
            <v>DI</v>
          </cell>
        </row>
        <row r="77">
          <cell r="A77" t="str">
            <v>DI</v>
          </cell>
        </row>
        <row r="78">
          <cell r="A78" t="str">
            <v>DI</v>
          </cell>
        </row>
        <row r="79">
          <cell r="A79" t="str">
            <v>DI</v>
          </cell>
        </row>
        <row r="80">
          <cell r="A80" t="str">
            <v>DI</v>
          </cell>
        </row>
        <row r="81">
          <cell r="A81" t="str">
            <v>EV</v>
          </cell>
        </row>
        <row r="82">
          <cell r="A82" t="str">
            <v>EV</v>
          </cell>
        </row>
        <row r="83">
          <cell r="A83" t="str">
            <v>EV</v>
          </cell>
        </row>
        <row r="84">
          <cell r="A84" t="str">
            <v>EV</v>
          </cell>
        </row>
        <row r="85">
          <cell r="A85" t="str">
            <v>EV</v>
          </cell>
        </row>
        <row r="86">
          <cell r="A86" t="str">
            <v>EV</v>
          </cell>
        </row>
        <row r="87">
          <cell r="A87" t="str">
            <v>EV</v>
          </cell>
        </row>
        <row r="88">
          <cell r="A88" t="str">
            <v>FL</v>
          </cell>
        </row>
        <row r="89">
          <cell r="A89" t="str">
            <v>FL</v>
          </cell>
        </row>
        <row r="90">
          <cell r="A90" t="str">
            <v>FL</v>
          </cell>
        </row>
        <row r="91">
          <cell r="A91" t="str">
            <v>FL</v>
          </cell>
        </row>
        <row r="92">
          <cell r="A92" t="str">
            <v>FL</v>
          </cell>
        </row>
        <row r="93">
          <cell r="A93" t="str">
            <v>FO</v>
          </cell>
        </row>
        <row r="94">
          <cell r="A94" t="str">
            <v>FO</v>
          </cell>
        </row>
        <row r="95">
          <cell r="A95" t="str">
            <v>FO</v>
          </cell>
        </row>
        <row r="96">
          <cell r="A96" t="str">
            <v>FO</v>
          </cell>
        </row>
        <row r="97">
          <cell r="A97" t="str">
            <v>FO</v>
          </cell>
        </row>
        <row r="98">
          <cell r="A98" t="str">
            <v>FO</v>
          </cell>
        </row>
        <row r="99">
          <cell r="A99" t="str">
            <v>FO</v>
          </cell>
        </row>
        <row r="100">
          <cell r="A100" t="str">
            <v>FO</v>
          </cell>
        </row>
        <row r="101">
          <cell r="A101" t="str">
            <v>FO</v>
          </cell>
        </row>
        <row r="102">
          <cell r="A102" t="str">
            <v>FO</v>
          </cell>
        </row>
        <row r="103">
          <cell r="A103" t="str">
            <v>FO</v>
          </cell>
        </row>
        <row r="104">
          <cell r="A104" t="str">
            <v>FR</v>
          </cell>
        </row>
        <row r="105">
          <cell r="A105" t="str">
            <v>FR</v>
          </cell>
        </row>
        <row r="106">
          <cell r="A106" t="str">
            <v>FR</v>
          </cell>
        </row>
        <row r="107">
          <cell r="A107" t="str">
            <v>FR</v>
          </cell>
        </row>
        <row r="108">
          <cell r="A108" t="str">
            <v>FR</v>
          </cell>
        </row>
        <row r="109">
          <cell r="A109" t="str">
            <v>FR</v>
          </cell>
        </row>
        <row r="110">
          <cell r="A110" t="str">
            <v>FR</v>
          </cell>
        </row>
        <row r="111">
          <cell r="A111" t="str">
            <v>FR</v>
          </cell>
        </row>
        <row r="112">
          <cell r="A112" t="str">
            <v>FR</v>
          </cell>
        </row>
        <row r="113">
          <cell r="A113" t="str">
            <v>FR</v>
          </cell>
        </row>
        <row r="114">
          <cell r="A114" t="str">
            <v>FR</v>
          </cell>
        </row>
        <row r="115">
          <cell r="A115" t="str">
            <v>FR</v>
          </cell>
        </row>
        <row r="116">
          <cell r="A116" t="str">
            <v>FR</v>
          </cell>
        </row>
        <row r="117">
          <cell r="A117" t="str">
            <v>FR</v>
          </cell>
        </row>
        <row r="118">
          <cell r="A118" t="str">
            <v>FR</v>
          </cell>
        </row>
        <row r="119">
          <cell r="A119" t="str">
            <v>FR</v>
          </cell>
        </row>
        <row r="120">
          <cell r="A120" t="str">
            <v>FR</v>
          </cell>
        </row>
        <row r="121">
          <cell r="A121" t="str">
            <v>FR</v>
          </cell>
        </row>
        <row r="122">
          <cell r="A122" t="str">
            <v>FR</v>
          </cell>
        </row>
        <row r="123">
          <cell r="A123" t="str">
            <v>FR</v>
          </cell>
        </row>
        <row r="124">
          <cell r="A124" t="str">
            <v>FR</v>
          </cell>
        </row>
        <row r="125">
          <cell r="A125" t="str">
            <v>FR</v>
          </cell>
        </row>
        <row r="126">
          <cell r="A126" t="str">
            <v>FR</v>
          </cell>
        </row>
        <row r="127">
          <cell r="A127" t="str">
            <v>FR</v>
          </cell>
        </row>
        <row r="128">
          <cell r="A128" t="str">
            <v>FR</v>
          </cell>
        </row>
        <row r="129">
          <cell r="A129" t="str">
            <v>FR</v>
          </cell>
        </row>
        <row r="130">
          <cell r="A130" t="str">
            <v>FR</v>
          </cell>
        </row>
        <row r="131">
          <cell r="A131" t="str">
            <v>FR</v>
          </cell>
        </row>
        <row r="132">
          <cell r="A132" t="str">
            <v>FR</v>
          </cell>
        </row>
        <row r="133">
          <cell r="A133" t="str">
            <v>FR</v>
          </cell>
        </row>
        <row r="134">
          <cell r="A134" t="str">
            <v>FR</v>
          </cell>
        </row>
        <row r="135">
          <cell r="A135" t="str">
            <v>FR</v>
          </cell>
        </row>
        <row r="136">
          <cell r="A136" t="str">
            <v>FR</v>
          </cell>
        </row>
        <row r="137">
          <cell r="A137" t="str">
            <v>FR</v>
          </cell>
        </row>
        <row r="138">
          <cell r="A138" t="str">
            <v>FR</v>
          </cell>
        </row>
        <row r="139">
          <cell r="A139" t="str">
            <v>FR</v>
          </cell>
        </row>
        <row r="140">
          <cell r="A140" t="str">
            <v>FR</v>
          </cell>
        </row>
        <row r="141">
          <cell r="A141" t="str">
            <v>FR</v>
          </cell>
        </row>
        <row r="142">
          <cell r="A142" t="str">
            <v>FR</v>
          </cell>
        </row>
        <row r="143">
          <cell r="A143" t="str">
            <v>FR</v>
          </cell>
        </row>
        <row r="144">
          <cell r="A144" t="str">
            <v>GA</v>
          </cell>
        </row>
        <row r="145">
          <cell r="A145" t="str">
            <v>GA</v>
          </cell>
        </row>
        <row r="146">
          <cell r="A146" t="str">
            <v>GA</v>
          </cell>
        </row>
        <row r="147">
          <cell r="A147" t="str">
            <v>GA</v>
          </cell>
        </row>
        <row r="148">
          <cell r="A148" t="str">
            <v>GA</v>
          </cell>
        </row>
        <row r="149">
          <cell r="A149" t="str">
            <v>GA</v>
          </cell>
        </row>
        <row r="150">
          <cell r="A150" t="str">
            <v>GA</v>
          </cell>
        </row>
        <row r="151">
          <cell r="A151" t="str">
            <v>GA</v>
          </cell>
        </row>
        <row r="152">
          <cell r="A152" t="str">
            <v>GA</v>
          </cell>
        </row>
        <row r="153">
          <cell r="A153" t="str">
            <v>GA</v>
          </cell>
        </row>
        <row r="154">
          <cell r="A154" t="str">
            <v>HA</v>
          </cell>
        </row>
        <row r="155">
          <cell r="A155" t="str">
            <v>HA</v>
          </cell>
        </row>
        <row r="156">
          <cell r="A156" t="str">
            <v>HA</v>
          </cell>
        </row>
        <row r="157">
          <cell r="A157" t="str">
            <v>HA</v>
          </cell>
        </row>
        <row r="158">
          <cell r="A158" t="str">
            <v>HA</v>
          </cell>
        </row>
        <row r="159">
          <cell r="A159" t="str">
            <v>HA</v>
          </cell>
        </row>
        <row r="160">
          <cell r="A160" t="str">
            <v>HA</v>
          </cell>
        </row>
        <row r="161">
          <cell r="A161" t="str">
            <v>HA</v>
          </cell>
        </row>
        <row r="162">
          <cell r="A162" t="str">
            <v>HA</v>
          </cell>
        </row>
        <row r="163">
          <cell r="A163" t="str">
            <v>HA</v>
          </cell>
        </row>
        <row r="164">
          <cell r="A164" t="str">
            <v>HA</v>
          </cell>
        </row>
        <row r="165">
          <cell r="A165" t="str">
            <v>HA</v>
          </cell>
        </row>
        <row r="166">
          <cell r="A166" t="str">
            <v>HA</v>
          </cell>
        </row>
        <row r="167">
          <cell r="A167" t="str">
            <v>HA</v>
          </cell>
        </row>
        <row r="168">
          <cell r="A168" t="str">
            <v>HA</v>
          </cell>
        </row>
        <row r="169">
          <cell r="A169" t="str">
            <v>HA</v>
          </cell>
        </row>
        <row r="170">
          <cell r="A170" t="str">
            <v>HA</v>
          </cell>
        </row>
        <row r="171">
          <cell r="A171" t="str">
            <v>IN</v>
          </cell>
        </row>
        <row r="172">
          <cell r="A172" t="str">
            <v>IN</v>
          </cell>
        </row>
        <row r="173">
          <cell r="A173" t="str">
            <v>IN</v>
          </cell>
        </row>
        <row r="174">
          <cell r="A174" t="str">
            <v>IN</v>
          </cell>
        </row>
        <row r="175">
          <cell r="A175" t="str">
            <v>IN</v>
          </cell>
        </row>
        <row r="176">
          <cell r="A176" t="str">
            <v>IN</v>
          </cell>
        </row>
        <row r="177">
          <cell r="A177" t="str">
            <v>IN</v>
          </cell>
        </row>
        <row r="178">
          <cell r="A178" t="str">
            <v>IN</v>
          </cell>
        </row>
        <row r="179">
          <cell r="A179" t="str">
            <v>IN</v>
          </cell>
        </row>
        <row r="180">
          <cell r="A180" t="str">
            <v>IN</v>
          </cell>
        </row>
        <row r="181">
          <cell r="A181" t="str">
            <v>IN</v>
          </cell>
        </row>
        <row r="182">
          <cell r="A182" t="str">
            <v>IN</v>
          </cell>
        </row>
        <row r="183">
          <cell r="A183" t="str">
            <v>IN</v>
          </cell>
        </row>
        <row r="184">
          <cell r="A184" t="str">
            <v>IN</v>
          </cell>
        </row>
        <row r="185">
          <cell r="A185" t="str">
            <v>IN</v>
          </cell>
        </row>
        <row r="186">
          <cell r="A186" t="str">
            <v>IN</v>
          </cell>
        </row>
        <row r="187">
          <cell r="A187" t="str">
            <v>IN</v>
          </cell>
        </row>
        <row r="188">
          <cell r="A188" t="str">
            <v>IN</v>
          </cell>
        </row>
        <row r="189">
          <cell r="A189" t="str">
            <v>IN</v>
          </cell>
        </row>
        <row r="190">
          <cell r="A190" t="str">
            <v>IN</v>
          </cell>
        </row>
        <row r="191">
          <cell r="A191" t="str">
            <v>IN</v>
          </cell>
        </row>
        <row r="192">
          <cell r="A192" t="str">
            <v>KE</v>
          </cell>
        </row>
        <row r="193">
          <cell r="A193" t="str">
            <v>KE</v>
          </cell>
        </row>
        <row r="194">
          <cell r="A194" t="str">
            <v>KE</v>
          </cell>
        </row>
        <row r="195">
          <cell r="A195" t="str">
            <v>KE</v>
          </cell>
        </row>
        <row r="196">
          <cell r="A196" t="str">
            <v>KE</v>
          </cell>
        </row>
        <row r="197">
          <cell r="A197" t="str">
            <v>LA</v>
          </cell>
        </row>
        <row r="198">
          <cell r="A198" t="str">
            <v>LA</v>
          </cell>
        </row>
        <row r="199">
          <cell r="A199" t="str">
            <v>LA</v>
          </cell>
        </row>
        <row r="200">
          <cell r="A200" t="str">
            <v>LA</v>
          </cell>
        </row>
        <row r="201">
          <cell r="A201" t="str">
            <v>LA</v>
          </cell>
        </row>
        <row r="202">
          <cell r="A202" t="str">
            <v>LA</v>
          </cell>
        </row>
        <row r="203">
          <cell r="A203" t="str">
            <v>LA</v>
          </cell>
        </row>
        <row r="204">
          <cell r="A204" t="str">
            <v>LA</v>
          </cell>
        </row>
        <row r="205">
          <cell r="A205" t="str">
            <v>LA</v>
          </cell>
        </row>
        <row r="206">
          <cell r="A206" t="str">
            <v>LO</v>
          </cell>
        </row>
        <row r="207">
          <cell r="A207" t="str">
            <v>LO</v>
          </cell>
        </row>
        <row r="208">
          <cell r="A208" t="str">
            <v>LO</v>
          </cell>
        </row>
        <row r="209">
          <cell r="A209" t="str">
            <v>LO</v>
          </cell>
        </row>
        <row r="210">
          <cell r="A210" t="str">
            <v>LO</v>
          </cell>
        </row>
        <row r="211">
          <cell r="A211" t="str">
            <v>LO</v>
          </cell>
        </row>
        <row r="212">
          <cell r="A212" t="str">
            <v>LO</v>
          </cell>
        </row>
        <row r="213">
          <cell r="A213" t="str">
            <v>LO</v>
          </cell>
        </row>
        <row r="214">
          <cell r="A214" t="str">
            <v>LO</v>
          </cell>
        </row>
        <row r="215">
          <cell r="A215" t="str">
            <v>LO</v>
          </cell>
        </row>
        <row r="216">
          <cell r="A216" t="str">
            <v>LO</v>
          </cell>
        </row>
        <row r="217">
          <cell r="A217" t="str">
            <v>LO</v>
          </cell>
        </row>
        <row r="218">
          <cell r="A218" t="str">
            <v>LO</v>
          </cell>
        </row>
        <row r="219">
          <cell r="A219" t="str">
            <v>LR</v>
          </cell>
        </row>
        <row r="220">
          <cell r="A220" t="str">
            <v>LR</v>
          </cell>
        </row>
        <row r="221">
          <cell r="A221" t="str">
            <v>LR</v>
          </cell>
        </row>
        <row r="222">
          <cell r="A222" t="str">
            <v>LR</v>
          </cell>
        </row>
        <row r="223">
          <cell r="A223" t="str">
            <v>LR</v>
          </cell>
        </row>
        <row r="224">
          <cell r="A224" t="str">
            <v>LR</v>
          </cell>
        </row>
        <row r="225">
          <cell r="A225" t="str">
            <v>LR</v>
          </cell>
        </row>
        <row r="226">
          <cell r="A226" t="str">
            <v>LR</v>
          </cell>
        </row>
        <row r="227">
          <cell r="A227" t="str">
            <v>LR</v>
          </cell>
        </row>
        <row r="228">
          <cell r="A228" t="str">
            <v>LR</v>
          </cell>
        </row>
        <row r="229">
          <cell r="A229" t="str">
            <v>LR</v>
          </cell>
        </row>
        <row r="230">
          <cell r="A230" t="str">
            <v>LR</v>
          </cell>
        </row>
        <row r="231">
          <cell r="A231" t="str">
            <v>LR</v>
          </cell>
        </row>
        <row r="232">
          <cell r="A232" t="str">
            <v>LR</v>
          </cell>
        </row>
        <row r="233">
          <cell r="A233" t="str">
            <v>LR</v>
          </cell>
        </row>
        <row r="234">
          <cell r="A234" t="str">
            <v>LR</v>
          </cell>
        </row>
        <row r="235">
          <cell r="A235" t="str">
            <v>LR</v>
          </cell>
        </row>
        <row r="236">
          <cell r="A236" t="str">
            <v>LR</v>
          </cell>
        </row>
        <row r="237">
          <cell r="A237" t="str">
            <v>LR</v>
          </cell>
        </row>
        <row r="238">
          <cell r="A238" t="str">
            <v>LR</v>
          </cell>
        </row>
        <row r="239">
          <cell r="A239" t="str">
            <v>LR</v>
          </cell>
        </row>
        <row r="240">
          <cell r="A240" t="str">
            <v>LR</v>
          </cell>
        </row>
        <row r="241">
          <cell r="A241" t="str">
            <v>LR</v>
          </cell>
        </row>
        <row r="242">
          <cell r="A242" t="str">
            <v>LR</v>
          </cell>
        </row>
        <row r="243">
          <cell r="A243" t="str">
            <v>LR</v>
          </cell>
        </row>
        <row r="244">
          <cell r="A244" t="str">
            <v>LR</v>
          </cell>
        </row>
        <row r="245">
          <cell r="A245" t="str">
            <v>LR</v>
          </cell>
        </row>
        <row r="246">
          <cell r="A246" t="str">
            <v>LR</v>
          </cell>
        </row>
        <row r="247">
          <cell r="A247" t="str">
            <v>LR</v>
          </cell>
        </row>
        <row r="248">
          <cell r="A248" t="str">
            <v>LR</v>
          </cell>
        </row>
        <row r="249">
          <cell r="A249" t="str">
            <v>LR</v>
          </cell>
        </row>
        <row r="250">
          <cell r="A250" t="str">
            <v>LR</v>
          </cell>
        </row>
        <row r="251">
          <cell r="A251" t="str">
            <v>LR</v>
          </cell>
        </row>
        <row r="252">
          <cell r="A252" t="str">
            <v>LR</v>
          </cell>
        </row>
        <row r="253">
          <cell r="A253" t="str">
            <v>LR</v>
          </cell>
        </row>
        <row r="254">
          <cell r="A254" t="str">
            <v>LR</v>
          </cell>
        </row>
        <row r="255">
          <cell r="A255" t="str">
            <v>LR</v>
          </cell>
        </row>
        <row r="256">
          <cell r="A256" t="str">
            <v>LR</v>
          </cell>
        </row>
        <row r="257">
          <cell r="A257" t="str">
            <v>LR</v>
          </cell>
        </row>
        <row r="258">
          <cell r="A258" t="str">
            <v>MO</v>
          </cell>
        </row>
        <row r="259">
          <cell r="A259" t="str">
            <v>MO</v>
          </cell>
        </row>
        <row r="260">
          <cell r="A260" t="str">
            <v>MO</v>
          </cell>
        </row>
        <row r="261">
          <cell r="A261" t="str">
            <v>MO</v>
          </cell>
        </row>
        <row r="262">
          <cell r="A262" t="str">
            <v>MO</v>
          </cell>
        </row>
        <row r="263">
          <cell r="A263" t="str">
            <v>MO</v>
          </cell>
        </row>
        <row r="264">
          <cell r="A264" t="str">
            <v>MO</v>
          </cell>
        </row>
        <row r="265">
          <cell r="A265" t="str">
            <v>MO</v>
          </cell>
        </row>
        <row r="266">
          <cell r="A266" t="str">
            <v>MO</v>
          </cell>
        </row>
        <row r="267">
          <cell r="A267" t="str">
            <v>MO</v>
          </cell>
        </row>
        <row r="268">
          <cell r="A268" t="str">
            <v>MO</v>
          </cell>
        </row>
        <row r="269">
          <cell r="A269" t="str">
            <v>MO</v>
          </cell>
        </row>
        <row r="270">
          <cell r="A270" t="str">
            <v>MO</v>
          </cell>
        </row>
        <row r="271">
          <cell r="A271" t="str">
            <v>MO</v>
          </cell>
        </row>
        <row r="272">
          <cell r="A272" t="str">
            <v>MO</v>
          </cell>
        </row>
        <row r="273">
          <cell r="A273" t="str">
            <v>MO</v>
          </cell>
        </row>
        <row r="274">
          <cell r="A274" t="str">
            <v>MO</v>
          </cell>
        </row>
        <row r="275">
          <cell r="A275" t="str">
            <v>MY</v>
          </cell>
        </row>
        <row r="276">
          <cell r="A276" t="str">
            <v>MY</v>
          </cell>
        </row>
        <row r="277">
          <cell r="A277" t="str">
            <v>MY</v>
          </cell>
        </row>
        <row r="278">
          <cell r="A278" t="str">
            <v>MY</v>
          </cell>
        </row>
        <row r="279">
          <cell r="A279" t="str">
            <v>MY</v>
          </cell>
        </row>
        <row r="280">
          <cell r="A280" t="str">
            <v>MY</v>
          </cell>
        </row>
        <row r="281">
          <cell r="A281" t="str">
            <v>MY</v>
          </cell>
        </row>
        <row r="282">
          <cell r="A282" t="str">
            <v>PA</v>
          </cell>
        </row>
        <row r="283">
          <cell r="A283" t="str">
            <v>PA</v>
          </cell>
        </row>
        <row r="284">
          <cell r="A284" t="str">
            <v>PA</v>
          </cell>
        </row>
        <row r="285">
          <cell r="A285" t="str">
            <v>PA</v>
          </cell>
        </row>
        <row r="286">
          <cell r="A286" t="str">
            <v>PA</v>
          </cell>
        </row>
        <row r="287">
          <cell r="A287" t="str">
            <v>PA</v>
          </cell>
        </row>
        <row r="288">
          <cell r="A288" t="str">
            <v>PA</v>
          </cell>
        </row>
        <row r="289">
          <cell r="A289" t="str">
            <v>PA</v>
          </cell>
        </row>
        <row r="290">
          <cell r="A290" t="str">
            <v>PA</v>
          </cell>
        </row>
        <row r="291">
          <cell r="A291" t="str">
            <v>PA</v>
          </cell>
        </row>
        <row r="292">
          <cell r="A292" t="str">
            <v>PA</v>
          </cell>
        </row>
        <row r="293">
          <cell r="A293" t="str">
            <v>PA</v>
          </cell>
        </row>
        <row r="294">
          <cell r="A294" t="str">
            <v>PA</v>
          </cell>
        </row>
        <row r="295">
          <cell r="A295" t="str">
            <v>PA</v>
          </cell>
        </row>
        <row r="296">
          <cell r="A296" t="str">
            <v>PE</v>
          </cell>
        </row>
        <row r="297">
          <cell r="A297" t="str">
            <v>PE</v>
          </cell>
        </row>
        <row r="298">
          <cell r="A298" t="str">
            <v>PE</v>
          </cell>
        </row>
        <row r="299">
          <cell r="A299" t="str">
            <v>PE</v>
          </cell>
        </row>
        <row r="300">
          <cell r="A300" t="str">
            <v>PE</v>
          </cell>
        </row>
        <row r="301">
          <cell r="A301" t="str">
            <v>PE</v>
          </cell>
        </row>
        <row r="302">
          <cell r="A302" t="str">
            <v>PE</v>
          </cell>
        </row>
        <row r="303">
          <cell r="A303" t="str">
            <v>PE</v>
          </cell>
        </row>
        <row r="304">
          <cell r="A304" t="str">
            <v>PE</v>
          </cell>
        </row>
        <row r="305">
          <cell r="A305" t="str">
            <v>PE</v>
          </cell>
        </row>
        <row r="306">
          <cell r="A306" t="str">
            <v>PE</v>
          </cell>
        </row>
        <row r="307">
          <cell r="A307" t="str">
            <v>PE</v>
          </cell>
        </row>
        <row r="308">
          <cell r="A308" t="str">
            <v>PE</v>
          </cell>
        </row>
        <row r="309">
          <cell r="A309" t="str">
            <v>PE</v>
          </cell>
        </row>
        <row r="310">
          <cell r="A310" t="str">
            <v>PE</v>
          </cell>
        </row>
        <row r="311">
          <cell r="A311" t="str">
            <v>PE</v>
          </cell>
        </row>
        <row r="312">
          <cell r="A312" t="str">
            <v>PE</v>
          </cell>
        </row>
        <row r="313">
          <cell r="A313" t="str">
            <v>PE</v>
          </cell>
        </row>
        <row r="314">
          <cell r="A314" t="str">
            <v>PE</v>
          </cell>
        </row>
        <row r="315">
          <cell r="A315" t="str">
            <v>PE</v>
          </cell>
        </row>
        <row r="316">
          <cell r="A316" t="str">
            <v>PE</v>
          </cell>
        </row>
        <row r="317">
          <cell r="A317" t="str">
            <v>PE</v>
          </cell>
        </row>
        <row r="318">
          <cell r="A318" t="str">
            <v>PE</v>
          </cell>
        </row>
        <row r="319">
          <cell r="A319" t="str">
            <v>PE</v>
          </cell>
        </row>
        <row r="320">
          <cell r="A320" t="str">
            <v>PE</v>
          </cell>
        </row>
        <row r="321">
          <cell r="A321" t="str">
            <v>PE</v>
          </cell>
        </row>
        <row r="322">
          <cell r="A322" t="str">
            <v>PE</v>
          </cell>
        </row>
        <row r="323">
          <cell r="A323" t="str">
            <v>PE</v>
          </cell>
        </row>
        <row r="324">
          <cell r="A324" t="str">
            <v>PE</v>
          </cell>
        </row>
        <row r="325">
          <cell r="A325" t="str">
            <v>PE</v>
          </cell>
        </row>
        <row r="326">
          <cell r="A326" t="str">
            <v>PE</v>
          </cell>
        </row>
        <row r="327">
          <cell r="A327" t="str">
            <v>PE</v>
          </cell>
        </row>
        <row r="328">
          <cell r="A328" t="str">
            <v>PE</v>
          </cell>
        </row>
        <row r="329">
          <cell r="A329" t="str">
            <v>PI</v>
          </cell>
        </row>
        <row r="330">
          <cell r="A330" t="str">
            <v>PI</v>
          </cell>
        </row>
        <row r="331">
          <cell r="A331" t="str">
            <v>PI</v>
          </cell>
        </row>
        <row r="332">
          <cell r="A332" t="str">
            <v>PI</v>
          </cell>
        </row>
        <row r="333">
          <cell r="A333" t="str">
            <v>PI</v>
          </cell>
        </row>
        <row r="334">
          <cell r="A334" t="str">
            <v>PI</v>
          </cell>
        </row>
        <row r="335">
          <cell r="A335" t="str">
            <v>PI</v>
          </cell>
        </row>
        <row r="336">
          <cell r="A336" t="str">
            <v>PI</v>
          </cell>
        </row>
        <row r="337">
          <cell r="A337" t="str">
            <v>PI</v>
          </cell>
        </row>
        <row r="338">
          <cell r="A338" t="str">
            <v>PI</v>
          </cell>
        </row>
        <row r="339">
          <cell r="A339" t="str">
            <v>PI</v>
          </cell>
        </row>
        <row r="340">
          <cell r="A340" t="str">
            <v>PI</v>
          </cell>
        </row>
        <row r="341">
          <cell r="A341" t="str">
            <v>PI</v>
          </cell>
        </row>
        <row r="342">
          <cell r="A342" t="str">
            <v>PO</v>
          </cell>
        </row>
        <row r="343">
          <cell r="A343" t="str">
            <v>PO</v>
          </cell>
        </row>
        <row r="344">
          <cell r="A344" t="str">
            <v>PO</v>
          </cell>
        </row>
        <row r="345">
          <cell r="A345" t="str">
            <v>PO</v>
          </cell>
        </row>
        <row r="346">
          <cell r="A346" t="str">
            <v>PO</v>
          </cell>
        </row>
        <row r="347">
          <cell r="A347" t="str">
            <v>PO</v>
          </cell>
        </row>
        <row r="348">
          <cell r="A348" t="str">
            <v>PO</v>
          </cell>
        </row>
        <row r="349">
          <cell r="A349" t="str">
            <v>PO</v>
          </cell>
        </row>
        <row r="350">
          <cell r="A350" t="str">
            <v>PO</v>
          </cell>
        </row>
        <row r="351">
          <cell r="A351" t="str">
            <v>PO</v>
          </cell>
        </row>
        <row r="352">
          <cell r="A352" t="str">
            <v>PO</v>
          </cell>
        </row>
        <row r="353">
          <cell r="A353" t="str">
            <v>PO</v>
          </cell>
        </row>
        <row r="354">
          <cell r="A354" t="str">
            <v>PO</v>
          </cell>
        </row>
        <row r="355">
          <cell r="A355" t="str">
            <v>PO</v>
          </cell>
        </row>
        <row r="356">
          <cell r="A356" t="str">
            <v>PO</v>
          </cell>
        </row>
        <row r="357">
          <cell r="A357" t="str">
            <v>PO</v>
          </cell>
        </row>
        <row r="358">
          <cell r="A358" t="str">
            <v>PO</v>
          </cell>
        </row>
        <row r="359">
          <cell r="A359" t="str">
            <v>PO</v>
          </cell>
        </row>
        <row r="360">
          <cell r="A360" t="str">
            <v>PO</v>
          </cell>
        </row>
        <row r="361">
          <cell r="A361" t="str">
            <v>PO</v>
          </cell>
        </row>
        <row r="362">
          <cell r="A362" t="str">
            <v>PR</v>
          </cell>
        </row>
        <row r="363">
          <cell r="A363" t="str">
            <v>PR</v>
          </cell>
        </row>
        <row r="364">
          <cell r="A364" t="str">
            <v>PR</v>
          </cell>
        </row>
        <row r="365">
          <cell r="A365" t="str">
            <v>PR</v>
          </cell>
        </row>
        <row r="366">
          <cell r="A366" t="str">
            <v>PR</v>
          </cell>
        </row>
        <row r="367">
          <cell r="A367" t="str">
            <v>PR</v>
          </cell>
        </row>
        <row r="368">
          <cell r="A368" t="str">
            <v>PR</v>
          </cell>
        </row>
        <row r="369">
          <cell r="A369" t="str">
            <v>PR</v>
          </cell>
        </row>
        <row r="370">
          <cell r="A370" t="str">
            <v>PR</v>
          </cell>
        </row>
        <row r="371">
          <cell r="A371" t="str">
            <v>PR</v>
          </cell>
        </row>
        <row r="372">
          <cell r="A372" t="str">
            <v>PR</v>
          </cell>
        </row>
        <row r="373">
          <cell r="A373" t="str">
            <v>PR</v>
          </cell>
        </row>
        <row r="374">
          <cell r="A374" t="str">
            <v>PR</v>
          </cell>
        </row>
        <row r="375">
          <cell r="A375" t="str">
            <v>PR</v>
          </cell>
        </row>
        <row r="376">
          <cell r="A376" t="str">
            <v>PR</v>
          </cell>
        </row>
        <row r="377">
          <cell r="A377" t="str">
            <v>PR</v>
          </cell>
        </row>
        <row r="378">
          <cell r="A378" t="str">
            <v>PR</v>
          </cell>
        </row>
        <row r="379">
          <cell r="A379" t="str">
            <v>PR</v>
          </cell>
        </row>
        <row r="380">
          <cell r="A380" t="str">
            <v>PR</v>
          </cell>
        </row>
        <row r="381">
          <cell r="A381" t="str">
            <v>PR</v>
          </cell>
        </row>
        <row r="382">
          <cell r="A382" t="str">
            <v>PR</v>
          </cell>
        </row>
        <row r="383">
          <cell r="A383" t="str">
            <v>PR</v>
          </cell>
        </row>
        <row r="384">
          <cell r="A384" t="str">
            <v>PR</v>
          </cell>
        </row>
        <row r="385">
          <cell r="A385" t="str">
            <v>PR</v>
          </cell>
        </row>
        <row r="386">
          <cell r="A386" t="str">
            <v>PR</v>
          </cell>
        </row>
        <row r="387">
          <cell r="A387" t="str">
            <v>PS</v>
          </cell>
        </row>
        <row r="388">
          <cell r="A388" t="str">
            <v>PS</v>
          </cell>
        </row>
        <row r="389">
          <cell r="A389" t="str">
            <v>PS</v>
          </cell>
        </row>
        <row r="390">
          <cell r="A390" t="str">
            <v>PS</v>
          </cell>
        </row>
        <row r="391">
          <cell r="A391" t="str">
            <v>PS</v>
          </cell>
        </row>
        <row r="392">
          <cell r="A392" t="str">
            <v>PS</v>
          </cell>
        </row>
        <row r="393">
          <cell r="A393" t="str">
            <v>PS</v>
          </cell>
        </row>
        <row r="394">
          <cell r="A394" t="str">
            <v>PS</v>
          </cell>
        </row>
        <row r="395">
          <cell r="A395" t="str">
            <v>PS</v>
          </cell>
        </row>
        <row r="396">
          <cell r="A396" t="str">
            <v>PS</v>
          </cell>
        </row>
        <row r="397">
          <cell r="A397" t="str">
            <v>PS</v>
          </cell>
        </row>
        <row r="398">
          <cell r="A398" t="str">
            <v>PS</v>
          </cell>
        </row>
        <row r="399">
          <cell r="A399" t="str">
            <v>PS</v>
          </cell>
        </row>
        <row r="400">
          <cell r="A400" t="str">
            <v>PS</v>
          </cell>
        </row>
        <row r="401">
          <cell r="A401" t="str">
            <v>PS</v>
          </cell>
        </row>
        <row r="402">
          <cell r="A402" t="str">
            <v>PS</v>
          </cell>
        </row>
        <row r="403">
          <cell r="A403" t="str">
            <v>PS</v>
          </cell>
        </row>
        <row r="404">
          <cell r="A404" t="str">
            <v>PS</v>
          </cell>
        </row>
        <row r="405">
          <cell r="A405" t="str">
            <v>PS</v>
          </cell>
        </row>
        <row r="406">
          <cell r="A406" t="str">
            <v>PS</v>
          </cell>
        </row>
        <row r="407">
          <cell r="A407" t="str">
            <v>PS</v>
          </cell>
        </row>
        <row r="408">
          <cell r="A408" t="str">
            <v>PS</v>
          </cell>
        </row>
        <row r="409">
          <cell r="A409" t="str">
            <v>PS</v>
          </cell>
        </row>
        <row r="410">
          <cell r="A410" t="str">
            <v>PS</v>
          </cell>
        </row>
        <row r="411">
          <cell r="A411" t="str">
            <v>PS</v>
          </cell>
        </row>
        <row r="412">
          <cell r="A412" t="str">
            <v>PS</v>
          </cell>
        </row>
        <row r="413">
          <cell r="A413" t="str">
            <v>PS</v>
          </cell>
        </row>
        <row r="414">
          <cell r="A414" t="str">
            <v>PS</v>
          </cell>
        </row>
        <row r="415">
          <cell r="A415" t="str">
            <v>RE</v>
          </cell>
        </row>
        <row r="416">
          <cell r="A416" t="str">
            <v>RE</v>
          </cell>
        </row>
        <row r="417">
          <cell r="A417" t="str">
            <v>RE</v>
          </cell>
        </row>
        <row r="418">
          <cell r="A418" t="str">
            <v>RE</v>
          </cell>
        </row>
        <row r="419">
          <cell r="A419" t="str">
            <v>RE</v>
          </cell>
        </row>
        <row r="420">
          <cell r="A420" t="str">
            <v>RE</v>
          </cell>
        </row>
        <row r="421">
          <cell r="A421" t="str">
            <v>RE</v>
          </cell>
        </row>
        <row r="422">
          <cell r="A422" t="str">
            <v>RE</v>
          </cell>
        </row>
        <row r="423">
          <cell r="A423" t="str">
            <v>RE</v>
          </cell>
        </row>
        <row r="424">
          <cell r="A424" t="str">
            <v>RE</v>
          </cell>
        </row>
        <row r="425">
          <cell r="A425" t="str">
            <v>RE</v>
          </cell>
        </row>
        <row r="426">
          <cell r="A426" t="str">
            <v>RE</v>
          </cell>
        </row>
        <row r="427">
          <cell r="A427" t="str">
            <v>RE</v>
          </cell>
        </row>
        <row r="428">
          <cell r="A428" t="str">
            <v>RE</v>
          </cell>
        </row>
        <row r="429">
          <cell r="A429" t="str">
            <v>RI</v>
          </cell>
        </row>
        <row r="430">
          <cell r="A430" t="str">
            <v>RI</v>
          </cell>
        </row>
        <row r="431">
          <cell r="A431" t="str">
            <v>RI</v>
          </cell>
        </row>
        <row r="432">
          <cell r="A432" t="str">
            <v>RI</v>
          </cell>
        </row>
        <row r="433">
          <cell r="A433" t="str">
            <v>RI</v>
          </cell>
        </row>
        <row r="434">
          <cell r="A434" t="str">
            <v>RI</v>
          </cell>
        </row>
        <row r="435">
          <cell r="A435" t="str">
            <v>RI</v>
          </cell>
        </row>
        <row r="436">
          <cell r="A436" t="str">
            <v>RI</v>
          </cell>
        </row>
        <row r="437">
          <cell r="A437" t="str">
            <v>RI</v>
          </cell>
        </row>
        <row r="438">
          <cell r="A438" t="str">
            <v>RI</v>
          </cell>
        </row>
        <row r="439">
          <cell r="A439" t="str">
            <v>RI</v>
          </cell>
        </row>
        <row r="440">
          <cell r="A440" t="str">
            <v>RI</v>
          </cell>
        </row>
        <row r="441">
          <cell r="A441" t="str">
            <v>RI</v>
          </cell>
        </row>
        <row r="442">
          <cell r="A442" t="str">
            <v>RI</v>
          </cell>
        </row>
        <row r="443">
          <cell r="A443" t="str">
            <v>RI</v>
          </cell>
        </row>
        <row r="444">
          <cell r="A444" t="str">
            <v>RI</v>
          </cell>
        </row>
        <row r="445">
          <cell r="A445" t="str">
            <v>RI</v>
          </cell>
        </row>
        <row r="446">
          <cell r="A446" t="str">
            <v>RI</v>
          </cell>
        </row>
        <row r="447">
          <cell r="A447" t="str">
            <v>RI</v>
          </cell>
        </row>
        <row r="448">
          <cell r="A448" t="str">
            <v>RI</v>
          </cell>
        </row>
        <row r="449">
          <cell r="A449" t="str">
            <v>RI</v>
          </cell>
        </row>
        <row r="450">
          <cell r="A450" t="str">
            <v>RI</v>
          </cell>
        </row>
        <row r="451">
          <cell r="A451" t="str">
            <v>RI</v>
          </cell>
        </row>
        <row r="452">
          <cell r="A452" t="str">
            <v>RI</v>
          </cell>
        </row>
        <row r="453">
          <cell r="A453" t="str">
            <v>RI</v>
          </cell>
        </row>
        <row r="454">
          <cell r="A454" t="str">
            <v>RI</v>
          </cell>
        </row>
        <row r="455">
          <cell r="A455" t="str">
            <v>RI</v>
          </cell>
        </row>
        <row r="456">
          <cell r="A456" t="str">
            <v>RI</v>
          </cell>
        </row>
        <row r="457">
          <cell r="A457" t="str">
            <v>RI</v>
          </cell>
        </row>
        <row r="458">
          <cell r="A458" t="str">
            <v>RI</v>
          </cell>
        </row>
        <row r="459">
          <cell r="A459" t="str">
            <v>RI</v>
          </cell>
        </row>
        <row r="460">
          <cell r="A460" t="str">
            <v>RI</v>
          </cell>
        </row>
        <row r="461">
          <cell r="A461" t="str">
            <v>RI</v>
          </cell>
        </row>
        <row r="462">
          <cell r="A462" t="str">
            <v>RI</v>
          </cell>
        </row>
        <row r="463">
          <cell r="A463" t="str">
            <v>RI</v>
          </cell>
        </row>
        <row r="464">
          <cell r="A464" t="str">
            <v>RI</v>
          </cell>
        </row>
        <row r="465">
          <cell r="A465" t="str">
            <v>RI</v>
          </cell>
        </row>
        <row r="466">
          <cell r="A466" t="str">
            <v>RI</v>
          </cell>
        </row>
        <row r="467">
          <cell r="A467" t="str">
            <v>RI</v>
          </cell>
        </row>
        <row r="468">
          <cell r="A468" t="str">
            <v>RI</v>
          </cell>
        </row>
        <row r="469">
          <cell r="A469" t="str">
            <v>RI</v>
          </cell>
        </row>
        <row r="470">
          <cell r="A470" t="str">
            <v>RI</v>
          </cell>
        </row>
        <row r="471">
          <cell r="A471" t="str">
            <v>RO</v>
          </cell>
        </row>
        <row r="472">
          <cell r="A472" t="str">
            <v>RO</v>
          </cell>
        </row>
        <row r="473">
          <cell r="A473" t="str">
            <v>RO</v>
          </cell>
        </row>
        <row r="474">
          <cell r="A474" t="str">
            <v>RO</v>
          </cell>
        </row>
        <row r="475">
          <cell r="A475" t="str">
            <v>RO</v>
          </cell>
        </row>
        <row r="476">
          <cell r="A476" t="str">
            <v>RO</v>
          </cell>
        </row>
        <row r="477">
          <cell r="A477" t="str">
            <v>RO</v>
          </cell>
        </row>
        <row r="478">
          <cell r="A478" t="str">
            <v>RO</v>
          </cell>
        </row>
        <row r="479">
          <cell r="A479" t="str">
            <v>RO</v>
          </cell>
        </row>
        <row r="480">
          <cell r="A480" t="str">
            <v>RO</v>
          </cell>
        </row>
        <row r="481">
          <cell r="A481" t="str">
            <v>RO</v>
          </cell>
        </row>
        <row r="482">
          <cell r="A482" t="str">
            <v>RO</v>
          </cell>
        </row>
        <row r="483">
          <cell r="A483" t="str">
            <v>RO</v>
          </cell>
        </row>
        <row r="484">
          <cell r="A484" t="str">
            <v>RO</v>
          </cell>
        </row>
        <row r="485">
          <cell r="A485" t="str">
            <v>RO</v>
          </cell>
        </row>
        <row r="486">
          <cell r="A486" t="str">
            <v>RO</v>
          </cell>
        </row>
        <row r="487">
          <cell r="A487" t="str">
            <v>SE</v>
          </cell>
        </row>
        <row r="488">
          <cell r="A488" t="str">
            <v>SE</v>
          </cell>
        </row>
        <row r="489">
          <cell r="A489" t="str">
            <v>SE</v>
          </cell>
        </row>
        <row r="490">
          <cell r="A490" t="str">
            <v>SE</v>
          </cell>
        </row>
        <row r="491">
          <cell r="A491" t="str">
            <v>SE</v>
          </cell>
        </row>
        <row r="492">
          <cell r="A492" t="str">
            <v>SE</v>
          </cell>
        </row>
        <row r="493">
          <cell r="A493" t="str">
            <v>SE</v>
          </cell>
        </row>
        <row r="494">
          <cell r="A494" t="str">
            <v>SE</v>
          </cell>
        </row>
        <row r="495">
          <cell r="A495" t="str">
            <v>SE</v>
          </cell>
        </row>
        <row r="496">
          <cell r="A496" t="str">
            <v>SE</v>
          </cell>
        </row>
        <row r="497">
          <cell r="A497" t="str">
            <v>SE</v>
          </cell>
        </row>
        <row r="498">
          <cell r="A498" t="str">
            <v>SE</v>
          </cell>
        </row>
        <row r="499">
          <cell r="A499" t="str">
            <v>SE</v>
          </cell>
        </row>
        <row r="500">
          <cell r="A500" t="str">
            <v>SE</v>
          </cell>
        </row>
        <row r="501">
          <cell r="A501" t="str">
            <v>SO</v>
          </cell>
        </row>
        <row r="502">
          <cell r="A502" t="str">
            <v>SO</v>
          </cell>
        </row>
        <row r="503">
          <cell r="A503" t="str">
            <v>SO</v>
          </cell>
        </row>
        <row r="504">
          <cell r="A504" t="str">
            <v>SO</v>
          </cell>
        </row>
        <row r="505">
          <cell r="A505" t="str">
            <v>SO</v>
          </cell>
        </row>
        <row r="506">
          <cell r="A506" t="str">
            <v>SO</v>
          </cell>
        </row>
        <row r="507">
          <cell r="A507" t="str">
            <v>SO</v>
          </cell>
        </row>
        <row r="508">
          <cell r="A508" t="str">
            <v>SO</v>
          </cell>
        </row>
        <row r="509">
          <cell r="A509" t="str">
            <v>SO</v>
          </cell>
        </row>
        <row r="510">
          <cell r="A510" t="str">
            <v>SO</v>
          </cell>
        </row>
        <row r="511">
          <cell r="A511" t="str">
            <v>SO</v>
          </cell>
        </row>
        <row r="512">
          <cell r="A512" t="str">
            <v>SO</v>
          </cell>
        </row>
        <row r="513">
          <cell r="A513" t="str">
            <v>SO</v>
          </cell>
        </row>
        <row r="514">
          <cell r="A514" t="str">
            <v>SO</v>
          </cell>
        </row>
        <row r="515">
          <cell r="A515" t="str">
            <v>SO</v>
          </cell>
        </row>
        <row r="516">
          <cell r="A516" t="str">
            <v>SO</v>
          </cell>
        </row>
        <row r="517">
          <cell r="A517" t="str">
            <v>SO</v>
          </cell>
        </row>
        <row r="518">
          <cell r="A518" t="str">
            <v>SO</v>
          </cell>
        </row>
        <row r="519">
          <cell r="A519" t="str">
            <v>SO</v>
          </cell>
        </row>
        <row r="520">
          <cell r="A520" t="str">
            <v>SO</v>
          </cell>
        </row>
        <row r="521">
          <cell r="A521" t="str">
            <v>SR</v>
          </cell>
        </row>
        <row r="522">
          <cell r="A522" t="str">
            <v>SR</v>
          </cell>
        </row>
        <row r="523">
          <cell r="A523" t="str">
            <v>SR</v>
          </cell>
        </row>
        <row r="524">
          <cell r="A524" t="str">
            <v>SR</v>
          </cell>
        </row>
        <row r="525">
          <cell r="A525" t="str">
            <v>SR</v>
          </cell>
        </row>
        <row r="526">
          <cell r="A526" t="str">
            <v>SR</v>
          </cell>
        </row>
        <row r="527">
          <cell r="A527" t="str">
            <v>SR</v>
          </cell>
        </row>
        <row r="528">
          <cell r="A528" t="str">
            <v>SR</v>
          </cell>
        </row>
        <row r="529">
          <cell r="A529" t="str">
            <v>SR</v>
          </cell>
        </row>
        <row r="530">
          <cell r="A530" t="str">
            <v>SR</v>
          </cell>
        </row>
        <row r="531">
          <cell r="A531" t="str">
            <v>SR</v>
          </cell>
        </row>
        <row r="532">
          <cell r="A532" t="str">
            <v>SR</v>
          </cell>
        </row>
        <row r="533">
          <cell r="A533" t="str">
            <v>SR</v>
          </cell>
        </row>
        <row r="534">
          <cell r="A534" t="str">
            <v>ST</v>
          </cell>
        </row>
        <row r="535">
          <cell r="A535" t="str">
            <v>ST</v>
          </cell>
        </row>
        <row r="536">
          <cell r="A536" t="str">
            <v>ST</v>
          </cell>
        </row>
        <row r="537">
          <cell r="A537" t="str">
            <v>ST</v>
          </cell>
        </row>
        <row r="538">
          <cell r="A538" t="str">
            <v>ST</v>
          </cell>
        </row>
        <row r="539">
          <cell r="A539" t="str">
            <v>ST</v>
          </cell>
        </row>
        <row r="540">
          <cell r="A540" t="str">
            <v>ST</v>
          </cell>
        </row>
        <row r="541">
          <cell r="A541" t="str">
            <v>ST</v>
          </cell>
        </row>
        <row r="542">
          <cell r="A542" t="str">
            <v>ST</v>
          </cell>
        </row>
        <row r="543">
          <cell r="A543" t="str">
            <v>ST</v>
          </cell>
        </row>
        <row r="544">
          <cell r="A544" t="str">
            <v>ST</v>
          </cell>
        </row>
        <row r="545">
          <cell r="A545" t="str">
            <v>ST</v>
          </cell>
        </row>
        <row r="546">
          <cell r="A546" t="str">
            <v>ST</v>
          </cell>
        </row>
        <row r="547">
          <cell r="A547" t="str">
            <v>ST</v>
          </cell>
        </row>
        <row r="548">
          <cell r="A548" t="str">
            <v>ST</v>
          </cell>
        </row>
        <row r="549">
          <cell r="A549" t="str">
            <v>ST</v>
          </cell>
        </row>
        <row r="550">
          <cell r="A550" t="str">
            <v>ST</v>
          </cell>
        </row>
        <row r="551">
          <cell r="A551" t="str">
            <v>ST</v>
          </cell>
        </row>
        <row r="552">
          <cell r="A552" t="str">
            <v>ST</v>
          </cell>
        </row>
        <row r="553">
          <cell r="A553" t="str">
            <v>ST</v>
          </cell>
        </row>
        <row r="554">
          <cell r="A554" t="str">
            <v>ST</v>
          </cell>
        </row>
        <row r="555">
          <cell r="A555" t="str">
            <v>ST</v>
          </cell>
        </row>
        <row r="556">
          <cell r="A556" t="str">
            <v>ST</v>
          </cell>
        </row>
        <row r="557">
          <cell r="A557" t="str">
            <v>ST</v>
          </cell>
        </row>
        <row r="558">
          <cell r="A558" t="str">
            <v>ST</v>
          </cell>
        </row>
        <row r="559">
          <cell r="A559" t="str">
            <v>SU</v>
          </cell>
        </row>
        <row r="560">
          <cell r="A560" t="str">
            <v>SU</v>
          </cell>
        </row>
        <row r="561">
          <cell r="A561" t="str">
            <v>SU</v>
          </cell>
        </row>
        <row r="562">
          <cell r="A562" t="str">
            <v>SU</v>
          </cell>
        </row>
        <row r="563">
          <cell r="A563" t="str">
            <v>SU</v>
          </cell>
        </row>
        <row r="564">
          <cell r="A564" t="str">
            <v>SU</v>
          </cell>
        </row>
        <row r="565">
          <cell r="A565" t="str">
            <v>SU</v>
          </cell>
        </row>
        <row r="566">
          <cell r="A566" t="str">
            <v>SU</v>
          </cell>
        </row>
        <row r="567">
          <cell r="A567" t="str">
            <v>SU</v>
          </cell>
        </row>
        <row r="568">
          <cell r="A568" t="str">
            <v>SU</v>
          </cell>
        </row>
        <row r="569">
          <cell r="A569" t="str">
            <v>SU</v>
          </cell>
        </row>
        <row r="570">
          <cell r="A570" t="str">
            <v>SU</v>
          </cell>
        </row>
        <row r="571">
          <cell r="A571" t="str">
            <v>SU</v>
          </cell>
        </row>
        <row r="572">
          <cell r="A572" t="str">
            <v>SU</v>
          </cell>
        </row>
        <row r="573">
          <cell r="A573" t="str">
            <v>SU</v>
          </cell>
        </row>
        <row r="574">
          <cell r="A574" t="str">
            <v>SU</v>
          </cell>
        </row>
        <row r="575">
          <cell r="A575" t="str">
            <v>SU</v>
          </cell>
        </row>
        <row r="576">
          <cell r="A576" t="str">
            <v>SU</v>
          </cell>
        </row>
        <row r="577">
          <cell r="A577" t="str">
            <v>SU</v>
          </cell>
        </row>
        <row r="578">
          <cell r="A578" t="str">
            <v>SU</v>
          </cell>
        </row>
        <row r="579">
          <cell r="A579" t="str">
            <v>SU</v>
          </cell>
        </row>
        <row r="580">
          <cell r="A580" t="str">
            <v>SW</v>
          </cell>
        </row>
        <row r="581">
          <cell r="A581" t="str">
            <v>SW</v>
          </cell>
        </row>
        <row r="582">
          <cell r="A582" t="str">
            <v>SW</v>
          </cell>
        </row>
        <row r="583">
          <cell r="A583" t="str">
            <v>SW</v>
          </cell>
        </row>
        <row r="584">
          <cell r="A584" t="str">
            <v>SW</v>
          </cell>
        </row>
        <row r="585">
          <cell r="A585" t="str">
            <v>SW</v>
          </cell>
        </row>
        <row r="586">
          <cell r="A586" t="str">
            <v>SW</v>
          </cell>
        </row>
        <row r="587">
          <cell r="A587" t="str">
            <v>SW</v>
          </cell>
        </row>
        <row r="588">
          <cell r="A588" t="str">
            <v>SW</v>
          </cell>
        </row>
        <row r="589">
          <cell r="A589" t="str">
            <v>TM</v>
          </cell>
        </row>
        <row r="590">
          <cell r="A590" t="str">
            <v>TM</v>
          </cell>
        </row>
        <row r="591">
          <cell r="A591" t="str">
            <v>TM</v>
          </cell>
        </row>
        <row r="592">
          <cell r="A592" t="str">
            <v>TM</v>
          </cell>
        </row>
        <row r="593">
          <cell r="A593" t="str">
            <v>TM</v>
          </cell>
        </row>
        <row r="594">
          <cell r="A594" t="str">
            <v>TM</v>
          </cell>
        </row>
        <row r="595">
          <cell r="A595" t="str">
            <v>TM</v>
          </cell>
        </row>
        <row r="596">
          <cell r="A596" t="str">
            <v>TR</v>
          </cell>
        </row>
        <row r="597">
          <cell r="A597" t="str">
            <v>TR</v>
          </cell>
        </row>
        <row r="598">
          <cell r="A598" t="str">
            <v>TR</v>
          </cell>
        </row>
        <row r="599">
          <cell r="A599" t="str">
            <v>TR</v>
          </cell>
        </row>
        <row r="600">
          <cell r="A600" t="str">
            <v>TR</v>
          </cell>
        </row>
        <row r="601">
          <cell r="A601" t="str">
            <v>TR</v>
          </cell>
        </row>
        <row r="602">
          <cell r="A602" t="str">
            <v>TR</v>
          </cell>
        </row>
        <row r="603">
          <cell r="A603" t="str">
            <v>WE</v>
          </cell>
        </row>
        <row r="604">
          <cell r="A604" t="str">
            <v>WE</v>
          </cell>
        </row>
        <row r="605">
          <cell r="A605" t="str">
            <v>WE</v>
          </cell>
        </row>
        <row r="606">
          <cell r="A606" t="str">
            <v>WE</v>
          </cell>
        </row>
        <row r="607">
          <cell r="A607" t="str">
            <v>WI</v>
          </cell>
        </row>
        <row r="608">
          <cell r="A608" t="str">
            <v>WI</v>
          </cell>
        </row>
        <row r="609">
          <cell r="A609" t="str">
            <v>WI</v>
          </cell>
        </row>
        <row r="610">
          <cell r="A610" t="str">
            <v>WI</v>
          </cell>
        </row>
        <row r="611">
          <cell r="A611" t="str">
            <v>WI</v>
          </cell>
        </row>
        <row r="612">
          <cell r="A612" t="str">
            <v>WI</v>
          </cell>
        </row>
        <row r="613">
          <cell r="A613" t="str">
            <v>WI</v>
          </cell>
        </row>
        <row r="614">
          <cell r="A614" t="str">
            <v>WI</v>
          </cell>
        </row>
        <row r="615">
          <cell r="A615" t="str">
            <v>WI</v>
          </cell>
        </row>
        <row r="616">
          <cell r="A616" t="str">
            <v>WI</v>
          </cell>
        </row>
        <row r="617">
          <cell r="A617" t="str">
            <v>WI</v>
          </cell>
        </row>
        <row r="618">
          <cell r="A618" t="str">
            <v>WI</v>
          </cell>
        </row>
        <row r="619">
          <cell r="A619" t="str">
            <v>WI</v>
          </cell>
        </row>
        <row r="620">
          <cell r="A620" t="str">
            <v>WI</v>
          </cell>
        </row>
        <row r="621">
          <cell r="A621" t="str">
            <v>WI</v>
          </cell>
        </row>
        <row r="622">
          <cell r="A622" t="str">
            <v>WI</v>
          </cell>
        </row>
        <row r="623">
          <cell r="A623" t="str">
            <v>WI</v>
          </cell>
        </row>
        <row r="624">
          <cell r="A624" t="str">
            <v>WI</v>
          </cell>
        </row>
        <row r="625">
          <cell r="A625" t="str">
            <v>WI</v>
          </cell>
        </row>
        <row r="626">
          <cell r="A626" t="str">
            <v>WI</v>
          </cell>
        </row>
        <row r="627">
          <cell r="A627" t="str">
            <v>WI</v>
          </cell>
        </row>
        <row r="628">
          <cell r="A628" t="str">
            <v>WI</v>
          </cell>
        </row>
        <row r="629">
          <cell r="A629" t="str">
            <v>WI</v>
          </cell>
        </row>
        <row r="630">
          <cell r="A630" t="str">
            <v>WI</v>
          </cell>
        </row>
        <row r="631">
          <cell r="A631" t="str">
            <v>WI</v>
          </cell>
        </row>
        <row r="632">
          <cell r="A632" t="str">
            <v>WI</v>
          </cell>
        </row>
        <row r="633">
          <cell r="A633" t="str">
            <v>WI</v>
          </cell>
        </row>
        <row r="634">
          <cell r="A634" t="str">
            <v>WI</v>
          </cell>
        </row>
        <row r="635">
          <cell r="A635" t="str">
            <v>WI</v>
          </cell>
        </row>
        <row r="636">
          <cell r="A636" t="str">
            <v>WI</v>
          </cell>
        </row>
        <row r="637">
          <cell r="A637" t="str">
            <v>WI</v>
          </cell>
        </row>
        <row r="638">
          <cell r="A638" t="str">
            <v>WI</v>
          </cell>
        </row>
        <row r="639">
          <cell r="A639" t="str">
            <v>WI</v>
          </cell>
        </row>
        <row r="640">
          <cell r="A640" t="str">
            <v>WI</v>
          </cell>
        </row>
        <row r="641">
          <cell r="A641" t="str">
            <v>WI</v>
          </cell>
        </row>
        <row r="642">
          <cell r="A642" t="str">
            <v>WI</v>
          </cell>
        </row>
        <row r="643">
          <cell r="A643" t="str">
            <v>WI</v>
          </cell>
        </row>
        <row r="644">
          <cell r="A644" t="str">
            <v>WI</v>
          </cell>
        </row>
        <row r="645">
          <cell r="A645" t="str">
            <v>WI</v>
          </cell>
        </row>
        <row r="646">
          <cell r="A646" t="str">
            <v>WI</v>
          </cell>
        </row>
        <row r="647">
          <cell r="A647" t="str">
            <v>WI</v>
          </cell>
        </row>
        <row r="648">
          <cell r="A648" t="str">
            <v>WI</v>
          </cell>
        </row>
        <row r="649">
          <cell r="A649" t="str">
            <v>WI</v>
          </cell>
        </row>
        <row r="650">
          <cell r="A650" t="str">
            <v>WI</v>
          </cell>
        </row>
        <row r="651">
          <cell r="A651" t="str">
            <v>WI</v>
          </cell>
        </row>
        <row r="652">
          <cell r="A652" t="str">
            <v>WI</v>
          </cell>
        </row>
        <row r="653">
          <cell r="A653" t="str">
            <v>WI</v>
          </cell>
        </row>
        <row r="654">
          <cell r="A654" t="str">
            <v>WI</v>
          </cell>
        </row>
        <row r="655">
          <cell r="A655" t="str">
            <v>WI</v>
          </cell>
        </row>
        <row r="656">
          <cell r="A656" t="str">
            <v>WI</v>
          </cell>
        </row>
        <row r="657">
          <cell r="A657" t="str">
            <v>WI</v>
          </cell>
        </row>
        <row r="658">
          <cell r="A658" t="str">
            <v>WI</v>
          </cell>
        </row>
        <row r="659">
          <cell r="A659" t="str">
            <v>WI</v>
          </cell>
        </row>
        <row r="660">
          <cell r="A660" t="str">
            <v>WI</v>
          </cell>
        </row>
        <row r="661">
          <cell r="A661" t="str">
            <v>WI</v>
          </cell>
        </row>
        <row r="662">
          <cell r="A662" t="str">
            <v>WI</v>
          </cell>
        </row>
        <row r="663">
          <cell r="A663" t="str">
            <v>WI</v>
          </cell>
        </row>
        <row r="664">
          <cell r="A664" t="str">
            <v>WI</v>
          </cell>
        </row>
        <row r="665">
          <cell r="A665" t="str">
            <v>WI</v>
          </cell>
        </row>
        <row r="666">
          <cell r="A666" t="str">
            <v>WI</v>
          </cell>
        </row>
        <row r="667">
          <cell r="A667" t="str">
            <v>WI</v>
          </cell>
        </row>
        <row r="668">
          <cell r="A668" t="str">
            <v>WI</v>
          </cell>
        </row>
        <row r="669">
          <cell r="A669" t="str">
            <v>WI</v>
          </cell>
        </row>
        <row r="670">
          <cell r="A670" t="str">
            <v>WI</v>
          </cell>
        </row>
        <row r="671">
          <cell r="A671" t="str">
            <v>WI</v>
          </cell>
        </row>
        <row r="672">
          <cell r="A672" t="str">
            <v>WI</v>
          </cell>
        </row>
        <row r="673">
          <cell r="A673" t="str">
            <v>WI</v>
          </cell>
        </row>
        <row r="674">
          <cell r="A674" t="str">
            <v>WI</v>
          </cell>
        </row>
        <row r="675">
          <cell r="A675" t="str">
            <v>WI</v>
          </cell>
        </row>
        <row r="676">
          <cell r="A676" t="str">
            <v>WI</v>
          </cell>
        </row>
        <row r="677">
          <cell r="A677" t="str">
            <v>WI</v>
          </cell>
        </row>
        <row r="678">
          <cell r="A678" t="str">
            <v>WI</v>
          </cell>
        </row>
        <row r="679">
          <cell r="A679" t="str">
            <v>WI</v>
          </cell>
        </row>
        <row r="680">
          <cell r="A680" t="str">
            <v>WI</v>
          </cell>
        </row>
        <row r="681">
          <cell r="A681" t="str">
            <v>WI</v>
          </cell>
        </row>
        <row r="682">
          <cell r="A682" t="str">
            <v>WI</v>
          </cell>
        </row>
        <row r="683">
          <cell r="A683" t="str">
            <v>FR</v>
          </cell>
        </row>
        <row r="684">
          <cell r="A684" t="str">
            <v>WI</v>
          </cell>
        </row>
        <row r="685">
          <cell r="A685" t="str">
            <v>WI</v>
          </cell>
        </row>
        <row r="686">
          <cell r="A686" t="str">
            <v>WI</v>
          </cell>
        </row>
        <row r="687">
          <cell r="A687" t="str">
            <v>WI</v>
          </cell>
        </row>
        <row r="688">
          <cell r="A688" t="str">
            <v>XW</v>
          </cell>
        </row>
        <row r="689">
          <cell r="A689" t="str">
            <v>XW</v>
          </cell>
        </row>
        <row r="690">
          <cell r="A690" t="str">
            <v>WI</v>
          </cell>
        </row>
        <row r="691">
          <cell r="A691" t="str">
            <v>BR</v>
          </cell>
        </row>
        <row r="692">
          <cell r="A692" t="str">
            <v>BR</v>
          </cell>
        </row>
        <row r="693">
          <cell r="A693" t="str">
            <v>DI</v>
          </cell>
        </row>
        <row r="694">
          <cell r="A694" t="str">
            <v>PE</v>
          </cell>
        </row>
        <row r="695">
          <cell r="A695" t="str">
            <v>WI</v>
          </cell>
        </row>
        <row r="696">
          <cell r="A696" t="str">
            <v>PS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6"/>
  <dimension ref="A1:C23"/>
  <sheetViews>
    <sheetView showGridLines="0" showRowColHeaders="0" tabSelected="1" workbookViewId="0" topLeftCell="A1">
      <selection activeCell="B3" sqref="B3"/>
    </sheetView>
  </sheetViews>
  <sheetFormatPr defaultColWidth="9.33203125" defaultRowHeight="12" zeroHeight="1"/>
  <cols>
    <col min="1" max="1" width="15.83203125" style="517" customWidth="1"/>
    <col min="2" max="2" width="112.16015625" style="517" customWidth="1"/>
    <col min="3" max="3" width="80.83203125" style="517" customWidth="1"/>
    <col min="4" max="16384" width="0" style="517" hidden="1" customWidth="1"/>
  </cols>
  <sheetData>
    <row r="1" spans="1:3" ht="0.75" customHeight="1">
      <c r="A1" s="516"/>
      <c r="B1" s="516"/>
      <c r="C1" s="516"/>
    </row>
    <row r="2" spans="1:3" ht="24.75" customHeight="1">
      <c r="A2" s="516"/>
      <c r="B2" s="516"/>
      <c r="C2" s="516"/>
    </row>
    <row r="3" spans="1:3" ht="15">
      <c r="A3" s="516"/>
      <c r="B3" s="518" t="s">
        <v>563</v>
      </c>
      <c r="C3" s="516"/>
    </row>
    <row r="4" spans="1:3" ht="14.25">
      <c r="A4" s="516"/>
      <c r="B4" s="516"/>
      <c r="C4" s="516"/>
    </row>
    <row r="5" spans="1:3" ht="14.25">
      <c r="A5" s="516"/>
      <c r="B5" s="519" t="s">
        <v>560</v>
      </c>
      <c r="C5" s="520"/>
    </row>
    <row r="6" spans="1:3" ht="14.25">
      <c r="A6" s="516"/>
      <c r="B6" s="516"/>
      <c r="C6" s="516"/>
    </row>
    <row r="7" spans="1:3" ht="14.25">
      <c r="A7" s="516"/>
      <c r="B7" s="523" t="s">
        <v>561</v>
      </c>
      <c r="C7" s="516"/>
    </row>
    <row r="8" spans="1:3" ht="14.25">
      <c r="A8" s="516"/>
      <c r="B8" s="523"/>
      <c r="C8" s="516"/>
    </row>
    <row r="9" spans="1:3" ht="14.25">
      <c r="A9" s="516"/>
      <c r="B9" s="516"/>
      <c r="C9" s="516"/>
    </row>
    <row r="10" spans="1:3" ht="14.25" customHeight="1">
      <c r="A10" s="516"/>
      <c r="B10" s="523" t="s">
        <v>564</v>
      </c>
      <c r="C10" s="516"/>
    </row>
    <row r="11" spans="1:3" ht="14.25">
      <c r="A11" s="516"/>
      <c r="B11" s="523"/>
      <c r="C11" s="516"/>
    </row>
    <row r="12" spans="1:3" ht="14.25">
      <c r="A12" s="516"/>
      <c r="B12" s="523"/>
      <c r="C12" s="516"/>
    </row>
    <row r="13" spans="1:3" ht="14.25">
      <c r="A13" s="516"/>
      <c r="B13" s="516"/>
      <c r="C13" s="516"/>
    </row>
    <row r="14" spans="1:3" ht="14.25">
      <c r="A14" s="516"/>
      <c r="B14" s="523" t="s">
        <v>562</v>
      </c>
      <c r="C14" s="516"/>
    </row>
    <row r="15" spans="1:3" ht="14.25">
      <c r="A15" s="516"/>
      <c r="B15" s="523"/>
      <c r="C15" s="516"/>
    </row>
    <row r="16" spans="1:3" ht="14.25">
      <c r="A16" s="516"/>
      <c r="B16" s="516"/>
      <c r="C16" s="516"/>
    </row>
    <row r="17" spans="1:3" ht="14.25" customHeight="1">
      <c r="A17" s="516"/>
      <c r="B17" s="523" t="s">
        <v>573</v>
      </c>
      <c r="C17" s="516"/>
    </row>
    <row r="18" spans="1:3" ht="14.25">
      <c r="A18" s="516"/>
      <c r="B18" s="523"/>
      <c r="C18" s="516"/>
    </row>
    <row r="19" spans="1:3" ht="14.25">
      <c r="A19" s="516"/>
      <c r="B19" s="523"/>
      <c r="C19" s="516"/>
    </row>
    <row r="20" spans="1:3" ht="14.25">
      <c r="A20" s="516"/>
      <c r="B20" s="523"/>
      <c r="C20" s="516"/>
    </row>
    <row r="21" spans="1:3" ht="14.25">
      <c r="A21" s="516"/>
      <c r="B21" s="520"/>
      <c r="C21" s="516"/>
    </row>
    <row r="22" spans="1:3" ht="199.5" customHeight="1">
      <c r="A22" s="516"/>
      <c r="B22" s="520"/>
      <c r="C22" s="516"/>
    </row>
    <row r="23" spans="1:3" ht="14.25">
      <c r="A23" s="516"/>
      <c r="B23" s="516"/>
      <c r="C23" s="516"/>
    </row>
  </sheetData>
  <mergeCells count="4">
    <mergeCell ref="B17:B20"/>
    <mergeCell ref="B7:B8"/>
    <mergeCell ref="B10:B12"/>
    <mergeCell ref="B14:B15"/>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9">
    <pageSetUpPr fitToPage="1"/>
  </sheetPr>
  <dimension ref="A2:L52"/>
  <sheetViews>
    <sheetView showGridLines="0" showZeros="0" workbookViewId="0" topLeftCell="A1">
      <selection activeCell="A1" sqref="A1"/>
    </sheetView>
  </sheetViews>
  <sheetFormatPr defaultColWidth="14.83203125" defaultRowHeight="12"/>
  <cols>
    <col min="1" max="1" width="48.83203125" style="1" customWidth="1"/>
    <col min="2" max="2" width="21.83203125" style="1" customWidth="1"/>
    <col min="3" max="3" width="7.83203125" style="1" customWidth="1"/>
    <col min="4" max="4" width="16.83203125" style="1" customWidth="1"/>
    <col min="5" max="5" width="7.83203125" style="1" customWidth="1"/>
    <col min="6" max="6" width="16.83203125" style="1" customWidth="1"/>
    <col min="7" max="7" width="7.83203125" style="1" customWidth="1"/>
    <col min="8" max="8" width="12.83203125" style="1" customWidth="1"/>
    <col min="9" max="9" width="7.83203125" style="1" customWidth="1"/>
    <col min="10" max="10" width="16.83203125" style="1" customWidth="1"/>
    <col min="11" max="11" width="8.83203125" style="1" customWidth="1"/>
    <col min="12" max="12" width="5.83203125" style="1" customWidth="1"/>
    <col min="13" max="16384" width="14.83203125" style="1" customWidth="1"/>
  </cols>
  <sheetData>
    <row r="2" spans="1:11" ht="12">
      <c r="A2" s="73"/>
      <c r="B2" s="73"/>
      <c r="C2" s="135" t="s">
        <v>566</v>
      </c>
      <c r="D2" s="135"/>
      <c r="E2" s="135"/>
      <c r="F2" s="136"/>
      <c r="G2" s="136"/>
      <c r="H2" s="136"/>
      <c r="I2" s="136"/>
      <c r="J2" s="137"/>
      <c r="K2" s="138" t="s">
        <v>190</v>
      </c>
    </row>
    <row r="3" spans="10:11" ht="9.75" customHeight="1">
      <c r="J3" s="118"/>
      <c r="K3" s="118"/>
    </row>
    <row r="4" spans="2:11" ht="15.75">
      <c r="B4" s="364" t="s">
        <v>191</v>
      </c>
      <c r="C4" s="118"/>
      <c r="D4" s="118"/>
      <c r="E4" s="118"/>
      <c r="F4" s="118"/>
      <c r="G4" s="118"/>
      <c r="H4" s="118"/>
      <c r="I4" s="118"/>
      <c r="J4" s="118"/>
      <c r="K4" s="118"/>
    </row>
    <row r="5" spans="2:11" ht="15.75">
      <c r="B5" s="364" t="s">
        <v>192</v>
      </c>
      <c r="C5" s="118"/>
      <c r="D5" s="118"/>
      <c r="E5" s="118"/>
      <c r="F5" s="118"/>
      <c r="G5" s="118"/>
      <c r="H5" s="118"/>
      <c r="I5" s="118"/>
      <c r="J5" s="118"/>
      <c r="K5" s="118"/>
    </row>
    <row r="6" ht="9.75" customHeight="1"/>
    <row r="7" spans="2:9" ht="12">
      <c r="B7" s="140" t="s">
        <v>193</v>
      </c>
      <c r="C7" s="136"/>
      <c r="D7" s="136"/>
      <c r="E7" s="136"/>
      <c r="F7" s="136"/>
      <c r="G7" s="136"/>
      <c r="H7" s="136"/>
      <c r="I7" s="141"/>
    </row>
    <row r="8" ht="6" customHeight="1">
      <c r="B8" s="139"/>
    </row>
    <row r="9" spans="1:11" ht="12">
      <c r="A9" s="4"/>
      <c r="B9" s="375" t="s">
        <v>32</v>
      </c>
      <c r="C9" s="377"/>
      <c r="D9" s="376" t="s">
        <v>33</v>
      </c>
      <c r="E9" s="377"/>
      <c r="F9" s="376" t="s">
        <v>34</v>
      </c>
      <c r="G9" s="377"/>
      <c r="H9" s="388"/>
      <c r="I9" s="389"/>
      <c r="J9" s="390"/>
      <c r="K9" s="389"/>
    </row>
    <row r="10" spans="1:11" ht="12">
      <c r="A10" s="4"/>
      <c r="B10" s="378" t="s">
        <v>47</v>
      </c>
      <c r="C10" s="380"/>
      <c r="D10" s="379" t="s">
        <v>65</v>
      </c>
      <c r="E10" s="380"/>
      <c r="F10" s="379" t="s">
        <v>66</v>
      </c>
      <c r="G10" s="380"/>
      <c r="H10" s="379" t="s">
        <v>67</v>
      </c>
      <c r="I10" s="391"/>
      <c r="J10" s="379" t="s">
        <v>68</v>
      </c>
      <c r="K10" s="391"/>
    </row>
    <row r="11" spans="1:11" ht="12">
      <c r="A11" s="142" t="s">
        <v>180</v>
      </c>
      <c r="B11" s="143" t="s">
        <v>99</v>
      </c>
      <c r="C11" s="143" t="s">
        <v>100</v>
      </c>
      <c r="D11" s="143" t="s">
        <v>99</v>
      </c>
      <c r="E11" s="143" t="s">
        <v>100</v>
      </c>
      <c r="F11" s="143" t="s">
        <v>99</v>
      </c>
      <c r="G11" s="143" t="s">
        <v>100</v>
      </c>
      <c r="H11" s="143" t="s">
        <v>99</v>
      </c>
      <c r="I11" s="144" t="s">
        <v>100</v>
      </c>
      <c r="J11" s="143" t="s">
        <v>99</v>
      </c>
      <c r="K11" s="144" t="s">
        <v>100</v>
      </c>
    </row>
    <row r="12" ht="4.5" customHeight="1"/>
    <row r="13" spans="1:11" ht="12">
      <c r="A13" s="392" t="s">
        <v>183</v>
      </c>
      <c r="B13" s="146"/>
      <c r="C13" s="369"/>
      <c r="D13" s="146"/>
      <c r="E13" s="369"/>
      <c r="F13" s="146"/>
      <c r="G13" s="369"/>
      <c r="H13" s="146"/>
      <c r="I13" s="369"/>
      <c r="J13" s="146"/>
      <c r="K13" s="369"/>
    </row>
    <row r="14" spans="1:11" ht="12">
      <c r="A14" s="147" t="s">
        <v>340</v>
      </c>
      <c r="B14" s="148"/>
      <c r="C14" s="366"/>
      <c r="D14" s="148"/>
      <c r="E14" s="366"/>
      <c r="F14" s="148"/>
      <c r="G14" s="366"/>
      <c r="H14" s="148"/>
      <c r="I14" s="366"/>
      <c r="J14" s="148">
        <f>SUM(F14,D14,B14,'- 12 -'!J14,'- 12 -'!H14,'- 12 -'!F14,'- 12 -'!D14,'- 12 -'!B14)</f>
        <v>3175314</v>
      </c>
      <c r="K14" s="366">
        <f aca="true" t="shared" si="0" ref="K14:K23">J14/$J$52*100</f>
        <v>0.2093036030949905</v>
      </c>
    </row>
    <row r="15" spans="1:11" ht="12">
      <c r="A15" s="147" t="s">
        <v>341</v>
      </c>
      <c r="B15" s="148">
        <v>2166075</v>
      </c>
      <c r="C15" s="366">
        <f>B15/$J$52*100</f>
        <v>0.14277873056774276</v>
      </c>
      <c r="D15" s="148">
        <v>1596003</v>
      </c>
      <c r="E15" s="366">
        <f>D15/$J$52*100</f>
        <v>0.10520193544651463</v>
      </c>
      <c r="F15" s="148">
        <v>3344305</v>
      </c>
      <c r="G15" s="366">
        <f>F15/$J$52*100</f>
        <v>0.22044279285405857</v>
      </c>
      <c r="H15" s="148"/>
      <c r="I15" s="366"/>
      <c r="J15" s="148">
        <f>SUM(F15,D15,B15,'- 12 -'!J15,'- 12 -'!H15,'- 12 -'!F15,'- 12 -'!D15,'- 12 -'!B15)</f>
        <v>89440544</v>
      </c>
      <c r="K15" s="366">
        <f t="shared" si="0"/>
        <v>5.895551785422177</v>
      </c>
    </row>
    <row r="16" spans="1:11" ht="12">
      <c r="A16" s="147" t="s">
        <v>342</v>
      </c>
      <c r="B16" s="148">
        <v>37643883</v>
      </c>
      <c r="C16" s="366">
        <f>B16/$J$52*100</f>
        <v>2.4813295146200534</v>
      </c>
      <c r="D16" s="148"/>
      <c r="E16" s="366">
        <f>D16/$J$52*100</f>
        <v>0</v>
      </c>
      <c r="F16" s="148"/>
      <c r="G16" s="366">
        <f>F16/$J$52*100</f>
        <v>0</v>
      </c>
      <c r="H16" s="148"/>
      <c r="I16" s="366"/>
      <c r="J16" s="148">
        <f>SUM(F16,D16,B16,'- 12 -'!J16,'- 12 -'!H16,'- 12 -'!F16,'- 12 -'!D16,'- 12 -'!B16)</f>
        <v>752696687</v>
      </c>
      <c r="K16" s="366">
        <f t="shared" si="0"/>
        <v>49.61466129861874</v>
      </c>
    </row>
    <row r="17" spans="1:11" ht="12">
      <c r="A17" s="147" t="s">
        <v>343</v>
      </c>
      <c r="B17" s="148">
        <v>7829856</v>
      </c>
      <c r="C17" s="366">
        <f>B17/$J$52*100</f>
        <v>0.5161118152456513</v>
      </c>
      <c r="D17" s="148">
        <v>280326</v>
      </c>
      <c r="E17" s="366">
        <f>D17/$J$52*100</f>
        <v>0.018477933785826003</v>
      </c>
      <c r="F17" s="148"/>
      <c r="G17" s="366">
        <f>F17/$J$52*100</f>
        <v>0</v>
      </c>
      <c r="H17" s="148"/>
      <c r="I17" s="366"/>
      <c r="J17" s="148">
        <f>SUM(F17,D17,B17,'- 12 -'!J17,'- 12 -'!H17,'- 12 -'!F17,'- 12 -'!D17,'- 12 -'!B17)</f>
        <v>117916752</v>
      </c>
      <c r="K17" s="366">
        <f t="shared" si="0"/>
        <v>7.772585973815008</v>
      </c>
    </row>
    <row r="18" spans="1:11" ht="12">
      <c r="A18" s="147" t="s">
        <v>344</v>
      </c>
      <c r="B18" s="148">
        <v>5676214</v>
      </c>
      <c r="C18" s="366">
        <f>B18/$J$52*100</f>
        <v>0.37415261676112294</v>
      </c>
      <c r="D18" s="148">
        <v>25337398</v>
      </c>
      <c r="E18" s="366">
        <f>D18/$J$52*100</f>
        <v>1.6701367784262615</v>
      </c>
      <c r="F18" s="148">
        <v>73975516</v>
      </c>
      <c r="G18" s="366">
        <f>F18/$J$52*100</f>
        <v>4.876160921285617</v>
      </c>
      <c r="H18" s="148"/>
      <c r="I18" s="366"/>
      <c r="J18" s="148">
        <f>SUM(F18,D18,B18,'- 12 -'!J18,'- 12 -'!H18,'- 12 -'!F18,'- 12 -'!D18,'- 12 -'!B18)</f>
        <v>114794284</v>
      </c>
      <c r="K18" s="366">
        <f t="shared" si="0"/>
        <v>7.566765761089964</v>
      </c>
    </row>
    <row r="19" spans="1:11" ht="12">
      <c r="A19" s="149" t="s">
        <v>345</v>
      </c>
      <c r="B19" s="150">
        <v>3147074</v>
      </c>
      <c r="C19" s="367">
        <f>B19/$J$52*100</f>
        <v>0.20744213876377712</v>
      </c>
      <c r="D19" s="150">
        <v>890501</v>
      </c>
      <c r="E19" s="367">
        <f>D19/$J$52*100</f>
        <v>0.05869815327230382</v>
      </c>
      <c r="F19" s="150">
        <v>1111542</v>
      </c>
      <c r="G19" s="367">
        <f>F19/$J$52*100</f>
        <v>0.07326826436422096</v>
      </c>
      <c r="H19" s="150"/>
      <c r="I19" s="367"/>
      <c r="J19" s="150">
        <f>SUM(F19,D19,B19,'- 12 -'!J19,'- 12 -'!H19,'- 12 -'!F19,'- 12 -'!D19,'- 12 -'!B19)</f>
        <v>47373149</v>
      </c>
      <c r="K19" s="367">
        <f t="shared" si="0"/>
        <v>3.122642603426258</v>
      </c>
    </row>
    <row r="20" spans="1:11" ht="12">
      <c r="A20" s="149" t="s">
        <v>346</v>
      </c>
      <c r="B20" s="151"/>
      <c r="C20" s="367"/>
      <c r="D20" s="151"/>
      <c r="E20" s="367"/>
      <c r="F20" s="151"/>
      <c r="G20" s="367"/>
      <c r="H20" s="151"/>
      <c r="I20" s="367"/>
      <c r="J20" s="151">
        <f>SUM(F20,D20,B20,'- 12 -'!J20,'- 12 -'!H20,'- 12 -'!F20,'- 12 -'!D20,'- 12 -'!B20)</f>
        <v>18452776</v>
      </c>
      <c r="K20" s="367">
        <f t="shared" si="0"/>
        <v>1.2163308900804035</v>
      </c>
    </row>
    <row r="21" spans="1:11" ht="12">
      <c r="A21" s="152" t="s">
        <v>347</v>
      </c>
      <c r="B21" s="153">
        <v>326693</v>
      </c>
      <c r="C21" s="368">
        <f>B21/'- 13 -'!$J$52*100</f>
        <v>0.021534255196781083</v>
      </c>
      <c r="D21" s="153">
        <v>0</v>
      </c>
      <c r="E21" s="368">
        <f>D21/'- 13 -'!$J$52*100</f>
        <v>0</v>
      </c>
      <c r="F21" s="153">
        <v>53216</v>
      </c>
      <c r="G21" s="368">
        <f>F21/'- 13 -'!$J$52*100</f>
        <v>0.003507779243974931</v>
      </c>
      <c r="H21" s="153"/>
      <c r="I21" s="368"/>
      <c r="J21" s="153">
        <f>SUM(F21,D21,B21,'- 12 -'!J21,'- 12 -'!H21,'- 12 -'!F21,'- 12 -'!D21,'- 12 -'!B21)</f>
        <v>7922359</v>
      </c>
      <c r="K21" s="368">
        <f t="shared" si="0"/>
        <v>0.5222092315002629</v>
      </c>
    </row>
    <row r="22" spans="1:11" ht="12">
      <c r="A22" s="154" t="s">
        <v>348</v>
      </c>
      <c r="B22" s="160">
        <f>SUM(B14:B21)</f>
        <v>56789795</v>
      </c>
      <c r="C22" s="370">
        <f>B22/$J$52*100</f>
        <v>3.7433490711551283</v>
      </c>
      <c r="D22" s="160">
        <f>SUM(D14:D21)</f>
        <v>28104228</v>
      </c>
      <c r="E22" s="370">
        <f>D22/$J$52*100</f>
        <v>1.8525148009309058</v>
      </c>
      <c r="F22" s="160">
        <f>SUM(F14:F21)</f>
        <v>78484579</v>
      </c>
      <c r="G22" s="370">
        <f>F22/$J$52*100</f>
        <v>5.173379757747871</v>
      </c>
      <c r="H22" s="160"/>
      <c r="I22" s="370"/>
      <c r="J22" s="160">
        <f>SUM(F22,D22,B22,'- 12 -'!J22,'- 12 -'!H22,'- 12 -'!F22,'- 12 -'!D22,'- 12 -'!B22)</f>
        <v>1151771865</v>
      </c>
      <c r="K22" s="370">
        <f t="shared" si="0"/>
        <v>75.9200511470478</v>
      </c>
    </row>
    <row r="23" spans="1:11" ht="12">
      <c r="A23" s="392" t="s">
        <v>195</v>
      </c>
      <c r="B23" s="160">
        <v>4418822</v>
      </c>
      <c r="C23" s="370">
        <f>B23/$J$52*100</f>
        <v>0.291270521918592</v>
      </c>
      <c r="D23" s="160">
        <v>3733152</v>
      </c>
      <c r="E23" s="370">
        <f>D23/$J$52*100</f>
        <v>0.24607398339227868</v>
      </c>
      <c r="F23" s="160">
        <v>11690466</v>
      </c>
      <c r="G23" s="370">
        <f>F23/$J$52*100</f>
        <v>0.7705873043294241</v>
      </c>
      <c r="H23" s="160"/>
      <c r="I23" s="370"/>
      <c r="J23" s="160">
        <f>SUM(F23,D23,B23,'- 12 -'!J23,'- 12 -'!H23,'- 12 -'!F23,'- 12 -'!D23,'- 12 -'!B23)</f>
        <v>91864018.87</v>
      </c>
      <c r="K23" s="370">
        <f t="shared" si="0"/>
        <v>6.0552972538392105</v>
      </c>
    </row>
    <row r="24" spans="1:11" ht="12">
      <c r="A24" s="392" t="s">
        <v>168</v>
      </c>
      <c r="B24" s="148"/>
      <c r="C24" s="366"/>
      <c r="D24" s="148"/>
      <c r="E24" s="366"/>
      <c r="F24" s="148"/>
      <c r="G24" s="366"/>
      <c r="H24" s="148"/>
      <c r="I24" s="366"/>
      <c r="J24" s="148"/>
      <c r="K24" s="366"/>
    </row>
    <row r="25" spans="1:12" ht="12">
      <c r="A25" s="149" t="s">
        <v>349</v>
      </c>
      <c r="B25" s="150">
        <v>2193317</v>
      </c>
      <c r="C25" s="367">
        <f aca="true" t="shared" si="1" ref="C25:C35">B25/$J$52*100</f>
        <v>0.14457441085495648</v>
      </c>
      <c r="D25" s="150">
        <v>169230</v>
      </c>
      <c r="E25" s="367">
        <f aca="true" t="shared" si="2" ref="E25:E35">D25/$J$52*100</f>
        <v>0.011154943653372624</v>
      </c>
      <c r="F25" s="150">
        <v>3013379</v>
      </c>
      <c r="G25" s="367">
        <f aca="true" t="shared" si="3" ref="G25:G35">F25/$J$52*100</f>
        <v>0.19862951575522272</v>
      </c>
      <c r="H25" s="150"/>
      <c r="I25" s="367"/>
      <c r="J25" s="150">
        <f>SUM(F25,D25,B25,'- 12 -'!J25,'- 12 -'!H25,'- 12 -'!F25,'- 12 -'!D25,'- 12 -'!B25)</f>
        <v>18162076</v>
      </c>
      <c r="K25" s="367">
        <f aca="true" t="shared" si="4" ref="K25:K40">J25/$J$52*100</f>
        <v>1.1971691449995348</v>
      </c>
      <c r="L25" s="536" t="s">
        <v>248</v>
      </c>
    </row>
    <row r="26" spans="1:12" ht="12">
      <c r="A26" s="149" t="s">
        <v>350</v>
      </c>
      <c r="B26" s="150">
        <v>134412</v>
      </c>
      <c r="C26" s="367">
        <f t="shared" si="1"/>
        <v>0.008859884691467949</v>
      </c>
      <c r="D26" s="150">
        <v>243663</v>
      </c>
      <c r="E26" s="367">
        <f t="shared" si="2"/>
        <v>0.016061260033160395</v>
      </c>
      <c r="F26" s="150">
        <v>711571</v>
      </c>
      <c r="G26" s="367">
        <f t="shared" si="3"/>
        <v>0.046903825624144725</v>
      </c>
      <c r="H26" s="150"/>
      <c r="I26" s="367"/>
      <c r="J26" s="150">
        <f>SUM(F26,D26,B26,'- 12 -'!J26,'- 12 -'!H26,'- 12 -'!F26,'- 12 -'!D26,'- 12 -'!B26)</f>
        <v>6113894</v>
      </c>
      <c r="K26" s="367">
        <f t="shared" si="4"/>
        <v>0.4030026772599006</v>
      </c>
      <c r="L26" s="537"/>
    </row>
    <row r="27" spans="1:12" ht="12">
      <c r="A27" s="149" t="s">
        <v>351</v>
      </c>
      <c r="B27" s="150"/>
      <c r="C27" s="367">
        <f t="shared" si="1"/>
        <v>0</v>
      </c>
      <c r="D27" s="150"/>
      <c r="E27" s="367">
        <f t="shared" si="2"/>
        <v>0</v>
      </c>
      <c r="F27" s="150">
        <v>43717460</v>
      </c>
      <c r="G27" s="367">
        <f t="shared" si="3"/>
        <v>2.8816746615172932</v>
      </c>
      <c r="H27" s="150"/>
      <c r="I27" s="367"/>
      <c r="J27" s="150">
        <f>SUM(F27,D27,B27,'- 12 -'!J27,'- 12 -'!H27,'- 12 -'!F27,'- 12 -'!D27,'- 12 -'!B27)</f>
        <v>43774774</v>
      </c>
      <c r="K27" s="367">
        <f t="shared" si="4"/>
        <v>2.8854525640200968</v>
      </c>
      <c r="L27" s="537"/>
    </row>
    <row r="28" spans="1:12" ht="12.75" customHeight="1">
      <c r="A28" s="149" t="s">
        <v>553</v>
      </c>
      <c r="B28" s="150">
        <v>601858</v>
      </c>
      <c r="C28" s="367">
        <f t="shared" si="1"/>
        <v>0.03967199714785523</v>
      </c>
      <c r="D28" s="150">
        <v>684379</v>
      </c>
      <c r="E28" s="367">
        <f t="shared" si="2"/>
        <v>0.04511144113071857</v>
      </c>
      <c r="F28" s="150">
        <v>640112</v>
      </c>
      <c r="G28" s="367">
        <f t="shared" si="3"/>
        <v>0.04219354305884097</v>
      </c>
      <c r="H28" s="150"/>
      <c r="I28" s="367"/>
      <c r="J28" s="150">
        <f>SUM(F28,D28,B28,'- 12 -'!J28,'- 12 -'!H28,'- 12 -'!F28,'- 12 -'!D28,'- 12 -'!B28)</f>
        <v>6856820</v>
      </c>
      <c r="K28" s="367">
        <f t="shared" si="4"/>
        <v>0.4519732951682236</v>
      </c>
      <c r="L28" s="537"/>
    </row>
    <row r="29" spans="1:12" ht="12.75" customHeight="1">
      <c r="A29" s="149" t="s">
        <v>352</v>
      </c>
      <c r="B29" s="150"/>
      <c r="C29" s="367">
        <f t="shared" si="1"/>
        <v>0</v>
      </c>
      <c r="D29" s="150">
        <v>12755311</v>
      </c>
      <c r="E29" s="367">
        <f t="shared" si="2"/>
        <v>0.8407774950436921</v>
      </c>
      <c r="F29" s="150"/>
      <c r="G29" s="367">
        <f t="shared" si="3"/>
        <v>0</v>
      </c>
      <c r="H29" s="150"/>
      <c r="I29" s="367"/>
      <c r="J29" s="150">
        <f>SUM(F29,D29,B29,'- 12 -'!J29,'- 12 -'!H29,'- 12 -'!F29,'- 12 -'!D29,'- 12 -'!B29)</f>
        <v>12755311</v>
      </c>
      <c r="K29" s="367">
        <f t="shared" si="4"/>
        <v>0.8407774950436921</v>
      </c>
      <c r="L29" s="537"/>
    </row>
    <row r="30" spans="1:11" ht="12.75" customHeight="1">
      <c r="A30" s="149" t="s">
        <v>353</v>
      </c>
      <c r="B30" s="150"/>
      <c r="C30" s="367">
        <f t="shared" si="1"/>
        <v>0</v>
      </c>
      <c r="D30" s="150"/>
      <c r="E30" s="367">
        <f t="shared" si="2"/>
        <v>0</v>
      </c>
      <c r="F30" s="150"/>
      <c r="G30" s="367">
        <f t="shared" si="3"/>
        <v>0</v>
      </c>
      <c r="H30" s="150"/>
      <c r="I30" s="367"/>
      <c r="J30" s="150">
        <f>SUM(F30,D30,B30,'- 12 -'!J30,'- 12 -'!H30,'- 12 -'!F30,'- 12 -'!D30,'- 12 -'!B30)</f>
        <v>414632</v>
      </c>
      <c r="K30" s="367">
        <f t="shared" si="4"/>
        <v>0.02733083139446433</v>
      </c>
    </row>
    <row r="31" spans="1:11" ht="12.75" customHeight="1">
      <c r="A31" s="149" t="s">
        <v>354</v>
      </c>
      <c r="B31" s="150">
        <v>99690</v>
      </c>
      <c r="C31" s="367">
        <f t="shared" si="1"/>
        <v>0.006571153653635389</v>
      </c>
      <c r="D31" s="150"/>
      <c r="E31" s="367">
        <f t="shared" si="2"/>
        <v>0</v>
      </c>
      <c r="F31" s="150"/>
      <c r="G31" s="367">
        <f t="shared" si="3"/>
        <v>0</v>
      </c>
      <c r="H31" s="150"/>
      <c r="I31" s="367"/>
      <c r="J31" s="150">
        <f>SUM(F31,D31,B31,'- 12 -'!J31,'- 12 -'!H31,'- 12 -'!F31,'- 12 -'!D31,'- 12 -'!B31)</f>
        <v>1882936</v>
      </c>
      <c r="K31" s="367">
        <f t="shared" si="4"/>
        <v>0.12411537542342868</v>
      </c>
    </row>
    <row r="32" spans="1:11" ht="12.75" customHeight="1">
      <c r="A32" s="149" t="s">
        <v>355</v>
      </c>
      <c r="B32" s="150">
        <v>8958</v>
      </c>
      <c r="C32" s="367">
        <f t="shared" si="1"/>
        <v>0.0005904744149790933</v>
      </c>
      <c r="D32" s="150">
        <v>958569</v>
      </c>
      <c r="E32" s="367">
        <f t="shared" si="2"/>
        <v>0.06318491510293532</v>
      </c>
      <c r="F32" s="150">
        <v>5809690</v>
      </c>
      <c r="G32" s="367">
        <f t="shared" si="3"/>
        <v>0.3829508041928878</v>
      </c>
      <c r="H32" s="150"/>
      <c r="I32" s="367"/>
      <c r="J32" s="150">
        <f>SUM(F32,D32,B32,'- 12 -'!J32,'- 12 -'!H32,'- 12 -'!F32,'- 12 -'!D32,'- 12 -'!B32)</f>
        <v>8063693</v>
      </c>
      <c r="K32" s="367">
        <f t="shared" si="4"/>
        <v>0.5315253858836805</v>
      </c>
    </row>
    <row r="33" spans="1:11" ht="12">
      <c r="A33" s="149" t="s">
        <v>356</v>
      </c>
      <c r="B33" s="150">
        <v>151631</v>
      </c>
      <c r="C33" s="367">
        <f t="shared" si="1"/>
        <v>0.009994890156027562</v>
      </c>
      <c r="D33" s="150">
        <v>927361</v>
      </c>
      <c r="E33" s="367">
        <f t="shared" si="2"/>
        <v>0.06112781245249241</v>
      </c>
      <c r="F33" s="150">
        <v>18279937</v>
      </c>
      <c r="G33" s="367">
        <f t="shared" si="3"/>
        <v>1.2049380560314449</v>
      </c>
      <c r="H33" s="150"/>
      <c r="I33" s="367"/>
      <c r="J33" s="150">
        <f>SUM(F33,D33,B33,'- 12 -'!J33,'- 12 -'!H33,'- 12 -'!F33,'- 12 -'!D33,'- 12 -'!B33)</f>
        <v>22066680</v>
      </c>
      <c r="K33" s="367">
        <f t="shared" si="4"/>
        <v>1.4545445371211052</v>
      </c>
    </row>
    <row r="34" spans="1:11" ht="12">
      <c r="A34" s="149" t="s">
        <v>357</v>
      </c>
      <c r="B34" s="150">
        <v>162275</v>
      </c>
      <c r="C34" s="367">
        <f t="shared" si="1"/>
        <v>0.010696498737523149</v>
      </c>
      <c r="D34" s="150">
        <v>293725</v>
      </c>
      <c r="E34" s="367">
        <f t="shared" si="2"/>
        <v>0.0193611406050161</v>
      </c>
      <c r="F34" s="150">
        <v>2041143</v>
      </c>
      <c r="G34" s="367">
        <f t="shared" si="3"/>
        <v>0.134543728378396</v>
      </c>
      <c r="H34" s="150"/>
      <c r="I34" s="367"/>
      <c r="J34" s="150">
        <f>SUM(F34,D34,B34,'- 12 -'!J34,'- 12 -'!H34,'- 12 -'!F34,'- 12 -'!D34,'- 12 -'!B34)</f>
        <v>6466109</v>
      </c>
      <c r="K34" s="367">
        <f t="shared" si="4"/>
        <v>0.4262192374376033</v>
      </c>
    </row>
    <row r="35" spans="1:11" ht="12">
      <c r="A35" s="155" t="s">
        <v>358</v>
      </c>
      <c r="B35" s="150"/>
      <c r="C35" s="367">
        <f t="shared" si="1"/>
        <v>0</v>
      </c>
      <c r="D35" s="150"/>
      <c r="E35" s="367">
        <f t="shared" si="2"/>
        <v>0</v>
      </c>
      <c r="F35" s="150">
        <v>4119170</v>
      </c>
      <c r="G35" s="367">
        <f t="shared" si="3"/>
        <v>0.27151869791799865</v>
      </c>
      <c r="H35" s="150"/>
      <c r="I35" s="367"/>
      <c r="J35" s="150">
        <f>SUM(F35,D35,B35,'- 12 -'!J35,'- 12 -'!H35,'- 12 -'!F35,'- 12 -'!D35,'- 12 -'!B35)</f>
        <v>4121370</v>
      </c>
      <c r="K35" s="367">
        <f t="shared" si="4"/>
        <v>0.27166371284465124</v>
      </c>
    </row>
    <row r="36" spans="1:11" ht="12">
      <c r="A36" s="149" t="s">
        <v>359</v>
      </c>
      <c r="B36" s="150">
        <v>12570</v>
      </c>
      <c r="C36" s="367">
        <f>B36/J52</f>
        <v>8.285625581923648E-06</v>
      </c>
      <c r="D36" s="150">
        <v>22700</v>
      </c>
      <c r="E36" s="367">
        <f>D36/J52</f>
        <v>1.496290379551844E-05</v>
      </c>
      <c r="F36" s="150">
        <v>39075</v>
      </c>
      <c r="G36" s="367">
        <f>F36/J52</f>
        <v>2.5756628449774583E-05</v>
      </c>
      <c r="H36" s="150"/>
      <c r="I36" s="367"/>
      <c r="J36" s="150">
        <f>SUM(F36,D36,B36,'- 12 -'!J36,'- 12 -'!H36,'- 12 -'!F36,'- 12 -'!D36,'- 12 -'!B36)</f>
        <v>986694</v>
      </c>
      <c r="K36" s="367">
        <f t="shared" si="4"/>
        <v>0.06503879910843732</v>
      </c>
    </row>
    <row r="37" spans="1:11" ht="12">
      <c r="A37" s="149" t="s">
        <v>360</v>
      </c>
      <c r="B37" s="150">
        <v>136933</v>
      </c>
      <c r="C37" s="367">
        <f>B37/$J$52*100</f>
        <v>0.00902605861423668</v>
      </c>
      <c r="D37" s="150">
        <v>34575</v>
      </c>
      <c r="E37" s="367">
        <f>D37/$J$52*100</f>
        <v>0.002279041404097137</v>
      </c>
      <c r="F37" s="150">
        <v>44220</v>
      </c>
      <c r="G37" s="367">
        <f>F37/$J$52*100</f>
        <v>0.002914800025717293</v>
      </c>
      <c r="H37" s="150"/>
      <c r="I37" s="367"/>
      <c r="J37" s="150">
        <f>SUM(F37,D37,B37,'- 12 -'!J37,'- 12 -'!H37,'- 12 -'!F37,'- 12 -'!D37,'- 12 -'!B37)</f>
        <v>2372281</v>
      </c>
      <c r="K37" s="367">
        <f t="shared" si="4"/>
        <v>0.1563709796428911</v>
      </c>
    </row>
    <row r="38" spans="1:11" ht="12">
      <c r="A38" s="156" t="s">
        <v>361</v>
      </c>
      <c r="B38" s="150">
        <v>6229033</v>
      </c>
      <c r="C38" s="367">
        <f>B38/'- 13 -'!$J$52*100</f>
        <v>0.4105921652780159</v>
      </c>
      <c r="D38" s="150">
        <v>184500</v>
      </c>
      <c r="E38" s="367">
        <f>D38/'- 13 -'!$J$52*100</f>
        <v>0.012161479076093183</v>
      </c>
      <c r="F38" s="150">
        <v>256245</v>
      </c>
      <c r="G38" s="367">
        <f>F38/'- 13 -'!$J$52*100</f>
        <v>0.016890613581861773</v>
      </c>
      <c r="H38" s="150"/>
      <c r="I38" s="367"/>
      <c r="J38" s="150">
        <f>SUM(F38,D38,B38,'- 12 -'!J38,'- 12 -'!H38,'- 12 -'!F38,'- 12 -'!D38,'- 12 -'!B38)</f>
        <v>8413333</v>
      </c>
      <c r="K38" s="367">
        <f t="shared" si="4"/>
        <v>0.554572212681324</v>
      </c>
    </row>
    <row r="39" spans="1:11" ht="12">
      <c r="A39" s="157" t="s">
        <v>362</v>
      </c>
      <c r="B39" s="153">
        <v>386948</v>
      </c>
      <c r="C39" s="368">
        <f>B39/$J$52*100</f>
        <v>0.02550601629016859</v>
      </c>
      <c r="D39" s="153">
        <v>27445</v>
      </c>
      <c r="E39" s="368">
        <f>D39/$J$52*100</f>
        <v>0.0018090612099912055</v>
      </c>
      <c r="F39" s="153">
        <v>68818</v>
      </c>
      <c r="G39" s="368">
        <f>F39/$J$52*100</f>
        <v>0.004536198737444881</v>
      </c>
      <c r="H39" s="153"/>
      <c r="I39" s="368"/>
      <c r="J39" s="153">
        <f>SUM(F39,D39,B39,'- 12 -'!J39,'- 12 -'!H39,'- 12 -'!F39,'- 12 -'!D39,'- 12 -'!B39)</f>
        <v>4239325</v>
      </c>
      <c r="K39" s="368">
        <f t="shared" si="4"/>
        <v>0.279438819968882</v>
      </c>
    </row>
    <row r="40" spans="1:11" ht="12">
      <c r="A40" s="154" t="s">
        <v>363</v>
      </c>
      <c r="B40" s="160">
        <f>SUM(B25:B39)</f>
        <v>10117625</v>
      </c>
      <c r="C40" s="370">
        <f>B40/$J$52*100</f>
        <v>0.6669121123970584</v>
      </c>
      <c r="D40" s="160">
        <f>SUM(D25:D39)</f>
        <v>16301458</v>
      </c>
      <c r="E40" s="370">
        <f>D40/$J$52*100</f>
        <v>1.074524880091121</v>
      </c>
      <c r="F40" s="160">
        <f>SUM(F25:F39)</f>
        <v>78740820</v>
      </c>
      <c r="G40" s="370">
        <f>F40/$J$52*100</f>
        <v>5.1902701076662305</v>
      </c>
      <c r="H40" s="160"/>
      <c r="I40" s="370"/>
      <c r="J40" s="160">
        <f>SUM(F40,D40,B40,'- 12 -'!J40,'- 12 -'!H40,'- 12 -'!F40,'- 12 -'!D40,'- 12 -'!B40)</f>
        <v>146689928</v>
      </c>
      <c r="K40" s="370">
        <f t="shared" si="4"/>
        <v>9.669195067997915</v>
      </c>
    </row>
    <row r="41" spans="1:11" ht="12">
      <c r="A41" s="392" t="s">
        <v>364</v>
      </c>
      <c r="B41" s="158"/>
      <c r="C41" s="371"/>
      <c r="D41" s="158"/>
      <c r="E41" s="371"/>
      <c r="F41" s="158"/>
      <c r="G41" s="371"/>
      <c r="H41" s="158"/>
      <c r="I41" s="371"/>
      <c r="J41" s="158"/>
      <c r="K41" s="371"/>
    </row>
    <row r="42" spans="1:11" ht="12">
      <c r="A42" s="149" t="s">
        <v>365</v>
      </c>
      <c r="B42" s="150">
        <v>3115526</v>
      </c>
      <c r="C42" s="367">
        <f>B42/$J$52*100</f>
        <v>0.20536262471557878</v>
      </c>
      <c r="D42" s="150">
        <v>11299133</v>
      </c>
      <c r="E42" s="367">
        <f>D42/$J$52*100</f>
        <v>0.7447922469240866</v>
      </c>
      <c r="F42" s="150">
        <v>13604090</v>
      </c>
      <c r="G42" s="367">
        <f>F42/$J$52*100</f>
        <v>0.8967255061479051</v>
      </c>
      <c r="H42" s="150"/>
      <c r="I42" s="367"/>
      <c r="J42" s="150">
        <f>SUM(F42,D42,B42,'- 12 -'!J42,'- 12 -'!H42,'- 12 -'!F42,'- 12 -'!D42,'- 12 -'!B42)</f>
        <v>57941886</v>
      </c>
      <c r="K42" s="367">
        <f>J42/$J$52*100</f>
        <v>3.819290158365184</v>
      </c>
    </row>
    <row r="43" spans="1:11" ht="12">
      <c r="A43" s="149" t="s">
        <v>366</v>
      </c>
      <c r="B43" s="150">
        <v>2914176</v>
      </c>
      <c r="C43" s="367">
        <f>B43/$J$52*100</f>
        <v>0.19209046313307818</v>
      </c>
      <c r="D43" s="150">
        <v>11750</v>
      </c>
      <c r="E43" s="367">
        <f>D43/$J$52*100</f>
        <v>0.0007745115400763949</v>
      </c>
      <c r="F43" s="150">
        <v>13644</v>
      </c>
      <c r="G43" s="367">
        <f>F43/$J$52*100</f>
        <v>0.0008993562087491349</v>
      </c>
      <c r="H43" s="150"/>
      <c r="I43" s="367"/>
      <c r="J43" s="150">
        <f>SUM(F43,D43,B43,'- 12 -'!J43,'- 12 -'!H43,'- 12 -'!F43,'- 12 -'!D43,'- 12 -'!B43)</f>
        <v>14034120</v>
      </c>
      <c r="K43" s="367">
        <f>J43/$J$52*100</f>
        <v>0.9250713101971862</v>
      </c>
    </row>
    <row r="44" spans="1:11" ht="12">
      <c r="A44" s="149" t="s">
        <v>367</v>
      </c>
      <c r="B44" s="150">
        <v>171841</v>
      </c>
      <c r="C44" s="367">
        <f>B44/$J$52*100</f>
        <v>0.011327050004958962</v>
      </c>
      <c r="D44" s="150">
        <v>228590</v>
      </c>
      <c r="E44" s="367">
        <f>D44/$J$52*100</f>
        <v>0.015067710037962822</v>
      </c>
      <c r="F44" s="150">
        <v>2179907</v>
      </c>
      <c r="G44" s="367">
        <f>F44/$J$52*100</f>
        <v>0.1436904789611331</v>
      </c>
      <c r="H44" s="150"/>
      <c r="I44" s="367"/>
      <c r="J44" s="150">
        <f>SUM(F44,D44,B44,'- 12 -'!J44,'- 12 -'!H44,'- 12 -'!F44,'- 12 -'!D44,'- 12 -'!B44)</f>
        <v>12212579</v>
      </c>
      <c r="K44" s="367">
        <f>J44/$J$52*100</f>
        <v>0.8050028399655013</v>
      </c>
    </row>
    <row r="45" spans="1:11" ht="12">
      <c r="A45" s="157" t="s">
        <v>368</v>
      </c>
      <c r="B45" s="153">
        <v>398871</v>
      </c>
      <c r="C45" s="368">
        <f>B45/$J$52*100</f>
        <v>0.026291931276749936</v>
      </c>
      <c r="D45" s="153">
        <v>74710</v>
      </c>
      <c r="E45" s="368">
        <f>D45/$J$52*100</f>
        <v>0.004924575077370849</v>
      </c>
      <c r="F45" s="153">
        <v>75150</v>
      </c>
      <c r="G45" s="368">
        <f>F45/$J$52*100</f>
        <v>0.004953578062701369</v>
      </c>
      <c r="H45" s="153"/>
      <c r="I45" s="368"/>
      <c r="J45" s="153">
        <f>SUM(F45,D45,B45,'- 12 -'!J45,'- 12 -'!H45,'- 12 -'!F45,'- 12 -'!D45,'- 12 -'!B45)</f>
        <v>15620570</v>
      </c>
      <c r="K45" s="368">
        <f>J45/$J$52*100</f>
        <v>1.0296435512826498</v>
      </c>
    </row>
    <row r="46" spans="1:11" ht="12">
      <c r="A46" s="154" t="s">
        <v>369</v>
      </c>
      <c r="B46" s="160">
        <f>SUM(B42:B45)</f>
        <v>6600414</v>
      </c>
      <c r="C46" s="370">
        <f>B46/$J$52*100</f>
        <v>0.4350720691303659</v>
      </c>
      <c r="D46" s="160">
        <f>SUM(D42:D45)</f>
        <v>11614183</v>
      </c>
      <c r="E46" s="370">
        <f>D46/$J$52*100</f>
        <v>0.7655590435794968</v>
      </c>
      <c r="F46" s="160">
        <f>SUM(F42:F45)</f>
        <v>15872791</v>
      </c>
      <c r="G46" s="370">
        <f>F46/$J$52*100</f>
        <v>1.0462689193804888</v>
      </c>
      <c r="H46" s="160"/>
      <c r="I46" s="370"/>
      <c r="J46" s="160">
        <f>SUM(F46,D46,B46,'- 12 -'!J46,'- 12 -'!H46,'- 12 -'!F46,'- 12 -'!D46,'- 12 -'!B46)</f>
        <v>99809155</v>
      </c>
      <c r="K46" s="370">
        <f>J46/$J$52*100</f>
        <v>6.579007859810522</v>
      </c>
    </row>
    <row r="47" spans="1:11" ht="12">
      <c r="A47" s="392" t="s">
        <v>111</v>
      </c>
      <c r="B47" s="158"/>
      <c r="C47" s="371"/>
      <c r="D47" s="158"/>
      <c r="E47" s="371"/>
      <c r="F47" s="158"/>
      <c r="G47" s="371"/>
      <c r="H47" s="158"/>
      <c r="I47" s="371"/>
      <c r="J47" s="158"/>
      <c r="K47" s="371"/>
    </row>
    <row r="48" spans="1:11" ht="12">
      <c r="A48" s="149" t="s">
        <v>370</v>
      </c>
      <c r="B48" s="155"/>
      <c r="C48" s="367"/>
      <c r="D48" s="155"/>
      <c r="E48" s="367"/>
      <c r="F48" s="155"/>
      <c r="G48" s="367"/>
      <c r="H48" s="150">
        <f>'- 10 -'!G25</f>
        <v>2576969</v>
      </c>
      <c r="I48" s="367">
        <f>H48/$J$52*100</f>
        <v>0.16986316841864918</v>
      </c>
      <c r="J48" s="150">
        <f>H48</f>
        <v>2576969</v>
      </c>
      <c r="K48" s="367">
        <f>J48/$J$52*100</f>
        <v>0.16986316841864918</v>
      </c>
    </row>
    <row r="49" spans="1:11" ht="12">
      <c r="A49" s="149" t="s">
        <v>371</v>
      </c>
      <c r="B49" s="155"/>
      <c r="C49" s="367"/>
      <c r="D49" s="155"/>
      <c r="E49" s="367"/>
      <c r="F49" s="155"/>
      <c r="G49" s="367"/>
      <c r="H49" s="153">
        <f>'- 10 -'!H25</f>
        <v>24373271</v>
      </c>
      <c r="I49" s="368">
        <f>H49/$J$52*100</f>
        <v>1.6065855028859009</v>
      </c>
      <c r="J49" s="153">
        <f>H49</f>
        <v>24373271</v>
      </c>
      <c r="K49" s="368">
        <f>J49/$J$52*100</f>
        <v>1.6065855028859009</v>
      </c>
    </row>
    <row r="50" spans="1:11" ht="12">
      <c r="A50" s="154" t="s">
        <v>372</v>
      </c>
      <c r="B50" s="154"/>
      <c r="C50" s="370"/>
      <c r="D50" s="154"/>
      <c r="E50" s="370"/>
      <c r="F50" s="154"/>
      <c r="G50" s="370"/>
      <c r="H50" s="160">
        <f>SUM(H48:H49)</f>
        <v>26950240</v>
      </c>
      <c r="I50" s="370">
        <f>H50/$J$52*100</f>
        <v>1.77644867130455</v>
      </c>
      <c r="J50" s="160">
        <f>SUM(H50,D50)</f>
        <v>26950240</v>
      </c>
      <c r="K50" s="370">
        <f>J50/$J$52*100</f>
        <v>1.77644867130455</v>
      </c>
    </row>
    <row r="51" spans="1:11" ht="4.5" customHeight="1">
      <c r="A51" s="27"/>
      <c r="B51" s="31"/>
      <c r="C51" s="372"/>
      <c r="D51" s="95"/>
      <c r="E51" s="372"/>
      <c r="F51" s="95"/>
      <c r="G51" s="372"/>
      <c r="H51" s="95"/>
      <c r="I51" s="372"/>
      <c r="J51" s="95"/>
      <c r="K51" s="372"/>
    </row>
    <row r="52" spans="1:11" ht="12">
      <c r="A52" s="393" t="s">
        <v>373</v>
      </c>
      <c r="B52" s="513">
        <f>SUM(B50,B46,B40,B23,B22)</f>
        <v>77926656</v>
      </c>
      <c r="C52" s="514">
        <f>B52/$J$52*100</f>
        <v>5.136603774601145</v>
      </c>
      <c r="D52" s="513">
        <f>SUM(D50,D46,D40,D23,D22)</f>
        <v>59753021</v>
      </c>
      <c r="E52" s="514">
        <f>D52/$J$52*100</f>
        <v>3.9386727079938026</v>
      </c>
      <c r="F52" s="513">
        <f>SUM(F50,F46,F40,F23,F22)</f>
        <v>184788656</v>
      </c>
      <c r="G52" s="514">
        <f>F52/$J$52*100</f>
        <v>12.180506089124016</v>
      </c>
      <c r="H52" s="513">
        <f>SUM(H50,H46,H40,H23,H22)</f>
        <v>26950240</v>
      </c>
      <c r="I52" s="514">
        <f>H52/$J$52*100</f>
        <v>1.77644867130455</v>
      </c>
      <c r="J52" s="513">
        <f>SUM(J50,J46,J40,J23,J22)</f>
        <v>1517085206.87</v>
      </c>
      <c r="K52" s="514">
        <f>J52/$J$52*100</f>
        <v>100</v>
      </c>
    </row>
    <row r="53" ht="6" customHeight="1"/>
  </sheetData>
  <mergeCells count="1">
    <mergeCell ref="L25:L29"/>
  </mergeCells>
  <printOptions verticalCentered="1"/>
  <pageMargins left="0.75" right="0" top="0.3" bottom="0.3" header="0" footer="0"/>
  <pageSetup fitToHeight="1" fitToWidth="1" horizontalDpi="300" verticalDpi="300" orientation="landscape" scale="88"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J54"/>
  <sheetViews>
    <sheetView showGridLines="0" showZeros="0" workbookViewId="0" topLeftCell="A1">
      <selection activeCell="A1" sqref="A1"/>
    </sheetView>
  </sheetViews>
  <sheetFormatPr defaultColWidth="15.83203125" defaultRowHeight="12"/>
  <cols>
    <col min="1" max="1" width="33.83203125" style="1" customWidth="1"/>
    <col min="2" max="2" width="17.83203125" style="1" customWidth="1"/>
    <col min="3" max="3" width="8.83203125" style="1" customWidth="1"/>
    <col min="4" max="4" width="9.83203125" style="1" customWidth="1"/>
    <col min="5" max="5" width="17.83203125" style="1" customWidth="1"/>
    <col min="6" max="6" width="8.83203125" style="1" customWidth="1"/>
    <col min="7" max="7" width="9.83203125" style="1" customWidth="1"/>
    <col min="8" max="8" width="17.83203125" style="1" customWidth="1"/>
    <col min="9" max="9" width="8.83203125" style="1" customWidth="1"/>
    <col min="10" max="16384" width="15.83203125" style="1" customWidth="1"/>
  </cols>
  <sheetData>
    <row r="1" spans="1:9" ht="6.75" customHeight="1">
      <c r="A1" s="3"/>
      <c r="B1" s="4"/>
      <c r="C1" s="4"/>
      <c r="D1" s="4"/>
      <c r="E1" s="4"/>
      <c r="F1" s="4"/>
      <c r="G1" s="4"/>
      <c r="H1" s="4"/>
      <c r="I1" s="4"/>
    </row>
    <row r="2" spans="1:9" ht="15.75" customHeight="1">
      <c r="A2" s="168"/>
      <c r="B2" s="5" t="s">
        <v>4</v>
      </c>
      <c r="C2" s="6"/>
      <c r="D2" s="6"/>
      <c r="E2" s="6"/>
      <c r="F2" s="6"/>
      <c r="G2" s="6"/>
      <c r="H2" s="109"/>
      <c r="I2" s="191" t="s">
        <v>5</v>
      </c>
    </row>
    <row r="3" spans="1:9" ht="15.75" customHeight="1">
      <c r="A3" s="171"/>
      <c r="B3" s="7" t="str">
        <f>OPYEAR</f>
        <v>OPERATING FUND 2005/2006 BUDGET</v>
      </c>
      <c r="C3" s="8"/>
      <c r="D3" s="8"/>
      <c r="E3" s="8"/>
      <c r="F3" s="8"/>
      <c r="G3" s="8"/>
      <c r="H3" s="111"/>
      <c r="I3" s="104"/>
    </row>
    <row r="4" spans="2:9" ht="15.75" customHeight="1">
      <c r="B4" s="4"/>
      <c r="C4" s="4"/>
      <c r="D4" s="4"/>
      <c r="E4" s="4"/>
      <c r="F4" s="4"/>
      <c r="G4" s="4"/>
      <c r="H4" s="4"/>
      <c r="I4" s="4"/>
    </row>
    <row r="5" spans="2:9" ht="15.75" customHeight="1">
      <c r="B5" s="4"/>
      <c r="C5" s="4"/>
      <c r="D5" s="4"/>
      <c r="E5" s="4"/>
      <c r="F5" s="4"/>
      <c r="G5" s="4"/>
      <c r="H5" s="4"/>
      <c r="I5" s="4"/>
    </row>
    <row r="6" spans="2:9" ht="15.75" customHeight="1">
      <c r="B6" s="387"/>
      <c r="C6" s="376"/>
      <c r="D6" s="377"/>
      <c r="E6" s="375"/>
      <c r="F6" s="376"/>
      <c r="G6" s="377"/>
      <c r="H6" s="375" t="s">
        <v>243</v>
      </c>
      <c r="I6" s="377"/>
    </row>
    <row r="7" spans="2:9" ht="15.75" customHeight="1">
      <c r="B7" s="378" t="s">
        <v>61</v>
      </c>
      <c r="C7" s="379"/>
      <c r="D7" s="380"/>
      <c r="E7" s="378" t="s">
        <v>62</v>
      </c>
      <c r="F7" s="379"/>
      <c r="G7" s="380"/>
      <c r="H7" s="378" t="s">
        <v>322</v>
      </c>
      <c r="I7" s="380"/>
    </row>
    <row r="8" spans="1:9" ht="15.75" customHeight="1">
      <c r="A8" s="105"/>
      <c r="B8" s="177" t="s">
        <v>6</v>
      </c>
      <c r="C8" s="244"/>
      <c r="D8" s="176" t="s">
        <v>74</v>
      </c>
      <c r="E8" s="177"/>
      <c r="F8" s="176"/>
      <c r="G8" s="176" t="s">
        <v>74</v>
      </c>
      <c r="H8" s="177"/>
      <c r="I8" s="176"/>
    </row>
    <row r="9" spans="1:9" ht="15.75" customHeight="1">
      <c r="A9" s="35" t="s">
        <v>98</v>
      </c>
      <c r="B9" s="116" t="s">
        <v>99</v>
      </c>
      <c r="C9" s="116" t="s">
        <v>100</v>
      </c>
      <c r="D9" s="116" t="s">
        <v>101</v>
      </c>
      <c r="E9" s="116" t="s">
        <v>99</v>
      </c>
      <c r="F9" s="116" t="s">
        <v>100</v>
      </c>
      <c r="G9" s="116" t="s">
        <v>101</v>
      </c>
      <c r="H9" s="116" t="s">
        <v>99</v>
      </c>
      <c r="I9" s="116" t="s">
        <v>100</v>
      </c>
    </row>
    <row r="10" ht="4.5" customHeight="1">
      <c r="A10" s="37"/>
    </row>
    <row r="11" spans="1:9" ht="13.5" customHeight="1">
      <c r="A11" s="381" t="s">
        <v>263</v>
      </c>
      <c r="B11" s="382">
        <f>SUM('- 18 -'!B11,'- 18 -'!E11,'- 19 -'!B11,'- 19 -'!E11,'- 19 -'!H11,'- 20 -'!B11)</f>
        <v>7113314</v>
      </c>
      <c r="C11" s="383">
        <f>B11/'- 3 -'!D11*100</f>
        <v>59.50572193408065</v>
      </c>
      <c r="D11" s="382">
        <f>B11/'- 7 -'!C11</f>
        <v>4810.518698857104</v>
      </c>
      <c r="E11" s="382">
        <f>SUM('- 21 -'!B11,'- 21 -'!E11,'- 21 -'!H11,'- 22 -'!B11,'- 22 -'!E11,'- 22 -'!H11)</f>
        <v>1418048</v>
      </c>
      <c r="F11" s="383">
        <f>E11/'- 3 -'!D11*100</f>
        <v>11.862539735653337</v>
      </c>
      <c r="G11" s="382">
        <f>E11/'- 7 -'!F11</f>
        <v>936.0361728109839</v>
      </c>
      <c r="H11" s="382">
        <f>SUM('- 23 -'!D11,'- 23 -'!B11)</f>
        <v>0</v>
      </c>
      <c r="I11" s="383">
        <f>H11/'- 3 -'!D11*100</f>
        <v>0</v>
      </c>
    </row>
    <row r="12" spans="1:9" ht="13.5" customHeight="1">
      <c r="A12" s="23" t="s">
        <v>264</v>
      </c>
      <c r="B12" s="24">
        <f>SUM('- 18 -'!B12,'- 18 -'!E12,'- 19 -'!B12,'- 19 -'!E12,'- 19 -'!H12,'- 20 -'!B12)</f>
        <v>12108298</v>
      </c>
      <c r="C12" s="374">
        <f>B12/'- 3 -'!D12*100</f>
        <v>58.3010056724115</v>
      </c>
      <c r="D12" s="24">
        <f>B12/'- 7 -'!C12</f>
        <v>5185.710951268452</v>
      </c>
      <c r="E12" s="24">
        <f>SUM('- 21 -'!B12,'- 21 -'!E12,'- 21 -'!H12,'- 22 -'!B12,'- 22 -'!E12,'- 22 -'!H12)</f>
        <v>2283288</v>
      </c>
      <c r="F12" s="374">
        <f>E12/'- 3 -'!D12*100</f>
        <v>10.993947013837047</v>
      </c>
      <c r="G12" s="24">
        <f>E12/'- 7 -'!F12</f>
        <v>977.8807547105167</v>
      </c>
      <c r="H12" s="24">
        <f>SUM('- 23 -'!D12,'- 23 -'!B12)</f>
        <v>465945</v>
      </c>
      <c r="I12" s="374">
        <f>H12/'- 3 -'!D12*100</f>
        <v>2.243507889220415</v>
      </c>
    </row>
    <row r="13" spans="1:9" ht="13.5" customHeight="1">
      <c r="A13" s="381" t="s">
        <v>265</v>
      </c>
      <c r="B13" s="382">
        <f>SUM('- 18 -'!B13,'- 18 -'!E13,'- 19 -'!B13,'- 19 -'!E13,'- 19 -'!H13,'- 20 -'!B13)</f>
        <v>30985100</v>
      </c>
      <c r="C13" s="383">
        <f>B13/'- 3 -'!D13*100</f>
        <v>60.24584346825171</v>
      </c>
      <c r="D13" s="382">
        <f>B13/'- 7 -'!C13</f>
        <v>4561.327837479758</v>
      </c>
      <c r="E13" s="382">
        <f>SUM('- 21 -'!B13,'- 21 -'!E13,'- 21 -'!H13,'- 22 -'!B13,'- 22 -'!E13,'- 22 -'!H13)</f>
        <v>7934800</v>
      </c>
      <c r="F13" s="383">
        <f>E13/'- 3 -'!D13*100</f>
        <v>15.428019233498796</v>
      </c>
      <c r="G13" s="382">
        <f>E13/'- 7 -'!F13</f>
        <v>1128.8661260492247</v>
      </c>
      <c r="H13" s="382">
        <f>SUM('- 23 -'!D13,'- 23 -'!B13)</f>
        <v>0</v>
      </c>
      <c r="I13" s="383">
        <f>H13/'- 3 -'!D13*100</f>
        <v>0</v>
      </c>
    </row>
    <row r="14" spans="1:9" ht="13.5" customHeight="1">
      <c r="A14" s="23" t="s">
        <v>301</v>
      </c>
      <c r="B14" s="24">
        <f>SUM('- 18 -'!B14,'- 18 -'!E14,'- 19 -'!B14,'- 19 -'!E14,'- 19 -'!H14,'- 20 -'!B14)</f>
        <v>25795257</v>
      </c>
      <c r="C14" s="374">
        <f>B14/'- 3 -'!D14*100</f>
        <v>56.105061646222474</v>
      </c>
      <c r="D14" s="24">
        <f>B14/'- 7 -'!C14</f>
        <v>6108.277764622307</v>
      </c>
      <c r="E14" s="24">
        <f>SUM('- 21 -'!B14,'- 21 -'!E14,'- 21 -'!H14,'- 22 -'!B14,'- 22 -'!E14,'- 22 -'!H14)</f>
        <v>5600654</v>
      </c>
      <c r="F14" s="374">
        <f>E14/'- 3 -'!D14*100</f>
        <v>12.181504449797204</v>
      </c>
      <c r="G14" s="24">
        <f>E14/'- 7 -'!F14</f>
        <v>1302.4776744186047</v>
      </c>
      <c r="H14" s="24">
        <f>SUM('- 23 -'!D14,'- 23 -'!B14)</f>
        <v>0</v>
      </c>
      <c r="I14" s="374">
        <f>H14/'- 3 -'!D14*100</f>
        <v>0</v>
      </c>
    </row>
    <row r="15" spans="1:9" ht="13.5" customHeight="1">
      <c r="A15" s="381" t="s">
        <v>266</v>
      </c>
      <c r="B15" s="382">
        <f>SUM('- 18 -'!B15,'- 18 -'!E15,'- 19 -'!B15,'- 19 -'!E15,'- 19 -'!H15,'- 20 -'!B15)</f>
        <v>7683861</v>
      </c>
      <c r="C15" s="383">
        <f>B15/'- 3 -'!D15*100</f>
        <v>55.393291191665774</v>
      </c>
      <c r="D15" s="382">
        <f>B15/'- 7 -'!C15</f>
        <v>4852.454057467635</v>
      </c>
      <c r="E15" s="382">
        <f>SUM('- 21 -'!B15,'- 21 -'!E15,'- 21 -'!H15,'- 22 -'!B15,'- 22 -'!E15,'- 22 -'!H15)</f>
        <v>1788351</v>
      </c>
      <c r="F15" s="383">
        <f>E15/'- 3 -'!D15*100</f>
        <v>12.892300849261416</v>
      </c>
      <c r="G15" s="382">
        <f>E15/'- 7 -'!F15</f>
        <v>1129.3659614777391</v>
      </c>
      <c r="H15" s="382">
        <f>SUM('- 23 -'!D15,'- 23 -'!B15)</f>
        <v>0</v>
      </c>
      <c r="I15" s="383">
        <f>H15/'- 3 -'!D15*100</f>
        <v>0</v>
      </c>
    </row>
    <row r="16" spans="1:9" ht="13.5" customHeight="1">
      <c r="A16" s="23" t="s">
        <v>267</v>
      </c>
      <c r="B16" s="24">
        <f>SUM('- 18 -'!B16,'- 18 -'!E16,'- 19 -'!B16,'- 19 -'!E16,'- 19 -'!H16,'- 20 -'!B16)</f>
        <v>6511229</v>
      </c>
      <c r="C16" s="374">
        <f>B16/'- 3 -'!D16*100</f>
        <v>59.15081100349896</v>
      </c>
      <c r="D16" s="24">
        <f>B16/'- 7 -'!C16</f>
        <v>5002.865155589704</v>
      </c>
      <c r="E16" s="24">
        <f>SUM('- 21 -'!B16,'- 21 -'!E16,'- 21 -'!H16,'- 22 -'!B16,'- 22 -'!E16,'- 22 -'!H16)</f>
        <v>1178094</v>
      </c>
      <c r="F16" s="374">
        <f>E16/'- 3 -'!D16*100</f>
        <v>10.702313731916986</v>
      </c>
      <c r="G16" s="24">
        <f>E16/'- 7 -'!F16</f>
        <v>902.408272692455</v>
      </c>
      <c r="H16" s="24">
        <f>SUM('- 23 -'!D16,'- 23 -'!B16)</f>
        <v>0</v>
      </c>
      <c r="I16" s="374">
        <f>H16/'- 3 -'!D16*100</f>
        <v>0</v>
      </c>
    </row>
    <row r="17" spans="1:9" ht="13.5" customHeight="1">
      <c r="A17" s="381" t="s">
        <v>268</v>
      </c>
      <c r="B17" s="382">
        <f>SUM('- 18 -'!B17,'- 18 -'!E17,'- 19 -'!B17,'- 19 -'!E17,'- 19 -'!H17,'- 20 -'!B17)</f>
        <v>7255160</v>
      </c>
      <c r="C17" s="383">
        <f>B17/'- 3 -'!D17*100</f>
        <v>57.01780582403412</v>
      </c>
      <c r="D17" s="382">
        <f>B17/'- 7 -'!C17</f>
        <v>4988.078377449296</v>
      </c>
      <c r="E17" s="382">
        <f>SUM('- 21 -'!B17,'- 21 -'!E17,'- 21 -'!H17,'- 22 -'!B17,'- 22 -'!E17,'- 22 -'!H17)</f>
        <v>1551755</v>
      </c>
      <c r="F17" s="383">
        <f>E17/'- 3 -'!D17*100</f>
        <v>12.19513632731381</v>
      </c>
      <c r="G17" s="382">
        <f>E17/'- 7 -'!F17</f>
        <v>1066.8649020281885</v>
      </c>
      <c r="H17" s="382">
        <f>SUM('- 23 -'!D17,'- 23 -'!B17)</f>
        <v>0</v>
      </c>
      <c r="I17" s="383">
        <f>H17/'- 3 -'!D17*100</f>
        <v>0</v>
      </c>
    </row>
    <row r="18" spans="1:9" ht="13.5" customHeight="1">
      <c r="A18" s="23" t="s">
        <v>269</v>
      </c>
      <c r="B18" s="24">
        <f>SUM('- 18 -'!B18,'- 18 -'!E18,'- 19 -'!B18,'- 19 -'!E18,'- 19 -'!H18,'- 20 -'!B18)</f>
        <v>34230674</v>
      </c>
      <c r="C18" s="374">
        <f>B18/'- 3 -'!D18*100</f>
        <v>42.96345833390964</v>
      </c>
      <c r="D18" s="24">
        <f>B18/'- 7 -'!C18</f>
        <v>5729.846169297467</v>
      </c>
      <c r="E18" s="24">
        <f>SUM('- 21 -'!B18,'- 21 -'!E18,'- 21 -'!H18,'- 22 -'!B18,'- 22 -'!E18,'- 22 -'!H18)</f>
        <v>11822837</v>
      </c>
      <c r="F18" s="374">
        <f>E18/'- 3 -'!D18*100</f>
        <v>14.839029019355717</v>
      </c>
      <c r="G18" s="24">
        <f>E18/'- 7 -'!F18</f>
        <v>1979.0155839373294</v>
      </c>
      <c r="H18" s="24">
        <f>SUM('- 23 -'!D18,'- 23 -'!B18)</f>
        <v>1522783</v>
      </c>
      <c r="I18" s="374">
        <f>H18/'- 3 -'!D18*100</f>
        <v>1.9112689388495803</v>
      </c>
    </row>
    <row r="19" spans="1:9" ht="13.5" customHeight="1">
      <c r="A19" s="381" t="s">
        <v>270</v>
      </c>
      <c r="B19" s="382">
        <f>SUM('- 18 -'!B19,'- 18 -'!E19,'- 19 -'!B19,'- 19 -'!E19,'- 19 -'!H19,'- 20 -'!B19)</f>
        <v>13330900</v>
      </c>
      <c r="C19" s="383">
        <f>B19/'- 3 -'!D19*100</f>
        <v>63.680463168856484</v>
      </c>
      <c r="D19" s="382">
        <f>B19/'- 7 -'!C19</f>
        <v>4370.786885245901</v>
      </c>
      <c r="E19" s="382">
        <f>SUM('- 21 -'!B19,'- 21 -'!E19,'- 21 -'!H19,'- 22 -'!B19,'- 22 -'!E19,'- 22 -'!H19)</f>
        <v>3074200</v>
      </c>
      <c r="F19" s="383">
        <f>E19/'- 3 -'!D19*100</f>
        <v>14.685166033328475</v>
      </c>
      <c r="G19" s="382">
        <f>E19/'- 7 -'!F19</f>
        <v>981.5453384418902</v>
      </c>
      <c r="H19" s="382">
        <f>SUM('- 23 -'!D19,'- 23 -'!B19)</f>
        <v>0</v>
      </c>
      <c r="I19" s="383">
        <f>H19/'- 3 -'!D19*100</f>
        <v>0</v>
      </c>
    </row>
    <row r="20" spans="1:9" ht="13.5" customHeight="1">
      <c r="A20" s="23" t="s">
        <v>271</v>
      </c>
      <c r="B20" s="24">
        <f>SUM('- 18 -'!B20,'- 18 -'!E20,'- 19 -'!B20,'- 19 -'!E20,'- 19 -'!H20,'- 20 -'!B20)</f>
        <v>26498253</v>
      </c>
      <c r="C20" s="374">
        <f>B20/'- 3 -'!D20*100</f>
        <v>62.215953414694155</v>
      </c>
      <c r="D20" s="24">
        <f>B20/'- 7 -'!C20</f>
        <v>3936.1635472370767</v>
      </c>
      <c r="E20" s="24">
        <f>SUM('- 21 -'!B20,'- 21 -'!E20,'- 21 -'!H20,'- 22 -'!B20,'- 22 -'!E20,'- 22 -'!H20)</f>
        <v>4934096</v>
      </c>
      <c r="F20" s="374">
        <f>E20/'- 3 -'!D20*100</f>
        <v>11.58489530912203</v>
      </c>
      <c r="G20" s="24">
        <f>E20/'- 7 -'!F20</f>
        <v>731.6275207591933</v>
      </c>
      <c r="H20" s="24">
        <f>SUM('- 23 -'!D20,'- 23 -'!B20)</f>
        <v>0</v>
      </c>
      <c r="I20" s="374">
        <f>H20/'- 3 -'!D20*100</f>
        <v>0</v>
      </c>
    </row>
    <row r="21" spans="1:9" ht="13.5" customHeight="1">
      <c r="A21" s="381" t="s">
        <v>272</v>
      </c>
      <c r="B21" s="382">
        <f>SUM('- 18 -'!B21,'- 18 -'!E21,'- 19 -'!B21,'- 19 -'!E21,'- 19 -'!H21,'- 20 -'!B21)</f>
        <v>14987000</v>
      </c>
      <c r="C21" s="383">
        <f>B21/'- 3 -'!D21*100</f>
        <v>58.31971359638882</v>
      </c>
      <c r="D21" s="382">
        <f>B21/'- 7 -'!C21</f>
        <v>4730.74494949495</v>
      </c>
      <c r="E21" s="382">
        <f>SUM('- 21 -'!B21,'- 21 -'!E21,'- 21 -'!H21,'- 22 -'!B21,'- 22 -'!E21,'- 22 -'!H21)</f>
        <v>3285000</v>
      </c>
      <c r="F21" s="383">
        <f>E21/'- 3 -'!D21*100</f>
        <v>12.783095960775157</v>
      </c>
      <c r="G21" s="382">
        <f>E21/'- 7 -'!F21</f>
        <v>1026.5625</v>
      </c>
      <c r="H21" s="382">
        <f>SUM('- 23 -'!D21,'- 23 -'!B21)</f>
        <v>0</v>
      </c>
      <c r="I21" s="383">
        <f>H21/'- 3 -'!D21*100</f>
        <v>0</v>
      </c>
    </row>
    <row r="22" spans="1:9" ht="13.5" customHeight="1">
      <c r="A22" s="23" t="s">
        <v>273</v>
      </c>
      <c r="B22" s="24">
        <f>SUM('- 18 -'!B22,'- 18 -'!E22,'- 19 -'!B22,'- 19 -'!E22,'- 19 -'!H22,'- 20 -'!B22)</f>
        <v>7590310</v>
      </c>
      <c r="C22" s="374">
        <f>B22/'- 3 -'!D22*100</f>
        <v>55.12965180110441</v>
      </c>
      <c r="D22" s="24">
        <f>B22/'- 7 -'!C22</f>
        <v>4628.237804878048</v>
      </c>
      <c r="E22" s="24">
        <f>SUM('- 21 -'!B22,'- 21 -'!E22,'- 21 -'!H22,'- 22 -'!B22,'- 22 -'!E22,'- 22 -'!H22)</f>
        <v>2183798</v>
      </c>
      <c r="F22" s="374">
        <f>E22/'- 3 -'!D22*100</f>
        <v>15.861278833664</v>
      </c>
      <c r="G22" s="24">
        <f>E22/'- 7 -'!F22</f>
        <v>1290.660756501182</v>
      </c>
      <c r="H22" s="24">
        <f>SUM('- 23 -'!D22,'- 23 -'!B22)</f>
        <v>0</v>
      </c>
      <c r="I22" s="374">
        <f>H22/'- 3 -'!D22*100</f>
        <v>0</v>
      </c>
    </row>
    <row r="23" spans="1:9" ht="13.5" customHeight="1">
      <c r="A23" s="381" t="s">
        <v>274</v>
      </c>
      <c r="B23" s="382">
        <f>SUM('- 18 -'!B23,'- 18 -'!E23,'- 19 -'!B23,'- 19 -'!E23,'- 19 -'!H23,'- 20 -'!B23)</f>
        <v>6305697</v>
      </c>
      <c r="C23" s="383">
        <f>B23/'- 3 -'!D23*100</f>
        <v>55.07232542059296</v>
      </c>
      <c r="D23" s="382">
        <f>B23/'- 7 -'!C23</f>
        <v>4844.945831732616</v>
      </c>
      <c r="E23" s="382">
        <f>SUM('- 21 -'!B23,'- 21 -'!E23,'- 21 -'!H23,'- 22 -'!B23,'- 22 -'!E23,'- 22 -'!H23)</f>
        <v>1538350</v>
      </c>
      <c r="F23" s="383">
        <f>E23/'- 3 -'!D23*100</f>
        <v>13.435550710852292</v>
      </c>
      <c r="G23" s="382">
        <f>E23/'- 7 -'!F23</f>
        <v>1181.9823280829812</v>
      </c>
      <c r="H23" s="382">
        <f>SUM('- 23 -'!D23,'- 23 -'!B23)</f>
        <v>160000</v>
      </c>
      <c r="I23" s="383">
        <f>H23/'- 3 -'!D23*100</f>
        <v>1.3973985853260746</v>
      </c>
    </row>
    <row r="24" spans="1:9" ht="13.5" customHeight="1">
      <c r="A24" s="23" t="s">
        <v>275</v>
      </c>
      <c r="B24" s="24">
        <f>SUM('- 18 -'!B24,'- 18 -'!E24,'- 19 -'!B24,'- 19 -'!E24,'- 19 -'!H24,'- 20 -'!B24)</f>
        <v>22940810</v>
      </c>
      <c r="C24" s="374">
        <f>B24/'- 3 -'!D24*100</f>
        <v>59.84145964182994</v>
      </c>
      <c r="D24" s="24">
        <f>B24/'- 7 -'!C24</f>
        <v>5009.457364341085</v>
      </c>
      <c r="E24" s="24">
        <f>SUM('- 21 -'!B24,'- 21 -'!E24,'- 21 -'!H24,'- 22 -'!B24,'- 22 -'!E24,'- 22 -'!H24)</f>
        <v>5266685</v>
      </c>
      <c r="F24" s="374">
        <f>E24/'- 3 -'!D24*100</f>
        <v>13.738229725704157</v>
      </c>
      <c r="G24" s="24">
        <f>E24/'- 7 -'!F24</f>
        <v>1143.0678241996745</v>
      </c>
      <c r="H24" s="24">
        <f>SUM('- 23 -'!D24,'- 23 -'!B24)</f>
        <v>296340</v>
      </c>
      <c r="I24" s="374">
        <f>H24/'- 3 -'!D24*100</f>
        <v>0.7730074984388035</v>
      </c>
    </row>
    <row r="25" spans="1:9" ht="13.5" customHeight="1">
      <c r="A25" s="381" t="s">
        <v>276</v>
      </c>
      <c r="B25" s="382">
        <f>SUM('- 18 -'!B25,'- 18 -'!E25,'- 19 -'!B25,'- 19 -'!E25,'- 19 -'!H25,'- 20 -'!B25)</f>
        <v>70698362</v>
      </c>
      <c r="C25" s="383">
        <f>B25/'- 3 -'!D25*100</f>
        <v>58.761704447411574</v>
      </c>
      <c r="D25" s="382">
        <f>B25/'- 7 -'!C25</f>
        <v>4822.041537359752</v>
      </c>
      <c r="E25" s="382">
        <f>SUM('- 21 -'!B25,'- 21 -'!E25,'- 21 -'!H25,'- 22 -'!B25,'- 22 -'!E25,'- 22 -'!H25)</f>
        <v>18086918</v>
      </c>
      <c r="F25" s="383">
        <f>E25/'- 3 -'!D25*100</f>
        <v>15.033136551035915</v>
      </c>
      <c r="G25" s="382">
        <f>E25/'- 7 -'!F25</f>
        <v>1217.8512608154058</v>
      </c>
      <c r="H25" s="382">
        <f>SUM('- 23 -'!D25,'- 23 -'!B25)</f>
        <v>0</v>
      </c>
      <c r="I25" s="383">
        <f>H25/'- 3 -'!D25*100</f>
        <v>0</v>
      </c>
    </row>
    <row r="26" spans="1:9" ht="13.5" customHeight="1">
      <c r="A26" s="23" t="s">
        <v>277</v>
      </c>
      <c r="B26" s="24">
        <f>SUM('- 18 -'!B26,'- 18 -'!E26,'- 19 -'!B26,'- 19 -'!E26,'- 19 -'!H26,'- 20 -'!B26)</f>
        <v>16398501</v>
      </c>
      <c r="C26" s="374">
        <f>B26/'- 3 -'!D26*100</f>
        <v>58.11504620196393</v>
      </c>
      <c r="D26" s="24">
        <f>B26/'- 7 -'!C26</f>
        <v>5106.181223727231</v>
      </c>
      <c r="E26" s="24">
        <f>SUM('- 21 -'!B26,'- 21 -'!E26,'- 21 -'!H26,'- 22 -'!B26,'- 22 -'!E26,'- 22 -'!H26)</f>
        <v>3049036</v>
      </c>
      <c r="F26" s="374">
        <f>E26/'- 3 -'!D26*100</f>
        <v>10.805552776528248</v>
      </c>
      <c r="G26" s="24">
        <f>E26/'- 7 -'!F26</f>
        <v>942.9522189577857</v>
      </c>
      <c r="H26" s="24">
        <f>SUM('- 23 -'!D26,'- 23 -'!B26)</f>
        <v>0</v>
      </c>
      <c r="I26" s="374">
        <f>H26/'- 3 -'!D26*100</f>
        <v>0</v>
      </c>
    </row>
    <row r="27" spans="1:9" ht="13.5" customHeight="1">
      <c r="A27" s="381" t="s">
        <v>278</v>
      </c>
      <c r="B27" s="382">
        <f>SUM('- 18 -'!B27,'- 18 -'!E27,'- 19 -'!B27,'- 19 -'!E27,'- 19 -'!H27,'- 20 -'!B27)</f>
        <v>17170393</v>
      </c>
      <c r="C27" s="383">
        <f>B27/'- 3 -'!D27*100</f>
        <v>57.787183190365774</v>
      </c>
      <c r="D27" s="382">
        <f>B27/'- 7 -'!C27</f>
        <v>5211.661774838296</v>
      </c>
      <c r="E27" s="382">
        <f>SUM('- 21 -'!B27,'- 21 -'!E27,'- 21 -'!H27,'- 22 -'!B27,'- 22 -'!E27,'- 22 -'!H27)</f>
        <v>4319654</v>
      </c>
      <c r="F27" s="383">
        <f>E27/'- 3 -'!D27*100</f>
        <v>14.537852279618543</v>
      </c>
      <c r="G27" s="382">
        <f>E27/'- 7 -'!F27</f>
        <v>1273.2539254438323</v>
      </c>
      <c r="H27" s="382">
        <f>SUM('- 23 -'!D27,'- 23 -'!B27)</f>
        <v>0</v>
      </c>
      <c r="I27" s="383">
        <f>H27/'- 3 -'!D27*100</f>
        <v>0</v>
      </c>
    </row>
    <row r="28" spans="1:9" ht="13.5" customHeight="1">
      <c r="A28" s="23" t="s">
        <v>279</v>
      </c>
      <c r="B28" s="24">
        <f>SUM('- 18 -'!B28,'- 18 -'!E28,'- 19 -'!B28,'- 19 -'!E28,'- 19 -'!H28,'- 20 -'!B28)</f>
        <v>10470855</v>
      </c>
      <c r="C28" s="374">
        <f>B28/'- 3 -'!D28*100</f>
        <v>58.207567220052034</v>
      </c>
      <c r="D28" s="24">
        <f>B28/'- 7 -'!C28</f>
        <v>5107.734146341463</v>
      </c>
      <c r="E28" s="24">
        <f>SUM('- 21 -'!B28,'- 21 -'!E28,'- 21 -'!H28,'- 22 -'!B28,'- 22 -'!E28,'- 22 -'!H28)</f>
        <v>1982076.87</v>
      </c>
      <c r="F28" s="374">
        <f>E28/'- 3 -'!D28*100</f>
        <v>11.018381273146783</v>
      </c>
      <c r="G28" s="24">
        <f>E28/'- 7 -'!F28</f>
        <v>966.8667658536585</v>
      </c>
      <c r="H28" s="24">
        <f>SUM('- 23 -'!D28,'- 23 -'!B28)</f>
        <v>0</v>
      </c>
      <c r="I28" s="374">
        <f>H28/'- 3 -'!D28*100</f>
        <v>0</v>
      </c>
    </row>
    <row r="29" spans="1:9" ht="13.5" customHeight="1">
      <c r="A29" s="381" t="s">
        <v>280</v>
      </c>
      <c r="B29" s="382">
        <f>SUM('- 18 -'!B29,'- 18 -'!E29,'- 19 -'!B29,'- 19 -'!E29,'- 19 -'!H29,'- 20 -'!B29)</f>
        <v>66808268</v>
      </c>
      <c r="C29" s="383">
        <f>B29/'- 3 -'!D29*100</f>
        <v>60.06507335186597</v>
      </c>
      <c r="D29" s="382">
        <f>B29/'- 7 -'!C29</f>
        <v>5190.8059515947325</v>
      </c>
      <c r="E29" s="382">
        <f>SUM('- 21 -'!B29,'- 21 -'!E29,'- 21 -'!H29,'- 22 -'!B29,'- 22 -'!E29,'- 22 -'!H29)</f>
        <v>19180896</v>
      </c>
      <c r="F29" s="383">
        <f>E29/'- 3 -'!D29*100</f>
        <v>17.244900364645176</v>
      </c>
      <c r="G29" s="382">
        <f>E29/'- 7 -'!F29</f>
        <v>1482.5813333333333</v>
      </c>
      <c r="H29" s="382">
        <f>SUM('- 23 -'!D29,'- 23 -'!B29)</f>
        <v>0</v>
      </c>
      <c r="I29" s="383">
        <f>H29/'- 3 -'!D29*100</f>
        <v>0</v>
      </c>
    </row>
    <row r="30" spans="1:9" ht="13.5" customHeight="1">
      <c r="A30" s="23" t="s">
        <v>281</v>
      </c>
      <c r="B30" s="24">
        <f>SUM('- 18 -'!B30,'- 18 -'!E30,'- 19 -'!B30,'- 19 -'!E30,'- 19 -'!H30,'- 20 -'!B30)</f>
        <v>6168407</v>
      </c>
      <c r="C30" s="374">
        <f>B30/'- 3 -'!D30*100</f>
        <v>59.36601129361918</v>
      </c>
      <c r="D30" s="24">
        <f>B30/'- 7 -'!C30</f>
        <v>4934.7256</v>
      </c>
      <c r="E30" s="24">
        <f>SUM('- 21 -'!B30,'- 21 -'!E30,'- 21 -'!H30,'- 22 -'!B30,'- 22 -'!E30,'- 22 -'!H30)</f>
        <v>1001335</v>
      </c>
      <c r="F30" s="374">
        <f>E30/'- 3 -'!D30*100</f>
        <v>9.637052956897325</v>
      </c>
      <c r="G30" s="24">
        <f>E30/'- 7 -'!F30</f>
        <v>801.068</v>
      </c>
      <c r="H30" s="24">
        <f>SUM('- 23 -'!D30,'- 23 -'!B30)</f>
        <v>0</v>
      </c>
      <c r="I30" s="374">
        <f>H30/'- 3 -'!D30*100</f>
        <v>0</v>
      </c>
    </row>
    <row r="31" spans="1:9" ht="13.5" customHeight="1">
      <c r="A31" s="381" t="s">
        <v>282</v>
      </c>
      <c r="B31" s="382">
        <f>SUM('- 18 -'!B31,'- 18 -'!E31,'- 19 -'!B31,'- 19 -'!E31,'- 19 -'!H31,'- 20 -'!B31)</f>
        <v>16076966</v>
      </c>
      <c r="C31" s="383">
        <f>B31/'- 3 -'!D31*100</f>
        <v>60.299715386391775</v>
      </c>
      <c r="D31" s="382">
        <f>B31/'- 7 -'!C31</f>
        <v>4917.255237803945</v>
      </c>
      <c r="E31" s="382">
        <f>SUM('- 21 -'!B31,'- 21 -'!E31,'- 21 -'!H31,'- 22 -'!B31,'- 22 -'!E31,'- 22 -'!H31)</f>
        <v>3724068</v>
      </c>
      <c r="F31" s="383">
        <f>E31/'- 3 -'!D31*100</f>
        <v>13.967824555924867</v>
      </c>
      <c r="G31" s="382">
        <f>E31/'- 7 -'!F31</f>
        <v>1104.2455151964418</v>
      </c>
      <c r="H31" s="382">
        <f>SUM('- 23 -'!D31,'- 23 -'!B31)</f>
        <v>136200</v>
      </c>
      <c r="I31" s="383">
        <f>H31/'- 3 -'!D31*100</f>
        <v>0.5108439761349597</v>
      </c>
    </row>
    <row r="32" spans="1:9" ht="13.5" customHeight="1">
      <c r="A32" s="23" t="s">
        <v>283</v>
      </c>
      <c r="B32" s="24">
        <f>SUM('- 18 -'!B32,'- 18 -'!E32,'- 19 -'!B32,'- 19 -'!E32,'- 19 -'!H32,'- 20 -'!B32)</f>
        <v>12184721</v>
      </c>
      <c r="C32" s="374">
        <f>B32/'- 3 -'!D32*100</f>
        <v>60.36331273122874</v>
      </c>
      <c r="D32" s="24">
        <f>B32/'- 7 -'!C32</f>
        <v>5454.217099373322</v>
      </c>
      <c r="E32" s="24">
        <f>SUM('- 21 -'!B32,'- 21 -'!E32,'- 21 -'!H32,'- 22 -'!B32,'- 22 -'!E32,'- 22 -'!H32)</f>
        <v>2246714</v>
      </c>
      <c r="F32" s="374">
        <f>E32/'- 3 -'!D32*100</f>
        <v>11.130258936550934</v>
      </c>
      <c r="G32" s="24">
        <f>E32/'- 7 -'!F32</f>
        <v>1005.6911369740376</v>
      </c>
      <c r="H32" s="24">
        <f>SUM('- 23 -'!D32,'- 23 -'!B32)</f>
        <v>220925</v>
      </c>
      <c r="I32" s="374">
        <f>H32/'- 3 -'!D32*100</f>
        <v>1.0944661650559506</v>
      </c>
    </row>
    <row r="33" spans="1:9" ht="13.5" customHeight="1">
      <c r="A33" s="381" t="s">
        <v>284</v>
      </c>
      <c r="B33" s="382">
        <f>SUM('- 18 -'!B33,'- 18 -'!E33,'- 19 -'!B33,'- 19 -'!E33,'- 19 -'!H33,'- 20 -'!B33)</f>
        <v>12633100</v>
      </c>
      <c r="C33" s="383">
        <f>B33/'- 3 -'!D33*100</f>
        <v>57.300506642596986</v>
      </c>
      <c r="D33" s="382">
        <f>B33/'- 7 -'!C33</f>
        <v>5431.255374032674</v>
      </c>
      <c r="E33" s="382">
        <f>SUM('- 21 -'!B33,'- 21 -'!E33,'- 21 -'!H33,'- 22 -'!B33,'- 22 -'!E33,'- 22 -'!H33)</f>
        <v>2958500</v>
      </c>
      <c r="F33" s="383">
        <f>E33/'- 3 -'!D33*100</f>
        <v>13.418998417025369</v>
      </c>
      <c r="G33" s="382">
        <f>E33/'- 7 -'!F33</f>
        <v>1271.926053310404</v>
      </c>
      <c r="H33" s="382">
        <f>SUM('- 23 -'!D33,'- 23 -'!B33)</f>
        <v>0</v>
      </c>
      <c r="I33" s="383">
        <f>H33/'- 3 -'!D33*100</f>
        <v>0</v>
      </c>
    </row>
    <row r="34" spans="1:9" ht="13.5" customHeight="1">
      <c r="A34" s="23" t="s">
        <v>285</v>
      </c>
      <c r="B34" s="24">
        <f>SUM('- 18 -'!B34,'- 18 -'!E34,'- 19 -'!B34,'- 19 -'!E34,'- 19 -'!H34,'- 20 -'!B34)</f>
        <v>11017597</v>
      </c>
      <c r="C34" s="374">
        <f>B34/'- 3 -'!D34*100</f>
        <v>58.8884198405112</v>
      </c>
      <c r="D34" s="24">
        <f>B34/'- 7 -'!C34</f>
        <v>5064.397609744886</v>
      </c>
      <c r="E34" s="24">
        <f>SUM('- 21 -'!B34,'- 21 -'!E34,'- 21 -'!H34,'- 22 -'!B34,'- 22 -'!E34,'- 22 -'!H34)</f>
        <v>2065843</v>
      </c>
      <c r="F34" s="374">
        <f>E34/'- 3 -'!D34*100</f>
        <v>11.041811559143175</v>
      </c>
      <c r="G34" s="24">
        <f>E34/'- 7 -'!F34</f>
        <v>946.5489117983964</v>
      </c>
      <c r="H34" s="24">
        <f>SUM('- 23 -'!D34,'- 23 -'!B34)</f>
        <v>0</v>
      </c>
      <c r="I34" s="374">
        <f>H34/'- 3 -'!D34*100</f>
        <v>0</v>
      </c>
    </row>
    <row r="35" spans="1:9" ht="13.5" customHeight="1">
      <c r="A35" s="381" t="s">
        <v>286</v>
      </c>
      <c r="B35" s="382">
        <f>SUM('- 18 -'!B35,'- 18 -'!E35,'- 19 -'!B35,'- 19 -'!E35,'- 19 -'!H35,'- 20 -'!B35)</f>
        <v>81931597</v>
      </c>
      <c r="C35" s="383">
        <f>B35/'- 3 -'!D35*100</f>
        <v>60.744263834427336</v>
      </c>
      <c r="D35" s="382">
        <f>B35/'- 7 -'!C35</f>
        <v>4853.623826308462</v>
      </c>
      <c r="E35" s="382">
        <f>SUM('- 21 -'!B35,'- 21 -'!E35,'- 21 -'!H35,'- 22 -'!B35,'- 22 -'!E35,'- 22 -'!H35)</f>
        <v>19771315</v>
      </c>
      <c r="F35" s="383">
        <f>E35/'- 3 -'!D35*100</f>
        <v>14.658495851283979</v>
      </c>
      <c r="G35" s="382">
        <f>E35/'- 7 -'!F35</f>
        <v>1161.140214359125</v>
      </c>
      <c r="H35" s="382">
        <f>SUM('- 23 -'!D35,'- 23 -'!B35)</f>
        <v>0</v>
      </c>
      <c r="I35" s="383">
        <f>H35/'- 3 -'!D35*100</f>
        <v>0</v>
      </c>
    </row>
    <row r="36" spans="1:9" ht="13.5" customHeight="1">
      <c r="A36" s="23" t="s">
        <v>287</v>
      </c>
      <c r="B36" s="24">
        <f>SUM('- 18 -'!B36,'- 18 -'!E36,'- 19 -'!B36,'- 19 -'!E36,'- 19 -'!H36,'- 20 -'!B36)</f>
        <v>10594165</v>
      </c>
      <c r="C36" s="374">
        <f>B36/'- 3 -'!D36*100</f>
        <v>60.27631429221666</v>
      </c>
      <c r="D36" s="24">
        <f>B36/'- 7 -'!C36</f>
        <v>5270.991094084283</v>
      </c>
      <c r="E36" s="24">
        <f>SUM('- 21 -'!B36,'- 21 -'!E36,'- 21 -'!H36,'- 22 -'!B36,'- 22 -'!E36,'- 22 -'!H36)</f>
        <v>1839090</v>
      </c>
      <c r="F36" s="374">
        <f>E36/'- 3 -'!D36*100</f>
        <v>10.463643604915793</v>
      </c>
      <c r="G36" s="24">
        <f>E36/'- 7 -'!F36</f>
        <v>911.117166212534</v>
      </c>
      <c r="H36" s="24">
        <f>SUM('- 23 -'!D36,'- 23 -'!B36)</f>
        <v>0</v>
      </c>
      <c r="I36" s="374">
        <f>H36/'- 3 -'!D36*100</f>
        <v>0</v>
      </c>
    </row>
    <row r="37" spans="1:9" ht="13.5" customHeight="1">
      <c r="A37" s="381" t="s">
        <v>288</v>
      </c>
      <c r="B37" s="382">
        <f>SUM('- 18 -'!B37,'- 18 -'!E37,'- 19 -'!B37,'- 19 -'!E37,'- 19 -'!H37,'- 20 -'!B37)</f>
        <v>15705432</v>
      </c>
      <c r="C37" s="383">
        <f>B37/'- 3 -'!D37*100</f>
        <v>58.00841481158421</v>
      </c>
      <c r="D37" s="382">
        <f>B37/'- 7 -'!C37</f>
        <v>4857.850912465203</v>
      </c>
      <c r="E37" s="382">
        <f>SUM('- 21 -'!B37,'- 21 -'!E37,'- 21 -'!H37,'- 22 -'!B37,'- 22 -'!E37,'- 22 -'!H37)</f>
        <v>3898901</v>
      </c>
      <c r="F37" s="383">
        <f>E37/'- 3 -'!D37*100</f>
        <v>14.400690571090339</v>
      </c>
      <c r="G37" s="382">
        <f>E37/'- 7 -'!F37</f>
        <v>1205.9699969068977</v>
      </c>
      <c r="H37" s="382">
        <f>SUM('- 23 -'!D37,'- 23 -'!B37)</f>
        <v>0</v>
      </c>
      <c r="I37" s="383">
        <f>H37/'- 3 -'!D37*100</f>
        <v>0</v>
      </c>
    </row>
    <row r="38" spans="1:9" ht="13.5" customHeight="1">
      <c r="A38" s="23" t="s">
        <v>289</v>
      </c>
      <c r="B38" s="24">
        <f>SUM('- 18 -'!B38,'- 18 -'!E38,'- 19 -'!B38,'- 19 -'!E38,'- 19 -'!H38,'- 20 -'!B38)</f>
        <v>42743764</v>
      </c>
      <c r="C38" s="374">
        <f>B38/'- 3 -'!D38*100</f>
        <v>60.93912697346829</v>
      </c>
      <c r="D38" s="24">
        <f>B38/'- 7 -'!C38</f>
        <v>5034.601177856302</v>
      </c>
      <c r="E38" s="24">
        <f>SUM('- 21 -'!B38,'- 21 -'!E38,'- 21 -'!H38,'- 22 -'!B38,'- 22 -'!E38,'- 22 -'!H38)</f>
        <v>9233170</v>
      </c>
      <c r="F38" s="374">
        <f>E38/'- 3 -'!D38*100</f>
        <v>13.163588471001717</v>
      </c>
      <c r="G38" s="24">
        <f>E38/'- 7 -'!F38</f>
        <v>1082.4349355216882</v>
      </c>
      <c r="H38" s="24">
        <f>SUM('- 23 -'!D38,'- 23 -'!B38)</f>
        <v>38713</v>
      </c>
      <c r="I38" s="374">
        <f>H38/'- 3 -'!D38*100</f>
        <v>0.05519252872825795</v>
      </c>
    </row>
    <row r="39" spans="1:9" ht="13.5" customHeight="1">
      <c r="A39" s="381" t="s">
        <v>290</v>
      </c>
      <c r="B39" s="382">
        <f>SUM('- 18 -'!B39,'- 18 -'!E39,'- 19 -'!B39,'- 19 -'!E39,'- 19 -'!H39,'- 20 -'!B39)</f>
        <v>9069582</v>
      </c>
      <c r="C39" s="383">
        <f>B39/'- 3 -'!D39*100</f>
        <v>57.48689070515833</v>
      </c>
      <c r="D39" s="382">
        <f>B39/'- 7 -'!C39</f>
        <v>5151.708037489349</v>
      </c>
      <c r="E39" s="382">
        <f>SUM('- 21 -'!B39,'- 21 -'!E39,'- 21 -'!H39,'- 22 -'!B39,'- 22 -'!E39,'- 22 -'!H39)</f>
        <v>2015588</v>
      </c>
      <c r="F39" s="383">
        <f>E39/'- 3 -'!D39*100</f>
        <v>12.775659017430865</v>
      </c>
      <c r="G39" s="382">
        <f>E39/'- 7 -'!F39</f>
        <v>1144.895200227208</v>
      </c>
      <c r="H39" s="382">
        <f>SUM('- 23 -'!D39,'- 23 -'!B39)</f>
        <v>0</v>
      </c>
      <c r="I39" s="383">
        <f>H39/'- 3 -'!D39*100</f>
        <v>0</v>
      </c>
    </row>
    <row r="40" spans="1:9" ht="13.5" customHeight="1">
      <c r="A40" s="23" t="s">
        <v>291</v>
      </c>
      <c r="B40" s="24">
        <f>SUM('- 18 -'!B40,'- 18 -'!E40,'- 19 -'!B40,'- 19 -'!E40,'- 19 -'!H40,'- 20 -'!B40)</f>
        <v>46417155</v>
      </c>
      <c r="C40" s="374">
        <f>B40/'- 3 -'!D40*100</f>
        <v>64.00577841305774</v>
      </c>
      <c r="D40" s="24">
        <f>B40/'- 7 -'!C40</f>
        <v>5256.517824787099</v>
      </c>
      <c r="E40" s="24">
        <f>SUM('- 21 -'!B40,'- 21 -'!E40,'- 21 -'!H40,'- 22 -'!B40,'- 22 -'!E40,'- 22 -'!H40)</f>
        <v>8426272</v>
      </c>
      <c r="F40" s="374">
        <f>E40/'- 3 -'!D40*100</f>
        <v>11.619197653974117</v>
      </c>
      <c r="G40" s="24">
        <f>E40/'- 7 -'!F40</f>
        <v>939.9705501762528</v>
      </c>
      <c r="H40" s="24">
        <f>SUM('- 23 -'!D40,'- 23 -'!B40)</f>
        <v>0</v>
      </c>
      <c r="I40" s="374">
        <f>H40/'- 3 -'!D40*100</f>
        <v>0</v>
      </c>
    </row>
    <row r="41" spans="1:9" ht="13.5" customHeight="1">
      <c r="A41" s="381" t="s">
        <v>292</v>
      </c>
      <c r="B41" s="382">
        <f>SUM('- 18 -'!B41,'- 18 -'!E41,'- 19 -'!B41,'- 19 -'!E41,'- 19 -'!H41,'- 20 -'!B41)</f>
        <v>23970958</v>
      </c>
      <c r="C41" s="383">
        <f>B41/'- 3 -'!D41*100</f>
        <v>54.03034242598128</v>
      </c>
      <c r="D41" s="382">
        <f>B41/'- 7 -'!C41</f>
        <v>5063.573722010984</v>
      </c>
      <c r="E41" s="382">
        <f>SUM('- 21 -'!B41,'- 21 -'!E41,'- 21 -'!H41,'- 22 -'!B41,'- 22 -'!E41,'- 22 -'!H41)</f>
        <v>7345524</v>
      </c>
      <c r="F41" s="383">
        <f>E41/'- 3 -'!D41*100</f>
        <v>16.55675075723981</v>
      </c>
      <c r="G41" s="382">
        <f>E41/'- 7 -'!F41</f>
        <v>1541.5580272822665</v>
      </c>
      <c r="H41" s="382">
        <f>SUM('- 23 -'!D41,'- 23 -'!B41)</f>
        <v>1050000</v>
      </c>
      <c r="I41" s="383">
        <f>H41/'- 3 -'!D41*100</f>
        <v>2.366691374924621</v>
      </c>
    </row>
    <row r="42" spans="1:9" ht="13.5" customHeight="1">
      <c r="A42" s="23" t="s">
        <v>293</v>
      </c>
      <c r="B42" s="24">
        <f>SUM('- 18 -'!B42,'- 18 -'!E42,'- 19 -'!B42,'- 19 -'!E42,'- 19 -'!H42,'- 20 -'!B42)</f>
        <v>9370723</v>
      </c>
      <c r="C42" s="374">
        <f>B42/'- 3 -'!D42*100</f>
        <v>57.82398416744732</v>
      </c>
      <c r="D42" s="24">
        <f>B42/'- 7 -'!C42</f>
        <v>5204.511524576506</v>
      </c>
      <c r="E42" s="24">
        <f>SUM('- 21 -'!B42,'- 21 -'!E42,'- 21 -'!H42,'- 22 -'!B42,'- 22 -'!E42,'- 22 -'!H42)</f>
        <v>2167014</v>
      </c>
      <c r="F42" s="374">
        <f>E42/'- 3 -'!D42*100</f>
        <v>13.37200803253246</v>
      </c>
      <c r="G42" s="24">
        <f>E42/'- 7 -'!F42</f>
        <v>1203.5623437933907</v>
      </c>
      <c r="H42" s="24">
        <f>SUM('- 23 -'!D42,'- 23 -'!B42)</f>
        <v>0</v>
      </c>
      <c r="I42" s="374">
        <f>H42/'- 3 -'!D42*100</f>
        <v>0</v>
      </c>
    </row>
    <row r="43" spans="1:9" ht="13.5" customHeight="1">
      <c r="A43" s="381" t="s">
        <v>294</v>
      </c>
      <c r="B43" s="382">
        <f>SUM('- 18 -'!B43,'- 18 -'!E43,'- 19 -'!B43,'- 19 -'!E43,'- 19 -'!H43,'- 20 -'!B43)</f>
        <v>5222686</v>
      </c>
      <c r="C43" s="383">
        <f>B43/'- 3 -'!D43*100</f>
        <v>56.359718130510316</v>
      </c>
      <c r="D43" s="382">
        <f>B43/'- 7 -'!C43</f>
        <v>4597.43485915493</v>
      </c>
      <c r="E43" s="382">
        <f>SUM('- 21 -'!B43,'- 21 -'!E43,'- 21 -'!H43,'- 22 -'!B43,'- 22 -'!E43,'- 22 -'!H43)</f>
        <v>1271322</v>
      </c>
      <c r="F43" s="383">
        <f>E43/'- 3 -'!D43*100</f>
        <v>13.719252808443136</v>
      </c>
      <c r="G43" s="382">
        <f>E43/'- 7 -'!F43</f>
        <v>1119.1214788732395</v>
      </c>
      <c r="H43" s="382">
        <f>SUM('- 23 -'!D43,'- 23 -'!B43)</f>
        <v>147000</v>
      </c>
      <c r="I43" s="383">
        <f>H43/'- 3 -'!D43*100</f>
        <v>1.5863252290459386</v>
      </c>
    </row>
    <row r="44" spans="1:9" ht="13.5" customHeight="1">
      <c r="A44" s="23" t="s">
        <v>295</v>
      </c>
      <c r="B44" s="24">
        <f>SUM('- 18 -'!B44,'- 18 -'!E44,'- 19 -'!B44,'- 19 -'!E44,'- 19 -'!H44,'- 20 -'!B44)</f>
        <v>4006661</v>
      </c>
      <c r="C44" s="374">
        <f>B44/'- 3 -'!D44*100</f>
        <v>55.22526633938528</v>
      </c>
      <c r="D44" s="24">
        <f>B44/'- 7 -'!C44</f>
        <v>5062.111181301327</v>
      </c>
      <c r="E44" s="24">
        <f>SUM('- 21 -'!B44,'- 21 -'!E44,'- 21 -'!H44,'- 22 -'!B44,'- 22 -'!E44,'- 22 -'!H44)</f>
        <v>920574</v>
      </c>
      <c r="F44" s="374">
        <f>E44/'- 3 -'!D44*100</f>
        <v>12.688606382000692</v>
      </c>
      <c r="G44" s="24">
        <f>E44/'- 7 -'!F44</f>
        <v>1163.0751737207834</v>
      </c>
      <c r="H44" s="24">
        <f>SUM('- 23 -'!D44,'- 23 -'!B44)</f>
        <v>0</v>
      </c>
      <c r="I44" s="374">
        <f>H44/'- 3 -'!D44*100</f>
        <v>0</v>
      </c>
    </row>
    <row r="45" spans="1:9" ht="13.5" customHeight="1">
      <c r="A45" s="381" t="s">
        <v>296</v>
      </c>
      <c r="B45" s="382">
        <f>SUM('- 18 -'!B45,'- 18 -'!E45,'- 19 -'!B45,'- 19 -'!E45,'- 19 -'!H45,'- 20 -'!B45)</f>
        <v>6512779</v>
      </c>
      <c r="C45" s="383">
        <f>B45/'- 3 -'!D45*100</f>
        <v>58.96948304925219</v>
      </c>
      <c r="D45" s="382">
        <f>B45/'- 7 -'!C45</f>
        <v>4476.1367697594505</v>
      </c>
      <c r="E45" s="382">
        <f>SUM('- 21 -'!B45,'- 21 -'!E45,'- 21 -'!H45,'- 22 -'!B45,'- 22 -'!E45,'- 22 -'!H45)</f>
        <v>1267729</v>
      </c>
      <c r="F45" s="383">
        <f>E45/'- 3 -'!D45*100</f>
        <v>11.478559886117038</v>
      </c>
      <c r="G45" s="382">
        <f>E45/'- 7 -'!F45</f>
        <v>866.526999316473</v>
      </c>
      <c r="H45" s="382">
        <f>SUM('- 23 -'!D45,'- 23 -'!B45)</f>
        <v>350000</v>
      </c>
      <c r="I45" s="383">
        <f>H45/'- 3 -'!D45*100</f>
        <v>3.169049505171029</v>
      </c>
    </row>
    <row r="46" spans="1:9" ht="13.5" customHeight="1">
      <c r="A46" s="23" t="s">
        <v>297</v>
      </c>
      <c r="B46" s="24">
        <f>SUM('- 18 -'!B46,'- 18 -'!E46,'- 19 -'!B46,'- 19 -'!E46,'- 19 -'!H46,'- 20 -'!B46)</f>
        <v>156076200</v>
      </c>
      <c r="C46" s="374">
        <f>B46/'- 3 -'!D46*100</f>
        <v>56.26062482246904</v>
      </c>
      <c r="D46" s="24">
        <f>B46/'- 7 -'!C46</f>
        <v>5238.159484494563</v>
      </c>
      <c r="E46" s="24">
        <f>SUM('- 21 -'!B46,'- 21 -'!E46,'- 21 -'!H46,'- 22 -'!B46,'- 22 -'!E46,'- 22 -'!H46)</f>
        <v>49639700</v>
      </c>
      <c r="F46" s="374">
        <f>E46/'- 3 -'!D46*100</f>
        <v>17.89357081989385</v>
      </c>
      <c r="G46" s="24">
        <f>E46/'- 7 -'!F46</f>
        <v>1602.7023972879167</v>
      </c>
      <c r="H46" s="24">
        <f>SUM('- 23 -'!D46,'- 23 -'!B46)</f>
        <v>0</v>
      </c>
      <c r="I46" s="374">
        <f>H46/'- 3 -'!D46*100</f>
        <v>0</v>
      </c>
    </row>
    <row r="47" spans="1:9" ht="13.5" customHeight="1">
      <c r="A47" s="381" t="s">
        <v>300</v>
      </c>
      <c r="B47" s="382">
        <f>SUM('- 18 -'!B47,'- 18 -'!E47,'- 19 -'!B47,'- 19 -'!E47,'- 19 -'!H47,'- 20 -'!B47)</f>
        <v>4253451</v>
      </c>
      <c r="C47" s="383">
        <f>B47/'- 3 -'!D47*100</f>
        <v>53.677056381182034</v>
      </c>
      <c r="D47" s="382">
        <f>B47/'- 7 -'!C47</f>
        <v>5581.956692913386</v>
      </c>
      <c r="E47" s="382">
        <f>SUM('- 21 -'!B47,'- 21 -'!E47,'- 21 -'!H47,'- 22 -'!B47,'- 22 -'!E47,'- 22 -'!H47)</f>
        <v>123791</v>
      </c>
      <c r="F47" s="383">
        <f>E47/'- 3 -'!D47*100</f>
        <v>1.5621989030749162</v>
      </c>
      <c r="G47" s="382">
        <f>E47/'- 7 -'!F47</f>
        <v>162.45538057742783</v>
      </c>
      <c r="H47" s="382">
        <f>SUM('- 23 -'!D47,'- 23 -'!B47)</f>
        <v>92243</v>
      </c>
      <c r="I47" s="383">
        <f>H47/'- 3 -'!D47*100</f>
        <v>1.164074233315342</v>
      </c>
    </row>
    <row r="48" spans="1:10" ht="4.5" customHeight="1">
      <c r="A48"/>
      <c r="B48"/>
      <c r="C48"/>
      <c r="D48"/>
      <c r="E48"/>
      <c r="F48"/>
      <c r="G48"/>
      <c r="H48"/>
      <c r="I48"/>
      <c r="J48"/>
    </row>
    <row r="49" spans="1:9" ht="13.5" customHeight="1">
      <c r="A49" s="384" t="s">
        <v>298</v>
      </c>
      <c r="B49" s="385">
        <f>SUM(B11:B47)</f>
        <v>878838186</v>
      </c>
      <c r="C49" s="386">
        <f>B49/'- 3 -'!D49*100</f>
        <v>57.92938867377067</v>
      </c>
      <c r="D49" s="385">
        <f>B49/'- 7 -'!C49</f>
        <v>5032.381296605876</v>
      </c>
      <c r="E49" s="385">
        <f>SUM(E11:E47)</f>
        <v>220394986.87</v>
      </c>
      <c r="F49" s="386">
        <f>E49/'- 3 -'!D49*100</f>
        <v>14.527528570706433</v>
      </c>
      <c r="G49" s="385">
        <f>E49/'- 7 -'!F49</f>
        <v>1243.5675688256813</v>
      </c>
      <c r="H49" s="385">
        <f>SUM(H11:H47)</f>
        <v>4480149</v>
      </c>
      <c r="I49" s="386">
        <f>H49/'- 3 -'!D49*100</f>
        <v>0.2953129448307848</v>
      </c>
    </row>
    <row r="50" spans="1:9" ht="4.5" customHeight="1">
      <c r="A50" s="25" t="s">
        <v>6</v>
      </c>
      <c r="B50" s="26"/>
      <c r="C50" s="373"/>
      <c r="D50" s="26"/>
      <c r="E50" s="26"/>
      <c r="F50" s="373"/>
      <c r="H50" s="26"/>
      <c r="I50" s="373"/>
    </row>
    <row r="51" spans="1:9" ht="13.5" customHeight="1">
      <c r="A51" s="23" t="s">
        <v>299</v>
      </c>
      <c r="B51" s="24">
        <f>SUM('- 18 -'!B51,'- 18 -'!E51,'- 19 -'!B51,'- 19 -'!E51,'- 19 -'!H51,'- 20 -'!B51)</f>
        <v>1619616</v>
      </c>
      <c r="C51" s="374">
        <f>B51/'- 3 -'!D51*100</f>
        <v>63.819661194869106</v>
      </c>
      <c r="D51" s="24">
        <f>B51/'- 7 -'!C51</f>
        <v>6027.599553405285</v>
      </c>
      <c r="E51" s="24">
        <f>SUM('- 21 -'!B51,'- 21 -'!E51,'- 21 -'!H51,'- 22 -'!B51,'- 22 -'!E51,'- 22 -'!H51)</f>
        <v>301115</v>
      </c>
      <c r="F51" s="374">
        <f>E51/'- 3 -'!D51*100</f>
        <v>11.865193527782516</v>
      </c>
      <c r="G51" s="24">
        <f>E51/'- 7 -'!F51</f>
        <v>1120.6363974692968</v>
      </c>
      <c r="H51" s="24">
        <f>SUM('- 23 -'!D51,'- 23 -'!B51)</f>
        <v>0</v>
      </c>
      <c r="I51" s="374">
        <f>H51/'- 3 -'!D51*100</f>
        <v>0</v>
      </c>
    </row>
    <row r="52" ht="49.5" customHeight="1"/>
    <row r="53" ht="15" customHeight="1">
      <c r="A53" s="167"/>
    </row>
    <row r="54" spans="2:9" ht="14.25" customHeight="1">
      <c r="B54" s="95"/>
      <c r="C54" s="95"/>
      <c r="E54" s="95"/>
      <c r="F54" s="95"/>
      <c r="H54" s="95"/>
      <c r="I54" s="95"/>
    </row>
    <row r="55" ht="14.25" customHeight="1"/>
    <row r="56" ht="14.25" customHeight="1"/>
    <row r="57" ht="14.25" customHeight="1"/>
    <row r="58" ht="14.25" customHeight="1"/>
    <row r="59" ht="14.25" customHeight="1"/>
    <row r="60" ht="12" customHeight="1"/>
    <row r="61" ht="12" customHeight="1"/>
    <row r="62" ht="12" customHeight="1"/>
    <row r="63" ht="12" customHeight="1"/>
    <row r="64" ht="12" customHeight="1"/>
    <row r="65" ht="12" customHeight="1"/>
    <row r="66" ht="12"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J54"/>
  <sheetViews>
    <sheetView showGridLines="0" showZeros="0" workbookViewId="0" topLeftCell="A1">
      <selection activeCell="A1" sqref="A1"/>
    </sheetView>
  </sheetViews>
  <sheetFormatPr defaultColWidth="15.83203125" defaultRowHeight="12"/>
  <cols>
    <col min="1" max="1" width="30.83203125" style="1" customWidth="1"/>
    <col min="2" max="2" width="21.83203125" style="1" customWidth="1"/>
    <col min="3" max="3" width="9.83203125" style="1" customWidth="1"/>
    <col min="4" max="4" width="16.83203125" style="1" customWidth="1"/>
    <col min="5" max="5" width="8.83203125" style="1" customWidth="1"/>
    <col min="6" max="6" width="9.83203125" style="1" customWidth="1"/>
    <col min="7" max="7" width="16.83203125" style="1" customWidth="1"/>
    <col min="8" max="8" width="8.83203125" style="1" customWidth="1"/>
    <col min="9" max="9" width="9.83203125" style="1" customWidth="1"/>
    <col min="10" max="16384" width="15.83203125" style="1" customWidth="1"/>
  </cols>
  <sheetData>
    <row r="1" spans="1:9" ht="6.75" customHeight="1">
      <c r="A1" s="3"/>
      <c r="B1" s="4"/>
      <c r="C1" s="4"/>
      <c r="D1" s="4"/>
      <c r="E1" s="4"/>
      <c r="F1" s="4"/>
      <c r="G1" s="4"/>
      <c r="H1" s="4"/>
      <c r="I1" s="4"/>
    </row>
    <row r="2" spans="1:9" ht="15.75" customHeight="1">
      <c r="A2" s="168"/>
      <c r="B2" s="5" t="s">
        <v>4</v>
      </c>
      <c r="C2" s="6"/>
      <c r="D2" s="6"/>
      <c r="E2" s="6"/>
      <c r="F2" s="6"/>
      <c r="G2" s="109"/>
      <c r="H2" s="120"/>
      <c r="I2" s="191" t="s">
        <v>7</v>
      </c>
    </row>
    <row r="3" spans="1:9" ht="15.75" customHeight="1">
      <c r="A3" s="171"/>
      <c r="B3" s="7" t="str">
        <f>OPYEAR</f>
        <v>OPERATING FUND 2005/2006 BUDGET</v>
      </c>
      <c r="C3" s="8"/>
      <c r="D3" s="8"/>
      <c r="E3" s="8"/>
      <c r="F3" s="8"/>
      <c r="G3" s="111"/>
      <c r="H3" s="104"/>
      <c r="I3" s="104"/>
    </row>
    <row r="4" spans="2:9" ht="15.75" customHeight="1">
      <c r="B4" s="4"/>
      <c r="C4" s="4"/>
      <c r="D4" s="4"/>
      <c r="E4" s="4"/>
      <c r="F4" s="4"/>
      <c r="G4" s="4"/>
      <c r="H4" s="4"/>
      <c r="I4" s="4"/>
    </row>
    <row r="5" spans="2:9" ht="15.75" customHeight="1">
      <c r="B5" s="4"/>
      <c r="C5" s="4"/>
      <c r="D5" s="4"/>
      <c r="E5" s="4"/>
      <c r="F5" s="4"/>
      <c r="G5" s="4"/>
      <c r="H5" s="4"/>
      <c r="I5" s="4"/>
    </row>
    <row r="6" spans="2:9" ht="15.75" customHeight="1">
      <c r="B6" s="375" t="s">
        <v>64</v>
      </c>
      <c r="C6" s="376"/>
      <c r="D6" s="375" t="s">
        <v>210</v>
      </c>
      <c r="E6" s="376"/>
      <c r="F6" s="377"/>
      <c r="G6" s="375" t="s">
        <v>32</v>
      </c>
      <c r="H6" s="376"/>
      <c r="I6" s="377"/>
    </row>
    <row r="7" spans="2:9" ht="15.75" customHeight="1">
      <c r="B7" s="378" t="s">
        <v>242</v>
      </c>
      <c r="C7" s="379"/>
      <c r="D7" s="378" t="s">
        <v>40</v>
      </c>
      <c r="E7" s="379"/>
      <c r="F7" s="380"/>
      <c r="G7" s="378" t="s">
        <v>47</v>
      </c>
      <c r="H7" s="379"/>
      <c r="I7" s="380"/>
    </row>
    <row r="8" spans="1:9" ht="15.75" customHeight="1">
      <c r="A8" s="105"/>
      <c r="B8" s="10" t="s">
        <v>6</v>
      </c>
      <c r="C8" s="244"/>
      <c r="D8" s="177"/>
      <c r="E8" s="176"/>
      <c r="F8" s="176" t="s">
        <v>74</v>
      </c>
      <c r="G8" s="177"/>
      <c r="H8" s="176"/>
      <c r="I8" s="176" t="s">
        <v>74</v>
      </c>
    </row>
    <row r="9" spans="1:9" ht="15.75" customHeight="1">
      <c r="A9" s="35" t="s">
        <v>98</v>
      </c>
      <c r="B9" s="116" t="s">
        <v>99</v>
      </c>
      <c r="C9" s="116" t="s">
        <v>100</v>
      </c>
      <c r="D9" s="116" t="s">
        <v>99</v>
      </c>
      <c r="E9" s="116" t="s">
        <v>100</v>
      </c>
      <c r="F9" s="116" t="s">
        <v>101</v>
      </c>
      <c r="G9" s="116" t="s">
        <v>99</v>
      </c>
      <c r="H9" s="116" t="s">
        <v>100</v>
      </c>
      <c r="I9" s="116" t="s">
        <v>101</v>
      </c>
    </row>
    <row r="10" ht="4.5" customHeight="1">
      <c r="A10" s="37"/>
    </row>
    <row r="11" spans="1:9" ht="13.5" customHeight="1">
      <c r="A11" s="381" t="s">
        <v>263</v>
      </c>
      <c r="B11" s="382">
        <f>SUM('- 24 -'!H11,'- 24 -'!F11,'- 24 -'!D11,'- 24 -'!B11)</f>
        <v>12372</v>
      </c>
      <c r="C11" s="383">
        <f>B11/'- 3 -'!D11*100</f>
        <v>0.10349673749372595</v>
      </c>
      <c r="D11" s="382">
        <f>SUM('- 25 -'!B11,'- 25 -'!E11,'- 25 -'!H11,'- 26 -'!B11)</f>
        <v>465091</v>
      </c>
      <c r="E11" s="383">
        <f>D11/'- 3 -'!D11*100</f>
        <v>3.890672578216497</v>
      </c>
      <c r="F11" s="382">
        <f>D11/'- 7 -'!F11</f>
        <v>307.0008911185188</v>
      </c>
      <c r="G11" s="382">
        <f>SUM('- 27 -'!B11,'- 27 -'!E11,'- 27 -'!H11,'- 28 -'!B11,'- 28 -'!E11,'- 28 -'!H11)</f>
        <v>457311</v>
      </c>
      <c r="H11" s="383">
        <f>G11/'- 3 -'!D11*100</f>
        <v>3.8255897607495397</v>
      </c>
      <c r="I11" s="382">
        <f>G11/'- 7 -'!F11</f>
        <v>301.8654080992772</v>
      </c>
    </row>
    <row r="12" spans="1:9" ht="13.5" customHeight="1">
      <c r="A12" s="23" t="s">
        <v>264</v>
      </c>
      <c r="B12" s="24">
        <f>SUM('- 24 -'!H12,'- 24 -'!F12,'- 24 -'!D12,'- 24 -'!B12)</f>
        <v>18147</v>
      </c>
      <c r="C12" s="374">
        <f>B12/'- 3 -'!D12*100</f>
        <v>0.0873771317766751</v>
      </c>
      <c r="D12" s="24">
        <f>SUM('- 25 -'!B12,'- 25 -'!E12,'- 25 -'!H12,'- 26 -'!B12)</f>
        <v>655839</v>
      </c>
      <c r="E12" s="374">
        <f>D12/'- 3 -'!D12*100</f>
        <v>3.1578404544708665</v>
      </c>
      <c r="F12" s="24">
        <f>D12/'- 7 -'!F12</f>
        <v>280.88105236334206</v>
      </c>
      <c r="G12" s="24">
        <f>SUM('- 27 -'!B12,'- 27 -'!E12,'- 27 -'!H12,'- 28 -'!B12,'- 28 -'!E12,'- 28 -'!H12)</f>
        <v>793222</v>
      </c>
      <c r="H12" s="374">
        <f>G12/'- 3 -'!D12*100</f>
        <v>3.819334502791523</v>
      </c>
      <c r="I12" s="24">
        <f>G12/'- 7 -'!F12</f>
        <v>339.71909282271247</v>
      </c>
    </row>
    <row r="13" spans="1:9" ht="13.5" customHeight="1">
      <c r="A13" s="381" t="s">
        <v>265</v>
      </c>
      <c r="B13" s="382">
        <f>SUM('- 24 -'!H13,'- 24 -'!F13,'- 24 -'!D13,'- 24 -'!B13)</f>
        <v>94400</v>
      </c>
      <c r="C13" s="383">
        <f>B13/'- 3 -'!D13*100</f>
        <v>0.18354653118443898</v>
      </c>
      <c r="D13" s="382">
        <f>SUM('- 25 -'!B13,'- 25 -'!E13,'- 25 -'!H13,'- 26 -'!B13)</f>
        <v>1783200</v>
      </c>
      <c r="E13" s="383">
        <f>D13/'- 3 -'!D13*100</f>
        <v>3.4671628644924954</v>
      </c>
      <c r="F13" s="382">
        <f>D13/'- 7 -'!F13</f>
        <v>253.69184805804525</v>
      </c>
      <c r="G13" s="382">
        <f>SUM('- 27 -'!B13,'- 27 -'!E13,'- 27 -'!H13,'- 28 -'!B13,'- 28 -'!E13,'- 28 -'!H13)</f>
        <v>2912200</v>
      </c>
      <c r="H13" s="383">
        <f>G13/'- 3 -'!D13*100</f>
        <v>5.662332713086051</v>
      </c>
      <c r="I13" s="382">
        <f>G13/'- 7 -'!F13</f>
        <v>414.312135438896</v>
      </c>
    </row>
    <row r="14" spans="1:9" ht="13.5" customHeight="1">
      <c r="A14" s="23" t="s">
        <v>301</v>
      </c>
      <c r="B14" s="24">
        <f>SUM('- 24 -'!H14,'- 24 -'!F14,'- 24 -'!D14,'- 24 -'!B14)</f>
        <v>179861</v>
      </c>
      <c r="C14" s="374">
        <f>B14/'- 3 -'!D14*100</f>
        <v>0.3912003083648758</v>
      </c>
      <c r="D14" s="24">
        <f>SUM('- 25 -'!B14,'- 25 -'!E14,'- 25 -'!H14,'- 26 -'!B14)</f>
        <v>1840360</v>
      </c>
      <c r="E14" s="374">
        <f>D14/'- 3 -'!D14*100</f>
        <v>4.002809944915144</v>
      </c>
      <c r="F14" s="24">
        <f>D14/'- 7 -'!F14</f>
        <v>427.9906976744186</v>
      </c>
      <c r="G14" s="24">
        <f>SUM('- 27 -'!B14,'- 27 -'!E14,'- 27 -'!H14,'- 28 -'!B14,'- 28 -'!E14,'- 28 -'!H14)</f>
        <v>2500413</v>
      </c>
      <c r="H14" s="374">
        <f>G14/'- 3 -'!D14*100</f>
        <v>5.43843488382442</v>
      </c>
      <c r="I14" s="24">
        <f>G14/'- 7 -'!F14</f>
        <v>581.4913953488372</v>
      </c>
    </row>
    <row r="15" spans="1:9" ht="13.5" customHeight="1">
      <c r="A15" s="381" t="s">
        <v>266</v>
      </c>
      <c r="B15" s="382">
        <f>SUM('- 24 -'!H15,'- 24 -'!F15,'- 24 -'!D15,'- 24 -'!B15)</f>
        <v>223258</v>
      </c>
      <c r="C15" s="383">
        <f>B15/'- 3 -'!D15*100</f>
        <v>1.6094767207356975</v>
      </c>
      <c r="D15" s="382">
        <f>SUM('- 25 -'!B15,'- 25 -'!E15,'- 25 -'!H15,'- 26 -'!B15)</f>
        <v>536100</v>
      </c>
      <c r="E15" s="383">
        <f>D15/'- 3 -'!D15*100</f>
        <v>3.864768429289913</v>
      </c>
      <c r="F15" s="382">
        <f>D15/'- 7 -'!F15</f>
        <v>338.5538364382697</v>
      </c>
      <c r="G15" s="382">
        <f>SUM('- 27 -'!B15,'- 27 -'!E15,'- 27 -'!H15,'- 28 -'!B15,'- 28 -'!E15,'- 28 -'!H15)</f>
        <v>642265</v>
      </c>
      <c r="H15" s="383">
        <f>G15/'- 3 -'!D15*100</f>
        <v>4.6301165738442185</v>
      </c>
      <c r="I15" s="382">
        <f>G15/'- 7 -'!F15</f>
        <v>405.59835806757184</v>
      </c>
    </row>
    <row r="16" spans="1:9" ht="13.5" customHeight="1">
      <c r="A16" s="23" t="s">
        <v>267</v>
      </c>
      <c r="B16" s="24">
        <f>SUM('- 24 -'!H16,'- 24 -'!F16,'- 24 -'!D16,'- 24 -'!B16)</f>
        <v>5000</v>
      </c>
      <c r="C16" s="374">
        <f>B16/'- 3 -'!D16*100</f>
        <v>0.04542215532850938</v>
      </c>
      <c r="D16" s="24">
        <f>SUM('- 25 -'!B16,'- 25 -'!E16,'- 25 -'!H16,'- 26 -'!B16)</f>
        <v>549755</v>
      </c>
      <c r="E16" s="374">
        <f>D16/'- 3 -'!D16*100</f>
        <v>4.994211400524935</v>
      </c>
      <c r="F16" s="24">
        <f>D16/'- 7 -'!F16</f>
        <v>421.10685561087706</v>
      </c>
      <c r="G16" s="24">
        <f>SUM('- 27 -'!B16,'- 27 -'!E16,'- 27 -'!H16,'- 28 -'!B16,'- 28 -'!E16,'- 28 -'!H16)</f>
        <v>555861</v>
      </c>
      <c r="H16" s="374">
        <f>G16/'- 3 -'!D16*100</f>
        <v>5.04968093661211</v>
      </c>
      <c r="I16" s="24">
        <f>G16/'- 7 -'!F16</f>
        <v>425.7839908081195</v>
      </c>
    </row>
    <row r="17" spans="1:9" ht="13.5" customHeight="1">
      <c r="A17" s="381" t="s">
        <v>268</v>
      </c>
      <c r="B17" s="382">
        <f>SUM('- 24 -'!H17,'- 24 -'!F17,'- 24 -'!D17,'- 24 -'!B17)</f>
        <v>47050</v>
      </c>
      <c r="C17" s="383">
        <f>B17/'- 3 -'!D17*100</f>
        <v>0.36976272942578875</v>
      </c>
      <c r="D17" s="382">
        <f>SUM('- 25 -'!B17,'- 25 -'!E17,'- 25 -'!H17,'- 26 -'!B17)</f>
        <v>502990</v>
      </c>
      <c r="E17" s="383">
        <f>D17/'- 3 -'!D17*100</f>
        <v>3.9529639803162056</v>
      </c>
      <c r="F17" s="382">
        <f>D17/'- 7 -'!F17</f>
        <v>345.81643176349263</v>
      </c>
      <c r="G17" s="382">
        <f>SUM('- 27 -'!B17,'- 27 -'!E17,'- 27 -'!H17,'- 28 -'!B17,'- 28 -'!E17,'- 28 -'!H17)</f>
        <v>419016</v>
      </c>
      <c r="H17" s="383">
        <f>G17/'- 3 -'!D17*100</f>
        <v>3.29301806233956</v>
      </c>
      <c r="I17" s="382">
        <f>G17/'- 7 -'!F17</f>
        <v>288.08250257820555</v>
      </c>
    </row>
    <row r="18" spans="1:9" ht="13.5" customHeight="1">
      <c r="A18" s="23" t="s">
        <v>269</v>
      </c>
      <c r="B18" s="24">
        <f>SUM('- 24 -'!H18,'- 24 -'!F18,'- 24 -'!D18,'- 24 -'!B18)</f>
        <v>1384383</v>
      </c>
      <c r="C18" s="374">
        <f>B18/'- 3 -'!D18*100</f>
        <v>1.7375609179846363</v>
      </c>
      <c r="D18" s="24">
        <f>SUM('- 25 -'!B18,'- 25 -'!E18,'- 25 -'!H18,'- 26 -'!B18)</f>
        <v>4579765</v>
      </c>
      <c r="E18" s="374">
        <f>D18/'- 3 -'!D18*100</f>
        <v>5.748135218038584</v>
      </c>
      <c r="F18" s="24">
        <f>D18/'- 7 -'!F18</f>
        <v>766.6033377412497</v>
      </c>
      <c r="G18" s="24">
        <f>SUM('- 27 -'!B18,'- 27 -'!E18,'- 27 -'!H18,'- 28 -'!B18,'- 28 -'!E18,'- 28 -'!H18)</f>
        <v>4563817</v>
      </c>
      <c r="H18" s="374">
        <f>G18/'- 3 -'!D18*100</f>
        <v>5.728118631934869</v>
      </c>
      <c r="I18" s="24">
        <f>G18/'- 7 -'!F18</f>
        <v>763.933814298388</v>
      </c>
    </row>
    <row r="19" spans="1:9" ht="13.5" customHeight="1">
      <c r="A19" s="381" t="s">
        <v>270</v>
      </c>
      <c r="B19" s="382">
        <f>SUM('- 24 -'!H19,'- 24 -'!F19,'- 24 -'!D19,'- 24 -'!B19)</f>
        <v>18900</v>
      </c>
      <c r="C19" s="383">
        <f>B19/'- 3 -'!D19*100</f>
        <v>0.09028353328667887</v>
      </c>
      <c r="D19" s="382">
        <f>SUM('- 25 -'!B19,'- 25 -'!E19,'- 25 -'!H19,'- 26 -'!B19)</f>
        <v>745775</v>
      </c>
      <c r="E19" s="383">
        <f>D19/'- 3 -'!D19*100</f>
        <v>3.5624974622684094</v>
      </c>
      <c r="F19" s="382">
        <f>D19/'- 7 -'!F19</f>
        <v>238.11462324393358</v>
      </c>
      <c r="G19" s="382">
        <f>SUM('- 27 -'!B19,'- 27 -'!E19,'- 27 -'!H19,'- 28 -'!B19,'- 28 -'!E19,'- 28 -'!H19)</f>
        <v>773850</v>
      </c>
      <c r="H19" s="383">
        <f>G19/'- 3 -'!D19*100</f>
        <v>3.6966091129045737</v>
      </c>
      <c r="I19" s="382">
        <f>G19/'- 7 -'!F19</f>
        <v>247.0785440613027</v>
      </c>
    </row>
    <row r="20" spans="1:9" ht="13.5" customHeight="1">
      <c r="A20" s="23" t="s">
        <v>271</v>
      </c>
      <c r="B20" s="24">
        <f>SUM('- 24 -'!H20,'- 24 -'!F20,'- 24 -'!D20,'- 24 -'!B20)</f>
        <v>142721</v>
      </c>
      <c r="C20" s="374">
        <f>B20/'- 3 -'!D20*100</f>
        <v>0.33509843412313123</v>
      </c>
      <c r="D20" s="24">
        <f>SUM('- 25 -'!B20,'- 25 -'!E20,'- 25 -'!H20,'- 26 -'!B20)</f>
        <v>1174765</v>
      </c>
      <c r="E20" s="374">
        <f>D20/'- 3 -'!D20*100</f>
        <v>2.7582620074317044</v>
      </c>
      <c r="F20" s="24">
        <f>D20/'- 7 -'!F20</f>
        <v>174.1940984578885</v>
      </c>
      <c r="G20" s="24">
        <f>SUM('- 27 -'!B20,'- 27 -'!E20,'- 27 -'!H20,'- 28 -'!B20,'- 28 -'!E20,'- 28 -'!H20)</f>
        <v>1711030</v>
      </c>
      <c r="H20" s="374">
        <f>G20/'- 3 -'!D20*100</f>
        <v>4.017372872511412</v>
      </c>
      <c r="I20" s="24">
        <f>G20/'- 7 -'!F20</f>
        <v>253.71144721233688</v>
      </c>
    </row>
    <row r="21" spans="1:9" ht="13.5" customHeight="1">
      <c r="A21" s="381" t="s">
        <v>272</v>
      </c>
      <c r="B21" s="382">
        <f>SUM('- 24 -'!H21,'- 24 -'!F21,'- 24 -'!D21,'- 24 -'!B21)</f>
        <v>98000</v>
      </c>
      <c r="C21" s="383">
        <f>B21/'- 3 -'!D21*100</f>
        <v>0.3813526344462604</v>
      </c>
      <c r="D21" s="382">
        <f>SUM('- 25 -'!B21,'- 25 -'!E21,'- 25 -'!H21,'- 26 -'!B21)</f>
        <v>899500</v>
      </c>
      <c r="E21" s="383">
        <f>D21/'- 3 -'!D21*100</f>
        <v>3.5002723947388903</v>
      </c>
      <c r="F21" s="382">
        <f>D21/'- 7 -'!F21</f>
        <v>281.09375</v>
      </c>
      <c r="G21" s="382">
        <f>SUM('- 27 -'!B21,'- 27 -'!E21,'- 27 -'!H21,'- 28 -'!B21,'- 28 -'!E21,'- 28 -'!H21)</f>
        <v>1305500</v>
      </c>
      <c r="H21" s="383">
        <f>G21/'- 3 -'!D21*100</f>
        <v>5.0801618803019695</v>
      </c>
      <c r="I21" s="382">
        <f>G21/'- 7 -'!F21</f>
        <v>407.96875</v>
      </c>
    </row>
    <row r="22" spans="1:9" ht="13.5" customHeight="1">
      <c r="A22" s="23" t="s">
        <v>273</v>
      </c>
      <c r="B22" s="24">
        <f>SUM('- 24 -'!H22,'- 24 -'!F22,'- 24 -'!D22,'- 24 -'!B22)</f>
        <v>69865</v>
      </c>
      <c r="C22" s="374">
        <f>B22/'- 3 -'!D22*100</f>
        <v>0.5074408190290198</v>
      </c>
      <c r="D22" s="24">
        <f>SUM('- 25 -'!B22,'- 25 -'!E22,'- 25 -'!H22,'- 26 -'!B22)</f>
        <v>544620</v>
      </c>
      <c r="E22" s="374">
        <f>D22/'- 3 -'!D22*100</f>
        <v>3.9556633344247443</v>
      </c>
      <c r="F22" s="24">
        <f>D22/'- 7 -'!F22</f>
        <v>321.87943262411346</v>
      </c>
      <c r="G22" s="24">
        <f>SUM('- 27 -'!B22,'- 27 -'!E22,'- 27 -'!H22,'- 28 -'!B22,'- 28 -'!E22,'- 28 -'!H22)</f>
        <v>928450</v>
      </c>
      <c r="H22" s="374">
        <f>G22/'- 3 -'!D22*100</f>
        <v>6.743482837293257</v>
      </c>
      <c r="I22" s="24">
        <f>G22/'- 7 -'!F22</f>
        <v>548.7293144208038</v>
      </c>
    </row>
    <row r="23" spans="1:9" ht="13.5" customHeight="1">
      <c r="A23" s="381" t="s">
        <v>274</v>
      </c>
      <c r="B23" s="382">
        <f>SUM('- 24 -'!H23,'- 24 -'!F23,'- 24 -'!D23,'- 24 -'!B23)</f>
        <v>100000</v>
      </c>
      <c r="C23" s="383">
        <f>B23/'- 3 -'!D23*100</f>
        <v>0.8733741158287965</v>
      </c>
      <c r="D23" s="382">
        <f>SUM('- 25 -'!B23,'- 25 -'!E23,'- 25 -'!H23,'- 26 -'!B23)</f>
        <v>393375</v>
      </c>
      <c r="E23" s="383">
        <f>D23/'- 3 -'!D23*100</f>
        <v>3.4356354281415284</v>
      </c>
      <c r="F23" s="382">
        <f>D23/'- 7 -'!F23</f>
        <v>302.24740683826354</v>
      </c>
      <c r="G23" s="382">
        <f>SUM('- 27 -'!B23,'- 27 -'!E23,'- 27 -'!H23,'- 28 -'!B23,'- 28 -'!E23,'- 28 -'!H23)</f>
        <v>442425</v>
      </c>
      <c r="H23" s="383">
        <f>G23/'- 3 -'!D23*100</f>
        <v>3.8640254319555534</v>
      </c>
      <c r="I23" s="382">
        <f>G23/'- 7 -'!F23</f>
        <v>339.9346907414522</v>
      </c>
    </row>
    <row r="24" spans="1:9" ht="13.5" customHeight="1">
      <c r="A24" s="23" t="s">
        <v>275</v>
      </c>
      <c r="B24" s="24">
        <f>SUM('- 24 -'!H24,'- 24 -'!F24,'- 24 -'!D24,'- 24 -'!B24)</f>
        <v>290740</v>
      </c>
      <c r="C24" s="374">
        <f>B24/'- 3 -'!D24*100</f>
        <v>0.7583998113521553</v>
      </c>
      <c r="D24" s="24">
        <f>SUM('- 25 -'!B24,'- 25 -'!E24,'- 25 -'!H24,'- 26 -'!B24)</f>
        <v>1060455</v>
      </c>
      <c r="E24" s="374">
        <f>D24/'- 3 -'!D24*100</f>
        <v>2.7662133588341815</v>
      </c>
      <c r="F24" s="24">
        <f>D24/'- 7 -'!F24</f>
        <v>230.1584373304395</v>
      </c>
      <c r="G24" s="24">
        <f>SUM('- 27 -'!B24,'- 27 -'!E24,'- 27 -'!H24,'- 28 -'!B24,'- 28 -'!E24,'- 28 -'!H24)</f>
        <v>1578335</v>
      </c>
      <c r="H24" s="374">
        <f>G24/'- 3 -'!D24*100</f>
        <v>4.117111392482989</v>
      </c>
      <c r="I24" s="24">
        <f>G24/'- 7 -'!F24</f>
        <v>342.5577862181226</v>
      </c>
    </row>
    <row r="25" spans="1:9" ht="13.5" customHeight="1">
      <c r="A25" s="381" t="s">
        <v>276</v>
      </c>
      <c r="B25" s="382">
        <f>SUM('- 24 -'!H25,'- 24 -'!F25,'- 24 -'!D25,'- 24 -'!B25)</f>
        <v>812777</v>
      </c>
      <c r="C25" s="383">
        <f>B25/'- 3 -'!D25*100</f>
        <v>0.6755483508324258</v>
      </c>
      <c r="D25" s="382">
        <f>SUM('- 25 -'!B25,'- 25 -'!E25,'- 25 -'!H25,'- 26 -'!B25)</f>
        <v>3501218</v>
      </c>
      <c r="E25" s="383">
        <f>D25/'- 3 -'!D25*100</f>
        <v>2.9100750215677906</v>
      </c>
      <c r="F25" s="382">
        <f>D25/'- 7 -'!F25</f>
        <v>235.74844291822376</v>
      </c>
      <c r="G25" s="382">
        <f>SUM('- 27 -'!B25,'- 27 -'!E25,'- 27 -'!H25,'- 28 -'!B25,'- 28 -'!E25,'- 28 -'!H25)</f>
        <v>8621904</v>
      </c>
      <c r="H25" s="383">
        <f>G25/'- 3 -'!D25*100</f>
        <v>7.16618830040158</v>
      </c>
      <c r="I25" s="382">
        <f>G25/'- 7 -'!F25</f>
        <v>580.5409554590445</v>
      </c>
    </row>
    <row r="26" spans="1:9" ht="13.5" customHeight="1">
      <c r="A26" s="23" t="s">
        <v>277</v>
      </c>
      <c r="B26" s="24">
        <f>SUM('- 24 -'!H26,'- 24 -'!F26,'- 24 -'!D26,'- 24 -'!B26)</f>
        <v>0</v>
      </c>
      <c r="C26" s="374">
        <f>B26/'- 3 -'!D26*100</f>
        <v>0</v>
      </c>
      <c r="D26" s="24">
        <f>SUM('- 25 -'!B26,'- 25 -'!E26,'- 25 -'!H26,'- 26 -'!B26)</f>
        <v>913869</v>
      </c>
      <c r="E26" s="374">
        <f>D26/'- 3 -'!D26*100</f>
        <v>3.2386825574814773</v>
      </c>
      <c r="F26" s="24">
        <f>D26/'- 7 -'!F26</f>
        <v>282.6253285913097</v>
      </c>
      <c r="G26" s="24">
        <f>SUM('- 27 -'!B26,'- 27 -'!E26,'- 27 -'!H26,'- 28 -'!B26,'- 28 -'!E26,'- 28 -'!H26)</f>
        <v>1775510</v>
      </c>
      <c r="H26" s="374">
        <f>G26/'- 3 -'!D26*100</f>
        <v>6.292273036544557</v>
      </c>
      <c r="I26" s="24">
        <f>G26/'- 7 -'!F26</f>
        <v>549.0985000773156</v>
      </c>
    </row>
    <row r="27" spans="1:9" ht="13.5" customHeight="1">
      <c r="A27" s="381" t="s">
        <v>278</v>
      </c>
      <c r="B27" s="382">
        <f>SUM('- 24 -'!H27,'- 24 -'!F27,'- 24 -'!D27,'- 24 -'!B27)</f>
        <v>196989</v>
      </c>
      <c r="C27" s="383">
        <f>B27/'- 3 -'!D27*100</f>
        <v>0.662969067131251</v>
      </c>
      <c r="D27" s="382">
        <f>SUM('- 25 -'!B27,'- 25 -'!E27,'- 25 -'!H27,'- 26 -'!B27)</f>
        <v>1101941</v>
      </c>
      <c r="E27" s="383">
        <f>D27/'- 3 -'!D27*100</f>
        <v>3.708596910506058</v>
      </c>
      <c r="F27" s="382">
        <f>D27/'- 7 -'!F27</f>
        <v>324.80627009883244</v>
      </c>
      <c r="G27" s="382">
        <f>SUM('- 27 -'!B27,'- 27 -'!E27,'- 27 -'!H27,'- 28 -'!B27,'- 28 -'!E27,'- 28 -'!H27)</f>
        <v>2113806</v>
      </c>
      <c r="H27" s="383">
        <f>G27/'- 3 -'!D27*100</f>
        <v>7.114041859781213</v>
      </c>
      <c r="I27" s="382">
        <f>G27/'- 7 -'!F27</f>
        <v>623.0618904029641</v>
      </c>
    </row>
    <row r="28" spans="1:9" ht="13.5" customHeight="1">
      <c r="A28" s="23" t="s">
        <v>279</v>
      </c>
      <c r="B28" s="24">
        <f>SUM('- 24 -'!H28,'- 24 -'!F28,'- 24 -'!D28,'- 24 -'!B28)</f>
        <v>15777</v>
      </c>
      <c r="C28" s="374">
        <f>B28/'- 3 -'!D28*100</f>
        <v>0.08770446998175038</v>
      </c>
      <c r="D28" s="24">
        <f>SUM('- 25 -'!B28,'- 25 -'!E28,'- 25 -'!H28,'- 26 -'!B28)</f>
        <v>746544</v>
      </c>
      <c r="E28" s="374">
        <f>D28/'- 3 -'!D28*100</f>
        <v>4.150044104586161</v>
      </c>
      <c r="F28" s="24">
        <f>D28/'- 7 -'!F28</f>
        <v>364.1678048780488</v>
      </c>
      <c r="G28" s="24">
        <f>SUM('- 27 -'!B28,'- 27 -'!E28,'- 27 -'!H28,'- 28 -'!B28,'- 28 -'!E28,'- 28 -'!H28)</f>
        <v>765817</v>
      </c>
      <c r="H28" s="374">
        <f>G28/'- 3 -'!D28*100</f>
        <v>4.257182866705593</v>
      </c>
      <c r="I28" s="24">
        <f>G28/'- 7 -'!F28</f>
        <v>373.5692682926829</v>
      </c>
    </row>
    <row r="29" spans="1:9" ht="13.5" customHeight="1">
      <c r="A29" s="381" t="s">
        <v>280</v>
      </c>
      <c r="B29" s="382">
        <f>SUM('- 24 -'!H29,'- 24 -'!F29,'- 24 -'!D29,'- 24 -'!B29)</f>
        <v>103674</v>
      </c>
      <c r="C29" s="383">
        <f>B29/'- 3 -'!D29*100</f>
        <v>0.09320981670534181</v>
      </c>
      <c r="D29" s="382">
        <f>SUM('- 25 -'!B29,'- 25 -'!E29,'- 25 -'!H29,'- 26 -'!B29)</f>
        <v>3505948</v>
      </c>
      <c r="E29" s="383">
        <f>D29/'- 3 -'!D29*100</f>
        <v>3.1520802752711354</v>
      </c>
      <c r="F29" s="382">
        <f>D29/'- 7 -'!F29</f>
        <v>270.9911497584541</v>
      </c>
      <c r="G29" s="382">
        <f>SUM('- 27 -'!B29,'- 27 -'!E29,'- 27 -'!H29,'- 28 -'!B29,'- 28 -'!E29,'- 28 -'!H29)</f>
        <v>6989121</v>
      </c>
      <c r="H29" s="383">
        <f>G29/'- 3 -'!D29*100</f>
        <v>6.283684311799055</v>
      </c>
      <c r="I29" s="382">
        <f>G29/'- 7 -'!F29</f>
        <v>540.2219130434783</v>
      </c>
    </row>
    <row r="30" spans="1:9" ht="13.5" customHeight="1">
      <c r="A30" s="23" t="s">
        <v>281</v>
      </c>
      <c r="B30" s="24">
        <f>SUM('- 24 -'!H30,'- 24 -'!F30,'- 24 -'!D30,'- 24 -'!B30)</f>
        <v>9080</v>
      </c>
      <c r="C30" s="374">
        <f>B30/'- 3 -'!D30*100</f>
        <v>0.08738777816477775</v>
      </c>
      <c r="D30" s="24">
        <f>SUM('- 25 -'!B30,'- 25 -'!E30,'- 25 -'!H30,'- 26 -'!B30)</f>
        <v>392682</v>
      </c>
      <c r="E30" s="374">
        <f>D30/'- 3 -'!D30*100</f>
        <v>3.7792519278966137</v>
      </c>
      <c r="F30" s="24">
        <f>D30/'- 7 -'!F30</f>
        <v>314.1456</v>
      </c>
      <c r="G30" s="24">
        <f>SUM('- 27 -'!B30,'- 27 -'!E30,'- 27 -'!H30,'- 28 -'!B30,'- 28 -'!E30,'- 28 -'!H30)</f>
        <v>446054</v>
      </c>
      <c r="H30" s="374">
        <f>G30/'- 3 -'!D30*100</f>
        <v>4.292914978140063</v>
      </c>
      <c r="I30" s="24">
        <f>G30/'- 7 -'!F30</f>
        <v>356.8432</v>
      </c>
    </row>
    <row r="31" spans="1:9" ht="13.5" customHeight="1">
      <c r="A31" s="381" t="s">
        <v>282</v>
      </c>
      <c r="B31" s="382">
        <f>SUM('- 24 -'!H31,'- 24 -'!F31,'- 24 -'!D31,'- 24 -'!B31)</f>
        <v>35197</v>
      </c>
      <c r="C31" s="383">
        <f>B31/'- 3 -'!D31*100</f>
        <v>0.1320130354480336</v>
      </c>
      <c r="D31" s="382">
        <f>SUM('- 25 -'!B31,'- 25 -'!E31,'- 25 -'!H31,'- 26 -'!B31)</f>
        <v>850784</v>
      </c>
      <c r="E31" s="383">
        <f>D31/'- 3 -'!D31*100</f>
        <v>3.1910270293098795</v>
      </c>
      <c r="F31" s="382">
        <f>D31/'- 7 -'!F31</f>
        <v>252.27101556708672</v>
      </c>
      <c r="G31" s="382">
        <f>SUM('- 27 -'!B31,'- 27 -'!E31,'- 27 -'!H31,'- 28 -'!B31,'- 28 -'!E31,'- 28 -'!H31)</f>
        <v>1220525</v>
      </c>
      <c r="H31" s="383">
        <f>G31/'- 3 -'!D31*100</f>
        <v>4.57781089553687</v>
      </c>
      <c r="I31" s="382">
        <f>G31/'- 7 -'!F31</f>
        <v>361.9051148999259</v>
      </c>
    </row>
    <row r="32" spans="1:9" ht="13.5" customHeight="1">
      <c r="A32" s="23" t="s">
        <v>283</v>
      </c>
      <c r="B32" s="24">
        <f>SUM('- 24 -'!H32,'- 24 -'!F32,'- 24 -'!D32,'- 24 -'!B32)</f>
        <v>19068</v>
      </c>
      <c r="C32" s="374">
        <f>B32/'- 3 -'!D32*100</f>
        <v>0.09446319264586112</v>
      </c>
      <c r="D32" s="24">
        <f>SUM('- 25 -'!B32,'- 25 -'!E32,'- 25 -'!H32,'- 26 -'!B32)</f>
        <v>763685</v>
      </c>
      <c r="E32" s="374">
        <f>D32/'- 3 -'!D32*100</f>
        <v>3.783308332061802</v>
      </c>
      <c r="F32" s="24">
        <f>D32/'- 7 -'!F32</f>
        <v>341.8464637421665</v>
      </c>
      <c r="G32" s="24">
        <f>SUM('- 27 -'!B32,'- 27 -'!E32,'- 27 -'!H32,'- 28 -'!B32,'- 28 -'!E32,'- 28 -'!H32)</f>
        <v>642892</v>
      </c>
      <c r="H32" s="374">
        <f>G32/'- 3 -'!D32*100</f>
        <v>3.1848977788170205</v>
      </c>
      <c r="I32" s="24">
        <f>G32/'- 7 -'!F32</f>
        <v>287.77618621307073</v>
      </c>
    </row>
    <row r="33" spans="1:9" ht="13.5" customHeight="1">
      <c r="A33" s="381" t="s">
        <v>284</v>
      </c>
      <c r="B33" s="382">
        <f>SUM('- 24 -'!H33,'- 24 -'!F33,'- 24 -'!D33,'- 24 -'!B33)</f>
        <v>8500</v>
      </c>
      <c r="C33" s="383">
        <f>B33/'- 3 -'!D33*100</f>
        <v>0.03855382340534583</v>
      </c>
      <c r="D33" s="382">
        <f>SUM('- 25 -'!B33,'- 25 -'!E33,'- 25 -'!H33,'- 26 -'!B33)</f>
        <v>680000</v>
      </c>
      <c r="E33" s="383">
        <f>D33/'- 3 -'!D33*100</f>
        <v>3.084305872427666</v>
      </c>
      <c r="F33" s="382">
        <f>D33/'- 7 -'!F33</f>
        <v>292.34737747205503</v>
      </c>
      <c r="G33" s="382">
        <f>SUM('- 27 -'!B33,'- 27 -'!E33,'- 27 -'!H33,'- 28 -'!B33,'- 28 -'!E33,'- 28 -'!H33)</f>
        <v>741800</v>
      </c>
      <c r="H33" s="383">
        <f>G33/'- 3 -'!D33*100</f>
        <v>3.3646148473041806</v>
      </c>
      <c r="I33" s="382">
        <f>G33/'- 7 -'!F33</f>
        <v>318.9165950128977</v>
      </c>
    </row>
    <row r="34" spans="1:9" ht="13.5" customHeight="1">
      <c r="A34" s="23" t="s">
        <v>285</v>
      </c>
      <c r="B34" s="24">
        <f>SUM('- 24 -'!H34,'- 24 -'!F34,'- 24 -'!D34,'- 24 -'!B34)</f>
        <v>18415</v>
      </c>
      <c r="C34" s="374">
        <f>B34/'- 3 -'!D34*100</f>
        <v>0.09842711177065323</v>
      </c>
      <c r="D34" s="24">
        <f>SUM('- 25 -'!B34,'- 25 -'!E34,'- 25 -'!H34,'- 26 -'!B34)</f>
        <v>720695</v>
      </c>
      <c r="E34" s="374">
        <f>D34/'- 3 -'!D34*100</f>
        <v>3.852073164135266</v>
      </c>
      <c r="F34" s="24">
        <f>D34/'- 7 -'!F34</f>
        <v>330.21534936998853</v>
      </c>
      <c r="G34" s="24">
        <f>SUM('- 27 -'!B34,'- 27 -'!E34,'- 27 -'!H34,'- 28 -'!B34,'- 28 -'!E34,'- 28 -'!H34)</f>
        <v>711931</v>
      </c>
      <c r="H34" s="374">
        <f>G34/'- 3 -'!D34*100</f>
        <v>3.80523009014352</v>
      </c>
      <c r="I34" s="24">
        <f>G34/'- 7 -'!F34</f>
        <v>326.1997709049256</v>
      </c>
    </row>
    <row r="35" spans="1:9" ht="13.5" customHeight="1">
      <c r="A35" s="381" t="s">
        <v>286</v>
      </c>
      <c r="B35" s="382">
        <f>SUM('- 24 -'!H35,'- 24 -'!F35,'- 24 -'!D35,'- 24 -'!B35)</f>
        <v>572295</v>
      </c>
      <c r="C35" s="383">
        <f>B35/'- 3 -'!D35*100</f>
        <v>0.42430075506917797</v>
      </c>
      <c r="D35" s="382">
        <f>SUM('- 25 -'!B35,'- 25 -'!E35,'- 25 -'!H35,'- 26 -'!B35)</f>
        <v>3650062</v>
      </c>
      <c r="E35" s="383">
        <f>D35/'- 3 -'!D35*100</f>
        <v>2.7061638886401487</v>
      </c>
      <c r="F35" s="382">
        <f>D35/'- 7 -'!F35</f>
        <v>214.3627661136397</v>
      </c>
      <c r="G35" s="382">
        <f>SUM('- 27 -'!B35,'- 27 -'!E35,'- 27 -'!H35,'- 28 -'!B35,'- 28 -'!E35,'- 28 -'!H35)</f>
        <v>7890293</v>
      </c>
      <c r="H35" s="383">
        <f>G35/'- 3 -'!D35*100</f>
        <v>5.849880354741958</v>
      </c>
      <c r="I35" s="382">
        <f>G35/'- 7 -'!F35</f>
        <v>463.38528850389076</v>
      </c>
    </row>
    <row r="36" spans="1:9" ht="13.5" customHeight="1">
      <c r="A36" s="23" t="s">
        <v>287</v>
      </c>
      <c r="B36" s="24">
        <f>SUM('- 24 -'!H36,'- 24 -'!F36,'- 24 -'!D36,'- 24 -'!B36)</f>
        <v>10910</v>
      </c>
      <c r="C36" s="374">
        <f>B36/'- 3 -'!D36*100</f>
        <v>0.06207328174783796</v>
      </c>
      <c r="D36" s="24">
        <f>SUM('- 25 -'!B36,'- 25 -'!E36,'- 25 -'!H36,'- 26 -'!B36)</f>
        <v>662885</v>
      </c>
      <c r="E36" s="374">
        <f>D36/'- 3 -'!D36*100</f>
        <v>3.7715350477924443</v>
      </c>
      <c r="F36" s="24">
        <f>D36/'- 7 -'!F36</f>
        <v>328.4047560069358</v>
      </c>
      <c r="G36" s="24">
        <f>SUM('- 27 -'!B36,'- 27 -'!E36,'- 27 -'!H36,'- 28 -'!B36,'- 28 -'!E36,'- 28 -'!H36)</f>
        <v>730635</v>
      </c>
      <c r="H36" s="374">
        <f>G36/'- 3 -'!D36*100</f>
        <v>4.1570038689121525</v>
      </c>
      <c r="I36" s="24">
        <f>G36/'- 7 -'!F36</f>
        <v>361.9692841218727</v>
      </c>
    </row>
    <row r="37" spans="1:9" ht="13.5" customHeight="1">
      <c r="A37" s="381" t="s">
        <v>288</v>
      </c>
      <c r="B37" s="382">
        <f>SUM('- 24 -'!H37,'- 24 -'!F37,'- 24 -'!D37,'- 24 -'!B37)</f>
        <v>5000</v>
      </c>
      <c r="C37" s="383">
        <f>B37/'- 3 -'!D37*100</f>
        <v>0.018467627891924337</v>
      </c>
      <c r="D37" s="382">
        <f>SUM('- 25 -'!B37,'- 25 -'!E37,'- 25 -'!H37,'- 26 -'!B37)</f>
        <v>1072864</v>
      </c>
      <c r="E37" s="383">
        <f>D37/'- 3 -'!D37*100</f>
        <v>3.962650626128303</v>
      </c>
      <c r="F37" s="382">
        <f>D37/'- 7 -'!F37</f>
        <v>331.8478193628209</v>
      </c>
      <c r="G37" s="382">
        <f>SUM('- 27 -'!B37,'- 27 -'!E37,'- 27 -'!H37,'- 28 -'!B37,'- 28 -'!E37,'- 28 -'!H37)</f>
        <v>970218</v>
      </c>
      <c r="H37" s="383">
        <f>G37/'- 3 -'!D37*100</f>
        <v>3.5835249996094096</v>
      </c>
      <c r="I37" s="382">
        <f>G37/'- 7 -'!F37</f>
        <v>300.0983606557377</v>
      </c>
    </row>
    <row r="38" spans="1:9" ht="13.5" customHeight="1">
      <c r="A38" s="23" t="s">
        <v>289</v>
      </c>
      <c r="B38" s="24">
        <f>SUM('- 24 -'!H38,'- 24 -'!F38,'- 24 -'!D38,'- 24 -'!B38)</f>
        <v>467279</v>
      </c>
      <c r="C38" s="374">
        <f>B38/'- 3 -'!D38*100</f>
        <v>0.6661924839617609</v>
      </c>
      <c r="D38" s="24">
        <f>SUM('- 25 -'!B38,'- 25 -'!E38,'- 25 -'!H38,'- 26 -'!B38)</f>
        <v>2215793</v>
      </c>
      <c r="E38" s="374">
        <f>D38/'- 3 -'!D38*100</f>
        <v>3.159022003161028</v>
      </c>
      <c r="F38" s="24">
        <f>D38/'- 7 -'!F38</f>
        <v>259.7647127784291</v>
      </c>
      <c r="G38" s="24">
        <f>SUM('- 27 -'!B38,'- 27 -'!E38,'- 27 -'!H38,'- 28 -'!B38,'- 28 -'!E38,'- 28 -'!H38)</f>
        <v>3725008</v>
      </c>
      <c r="H38" s="374">
        <f>G38/'- 3 -'!D38*100</f>
        <v>5.310686618267526</v>
      </c>
      <c r="I38" s="24">
        <f>G38/'- 7 -'!F38</f>
        <v>436.694958968347</v>
      </c>
    </row>
    <row r="39" spans="1:9" ht="13.5" customHeight="1">
      <c r="A39" s="381" t="s">
        <v>290</v>
      </c>
      <c r="B39" s="382">
        <f>SUM('- 24 -'!H39,'- 24 -'!F39,'- 24 -'!D39,'- 24 -'!B39)</f>
        <v>63645</v>
      </c>
      <c r="C39" s="383">
        <f>B39/'- 3 -'!D39*100</f>
        <v>0.4034092374852339</v>
      </c>
      <c r="D39" s="382">
        <f>SUM('- 25 -'!B39,'- 25 -'!E39,'- 25 -'!H39,'- 26 -'!B39)</f>
        <v>621475</v>
      </c>
      <c r="E39" s="383">
        <f>D39/'- 3 -'!D39*100</f>
        <v>3.939174418511049</v>
      </c>
      <c r="F39" s="382">
        <f>D39/'- 7 -'!F39</f>
        <v>353.0105083783016</v>
      </c>
      <c r="G39" s="382">
        <f>SUM('- 27 -'!B39,'- 27 -'!E39,'- 27 -'!H39,'- 28 -'!B39,'- 28 -'!E39,'- 28 -'!H39)</f>
        <v>541993</v>
      </c>
      <c r="H39" s="383">
        <f>G39/'- 3 -'!D39*100</f>
        <v>3.4353834999188364</v>
      </c>
      <c r="I39" s="382">
        <f>G39/'- 7 -'!F39</f>
        <v>307.8631070718546</v>
      </c>
    </row>
    <row r="40" spans="1:9" ht="13.5" customHeight="1">
      <c r="A40" s="23" t="s">
        <v>291</v>
      </c>
      <c r="B40" s="24">
        <f>SUM('- 24 -'!H40,'- 24 -'!F40,'- 24 -'!D40,'- 24 -'!B40)</f>
        <v>623995</v>
      </c>
      <c r="C40" s="374">
        <f>B40/'- 3 -'!D40*100</f>
        <v>0.8604423450953849</v>
      </c>
      <c r="D40" s="24">
        <f>SUM('- 25 -'!B40,'- 25 -'!E40,'- 25 -'!H40,'- 26 -'!B40)</f>
        <v>2480135</v>
      </c>
      <c r="E40" s="374">
        <f>D40/'- 3 -'!D40*100</f>
        <v>3.419920312747926</v>
      </c>
      <c r="F40" s="24">
        <f>D40/'- 7 -'!F40</f>
        <v>276.6649190129847</v>
      </c>
      <c r="G40" s="24">
        <f>SUM('- 27 -'!B40,'- 27 -'!E40,'- 27 -'!H40,'- 28 -'!B40,'- 28 -'!E40,'- 28 -'!H40)</f>
        <v>3113232</v>
      </c>
      <c r="H40" s="374">
        <f>G40/'- 3 -'!D40*100</f>
        <v>4.292913633772699</v>
      </c>
      <c r="I40" s="24">
        <f>G40/'- 7 -'!F40</f>
        <v>347.2883851679979</v>
      </c>
    </row>
    <row r="41" spans="1:9" ht="13.5" customHeight="1">
      <c r="A41" s="381" t="s">
        <v>292</v>
      </c>
      <c r="B41" s="382">
        <f>SUM('- 24 -'!H41,'- 24 -'!F41,'- 24 -'!D41,'- 24 -'!B41)</f>
        <v>109845</v>
      </c>
      <c r="C41" s="383">
        <f>B41/'- 3 -'!D41*100</f>
        <v>0.24758972769389997</v>
      </c>
      <c r="D41" s="382">
        <f>SUM('- 25 -'!B41,'- 25 -'!E41,'- 25 -'!H41,'- 26 -'!B41)</f>
        <v>1661848</v>
      </c>
      <c r="E41" s="383">
        <f>D41/'- 3 -'!D41*100</f>
        <v>3.745791740986411</v>
      </c>
      <c r="F41" s="382">
        <f>D41/'- 7 -'!F41</f>
        <v>348.7613850996852</v>
      </c>
      <c r="G41" s="382">
        <f>SUM('- 27 -'!B41,'- 27 -'!E41,'- 27 -'!H41,'- 28 -'!B41,'- 28 -'!E41,'- 28 -'!H41)</f>
        <v>1705138</v>
      </c>
      <c r="H41" s="383">
        <f>G41/'- 3 -'!D41*100</f>
        <v>3.8433670453868745</v>
      </c>
      <c r="I41" s="382">
        <f>G41/'- 7 -'!F41</f>
        <v>357.84637985309547</v>
      </c>
    </row>
    <row r="42" spans="1:9" ht="13.5" customHeight="1">
      <c r="A42" s="23" t="s">
        <v>293</v>
      </c>
      <c r="B42" s="24">
        <f>SUM('- 24 -'!H42,'- 24 -'!F42,'- 24 -'!D42,'- 24 -'!B42)</f>
        <v>57426</v>
      </c>
      <c r="C42" s="374">
        <f>B42/'- 3 -'!D42*100</f>
        <v>0.3543590088832878</v>
      </c>
      <c r="D42" s="24">
        <f>SUM('- 25 -'!B42,'- 25 -'!E42,'- 25 -'!H42,'- 26 -'!B42)</f>
        <v>642799</v>
      </c>
      <c r="E42" s="374">
        <f>D42/'- 3 -'!D42*100</f>
        <v>3.9665241624206544</v>
      </c>
      <c r="F42" s="24">
        <f>D42/'- 7 -'!F42</f>
        <v>357.01138572618714</v>
      </c>
      <c r="G42" s="24">
        <f>SUM('- 27 -'!B42,'- 27 -'!E42,'- 27 -'!H42,'- 28 -'!B42,'- 28 -'!E42,'- 28 -'!H42)</f>
        <v>531067</v>
      </c>
      <c r="H42" s="374">
        <f>G42/'- 3 -'!D42*100</f>
        <v>3.2770587498802115</v>
      </c>
      <c r="I42" s="24">
        <f>G42/'- 7 -'!F42</f>
        <v>294.95529019716747</v>
      </c>
    </row>
    <row r="43" spans="1:9" ht="13.5" customHeight="1">
      <c r="A43" s="381" t="s">
        <v>294</v>
      </c>
      <c r="B43" s="382">
        <f>SUM('- 24 -'!H43,'- 24 -'!F43,'- 24 -'!D43,'- 24 -'!B43)</f>
        <v>5000</v>
      </c>
      <c r="C43" s="383">
        <f>B43/'- 3 -'!D43*100</f>
        <v>0.053956640443739406</v>
      </c>
      <c r="D43" s="382">
        <f>SUM('- 25 -'!B43,'- 25 -'!E43,'- 25 -'!H43,'- 26 -'!B43)</f>
        <v>457048</v>
      </c>
      <c r="E43" s="383">
        <f>D43/'- 3 -'!D43*100</f>
        <v>4.932154920306042</v>
      </c>
      <c r="F43" s="382">
        <f>D43/'- 7 -'!F43</f>
        <v>402.33098591549293</v>
      </c>
      <c r="G43" s="382">
        <f>SUM('- 27 -'!B43,'- 27 -'!E43,'- 27 -'!H43,'- 28 -'!B43,'- 28 -'!E43,'- 28 -'!H43)</f>
        <v>358607</v>
      </c>
      <c r="H43" s="383">
        <f>G43/'- 3 -'!D43*100</f>
        <v>3.869845791921612</v>
      </c>
      <c r="I43" s="382">
        <f>G43/'- 7 -'!F43</f>
        <v>315.67517605633805</v>
      </c>
    </row>
    <row r="44" spans="1:9" ht="13.5" customHeight="1">
      <c r="A44" s="23" t="s">
        <v>295</v>
      </c>
      <c r="B44" s="24">
        <f>SUM('- 24 -'!H44,'- 24 -'!F44,'- 24 -'!D44,'- 24 -'!B44)</f>
        <v>0</v>
      </c>
      <c r="C44" s="374">
        <f>B44/'- 3 -'!D44*100</f>
        <v>0</v>
      </c>
      <c r="D44" s="24">
        <f>SUM('- 25 -'!B44,'- 25 -'!E44,'- 25 -'!H44,'- 26 -'!B44)</f>
        <v>298150</v>
      </c>
      <c r="E44" s="374">
        <f>D44/'- 3 -'!D44*100</f>
        <v>4.109509928363723</v>
      </c>
      <c r="F44" s="24">
        <f>D44/'- 7 -'!F44</f>
        <v>376.6898294377764</v>
      </c>
      <c r="G44" s="24">
        <f>SUM('- 27 -'!B44,'- 27 -'!E44,'- 27 -'!H44,'- 28 -'!B44,'- 28 -'!E44,'- 28 -'!H44)</f>
        <v>249402</v>
      </c>
      <c r="H44" s="374">
        <f>G44/'- 3 -'!D44*100</f>
        <v>3.4375985079784317</v>
      </c>
      <c r="I44" s="24">
        <f>G44/'- 7 -'!F44</f>
        <v>315.10044219835754</v>
      </c>
    </row>
    <row r="45" spans="1:9" ht="13.5" customHeight="1">
      <c r="A45" s="381" t="s">
        <v>296</v>
      </c>
      <c r="B45" s="382">
        <f>SUM('- 24 -'!H45,'- 24 -'!F45,'- 24 -'!D45,'- 24 -'!B45)</f>
        <v>158536</v>
      </c>
      <c r="C45" s="383">
        <f>B45/'- 3 -'!D45*100</f>
        <v>1.435452663862269</v>
      </c>
      <c r="D45" s="382">
        <f>SUM('- 25 -'!B45,'- 25 -'!E45,'- 25 -'!H45,'- 26 -'!B45)</f>
        <v>402869</v>
      </c>
      <c r="E45" s="383">
        <f>D45/'- 3 -'!D45*100</f>
        <v>3.647748014567849</v>
      </c>
      <c r="F45" s="382">
        <f>D45/'- 7 -'!F45</f>
        <v>275.37183868762816</v>
      </c>
      <c r="G45" s="382">
        <f>SUM('- 27 -'!B45,'- 27 -'!E45,'- 27 -'!H45,'- 28 -'!B45,'- 28 -'!E45,'- 28 -'!H45)</f>
        <v>606398</v>
      </c>
      <c r="H45" s="383">
        <f>G45/'- 3 -'!D45*100</f>
        <v>5.490586519533433</v>
      </c>
      <c r="I45" s="382">
        <f>G45/'- 7 -'!F45</f>
        <v>414.48940533151057</v>
      </c>
    </row>
    <row r="46" spans="1:9" ht="13.5" customHeight="1">
      <c r="A46" s="23" t="s">
        <v>297</v>
      </c>
      <c r="B46" s="24">
        <f>SUM('- 24 -'!H46,'- 24 -'!F46,'- 24 -'!D46,'- 24 -'!B46)</f>
        <v>5259000</v>
      </c>
      <c r="C46" s="374">
        <f>B46/'- 3 -'!D46*100</f>
        <v>1.895706237987372</v>
      </c>
      <c r="D46" s="24">
        <f>SUM('- 25 -'!B46,'- 25 -'!E46,'- 25 -'!H46,'- 26 -'!B46)</f>
        <v>8187400</v>
      </c>
      <c r="E46" s="374">
        <f>D46/'- 3 -'!D46*100</f>
        <v>2.9513035278375757</v>
      </c>
      <c r="F46" s="24">
        <f>D46/'- 7 -'!F46</f>
        <v>264.3441762854145</v>
      </c>
      <c r="G46" s="24">
        <f>SUM('- 27 -'!B46,'- 27 -'!E46,'- 27 -'!H46,'- 28 -'!B46,'- 28 -'!E46,'- 28 -'!H46)</f>
        <v>12901600</v>
      </c>
      <c r="H46" s="374">
        <f>G46/'- 3 -'!D46*100</f>
        <v>4.650626278763621</v>
      </c>
      <c r="I46" s="24">
        <f>G46/'- 7 -'!F46</f>
        <v>416.550165469368</v>
      </c>
    </row>
    <row r="47" spans="1:9" ht="13.5" customHeight="1">
      <c r="A47" s="381" t="s">
        <v>300</v>
      </c>
      <c r="B47" s="382">
        <f>SUM('- 24 -'!H47,'- 24 -'!F47,'- 24 -'!D47,'- 24 -'!B47)</f>
        <v>887517</v>
      </c>
      <c r="C47" s="383">
        <f>B47/'- 3 -'!D47*100</f>
        <v>11.200152546310639</v>
      </c>
      <c r="D47" s="382">
        <f>SUM('- 25 -'!B47,'- 25 -'!E47,'- 25 -'!H47,'- 26 -'!B47)</f>
        <v>566406</v>
      </c>
      <c r="E47" s="383">
        <f>D47/'- 3 -'!D47*100</f>
        <v>7.147844608211025</v>
      </c>
      <c r="F47" s="382">
        <f>D47/'- 7 -'!F47</f>
        <v>743.3149606299213</v>
      </c>
      <c r="G47" s="382">
        <f>SUM('- 27 -'!B47,'- 27 -'!E47,'- 27 -'!H47,'- 28 -'!B47,'- 28 -'!E47,'- 28 -'!H47)</f>
        <v>990010</v>
      </c>
      <c r="H47" s="383">
        <f>G47/'- 3 -'!D47*100</f>
        <v>12.493578176387603</v>
      </c>
      <c r="I47" s="382">
        <f>G47/'- 7 -'!F47</f>
        <v>1299.2257217847769</v>
      </c>
    </row>
    <row r="48" spans="1:10" ht="4.5" customHeight="1">
      <c r="A48"/>
      <c r="B48"/>
      <c r="C48"/>
      <c r="D48"/>
      <c r="E48"/>
      <c r="F48"/>
      <c r="G48"/>
      <c r="H48"/>
      <c r="I48"/>
      <c r="J48"/>
    </row>
    <row r="49" spans="1:9" ht="13.5" customHeight="1">
      <c r="A49" s="384" t="s">
        <v>298</v>
      </c>
      <c r="B49" s="385">
        <f>SUM(B11:B47)</f>
        <v>12124622</v>
      </c>
      <c r="C49" s="386">
        <f>B49/'- 3 -'!D49*100</f>
        <v>0.7992050772820546</v>
      </c>
      <c r="D49" s="385">
        <f>SUM(D11:D47)</f>
        <v>51828690</v>
      </c>
      <c r="E49" s="386">
        <f>D49/'- 3 -'!D49*100</f>
        <v>3.4163334903865574</v>
      </c>
      <c r="F49" s="385">
        <f>D49/'- 7 -'!F49</f>
        <v>292.44076253302984</v>
      </c>
      <c r="G49" s="385">
        <f>SUM(G11:G47)</f>
        <v>77926656</v>
      </c>
      <c r="H49" s="386">
        <f>G49/'- 3 -'!D49*100</f>
        <v>5.136603774601145</v>
      </c>
      <c r="I49" s="385">
        <f>G49/'- 7 -'!F49</f>
        <v>439.6972160069858</v>
      </c>
    </row>
    <row r="50" spans="1:9" ht="4.5" customHeight="1">
      <c r="A50" s="25" t="s">
        <v>6</v>
      </c>
      <c r="B50" s="26"/>
      <c r="C50" s="373"/>
      <c r="D50" s="26"/>
      <c r="E50" s="373"/>
      <c r="G50" s="26"/>
      <c r="H50" s="373"/>
      <c r="I50" s="26"/>
    </row>
    <row r="51" spans="1:9" ht="13.5" customHeight="1">
      <c r="A51" s="23" t="s">
        <v>299</v>
      </c>
      <c r="B51" s="24">
        <f>SUM('- 24 -'!H51,'- 24 -'!F51,'- 24 -'!D51,'- 24 -'!B51)</f>
        <v>8500</v>
      </c>
      <c r="C51" s="374">
        <f>B51/'- 3 -'!D51*100</f>
        <v>0.33493563916162067</v>
      </c>
      <c r="D51" s="24">
        <f>SUM('- 25 -'!B51,'- 25 -'!E51,'- 25 -'!H51,'- 26 -'!B51)</f>
        <v>119227</v>
      </c>
      <c r="E51" s="374">
        <f>D51/'- 3 -'!D51*100</f>
        <v>4.698043700037946</v>
      </c>
      <c r="F51" s="24">
        <f>D51/'- 7 -'!F51</f>
        <v>443.71790100483815</v>
      </c>
      <c r="G51" s="24">
        <f>SUM('- 27 -'!B51,'- 27 -'!E51,'- 27 -'!H51,'- 28 -'!B51,'- 28 -'!E51,'- 28 -'!H51)</f>
        <v>123334</v>
      </c>
      <c r="H51" s="374">
        <f>G51/'- 3 -'!D51*100</f>
        <v>4.859876720042273</v>
      </c>
      <c r="I51" s="24">
        <f>G51/'- 7 -'!F51</f>
        <v>459.00260513583925</v>
      </c>
    </row>
    <row r="52" ht="49.5" customHeight="1"/>
    <row r="53" ht="15" customHeight="1">
      <c r="E53" s="161"/>
    </row>
    <row r="54" spans="2:8" ht="14.25" customHeight="1">
      <c r="B54" s="95"/>
      <c r="C54" s="95"/>
      <c r="D54" s="95"/>
      <c r="E54" s="95"/>
      <c r="F54" s="95"/>
      <c r="G54" s="95"/>
      <c r="H54" s="95"/>
    </row>
    <row r="55" ht="14.25" customHeight="1"/>
    <row r="56" ht="14.25" customHeight="1"/>
    <row r="57" ht="14.25" customHeight="1"/>
    <row r="58" ht="14.25" customHeight="1"/>
    <row r="59" ht="14.25" customHeight="1"/>
    <row r="60" ht="12" customHeight="1"/>
    <row r="61" ht="12" customHeight="1"/>
    <row r="62" ht="12" customHeight="1"/>
    <row r="63" ht="12" customHeight="1"/>
    <row r="64" ht="12" customHeight="1"/>
    <row r="65" ht="12" customHeight="1"/>
    <row r="66" ht="12"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K54"/>
  <sheetViews>
    <sheetView showGridLines="0" showZeros="0" workbookViewId="0" topLeftCell="A1">
      <selection activeCell="A1" sqref="A1"/>
    </sheetView>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5.83203125" style="1" customWidth="1"/>
    <col min="9" max="9" width="7.83203125" style="1" customWidth="1"/>
    <col min="10" max="10" width="9.83203125" style="1" customWidth="1"/>
    <col min="11" max="16384" width="15.83203125" style="1" customWidth="1"/>
  </cols>
  <sheetData>
    <row r="1" spans="1:10" ht="6.75" customHeight="1">
      <c r="A1" s="3"/>
      <c r="B1" s="4"/>
      <c r="C1" s="4"/>
      <c r="D1" s="4"/>
      <c r="E1" s="4"/>
      <c r="F1" s="4"/>
      <c r="G1" s="4"/>
      <c r="H1" s="4"/>
      <c r="I1" s="4"/>
      <c r="J1" s="4"/>
    </row>
    <row r="2" spans="1:10" ht="15.75" customHeight="1">
      <c r="A2" s="168"/>
      <c r="B2" s="5" t="s">
        <v>4</v>
      </c>
      <c r="C2" s="6"/>
      <c r="D2" s="6"/>
      <c r="E2" s="6"/>
      <c r="F2" s="6"/>
      <c r="G2" s="6"/>
      <c r="H2" s="109"/>
      <c r="I2" s="109"/>
      <c r="J2" s="191" t="s">
        <v>8</v>
      </c>
    </row>
    <row r="3" spans="1:10" ht="15.75" customHeight="1">
      <c r="A3" s="171"/>
      <c r="B3" s="7" t="str">
        <f>OPYEAR</f>
        <v>OPERATING FUND 2005/2006 BUDGET</v>
      </c>
      <c r="C3" s="8"/>
      <c r="D3" s="8"/>
      <c r="E3" s="8"/>
      <c r="F3" s="8"/>
      <c r="G3" s="8"/>
      <c r="H3" s="111"/>
      <c r="I3" s="111"/>
      <c r="J3" s="104"/>
    </row>
    <row r="4" spans="2:10" ht="15.75" customHeight="1">
      <c r="B4" s="4"/>
      <c r="C4" s="4"/>
      <c r="D4" s="4"/>
      <c r="E4" s="4"/>
      <c r="F4" s="4"/>
      <c r="G4" s="4"/>
      <c r="H4" s="4"/>
      <c r="I4" s="4"/>
      <c r="J4" s="4"/>
    </row>
    <row r="5" spans="2:10" ht="15.75" customHeight="1">
      <c r="B5" s="4"/>
      <c r="C5" s="4"/>
      <c r="D5" s="4"/>
      <c r="E5" s="4"/>
      <c r="F5" s="4"/>
      <c r="G5" s="4"/>
      <c r="H5" s="4"/>
      <c r="I5" s="4"/>
      <c r="J5" s="4"/>
    </row>
    <row r="6" spans="2:10" ht="15.75" customHeight="1">
      <c r="B6" s="375" t="s">
        <v>33</v>
      </c>
      <c r="C6" s="376"/>
      <c r="D6" s="377"/>
      <c r="E6" s="375" t="s">
        <v>34</v>
      </c>
      <c r="F6" s="376"/>
      <c r="G6" s="377"/>
      <c r="H6" s="375" t="s">
        <v>6</v>
      </c>
      <c r="I6" s="376"/>
      <c r="J6" s="377"/>
    </row>
    <row r="7" spans="2:10" ht="15.75" customHeight="1">
      <c r="B7" s="378" t="s">
        <v>65</v>
      </c>
      <c r="C7" s="379"/>
      <c r="D7" s="380"/>
      <c r="E7" s="378" t="s">
        <v>66</v>
      </c>
      <c r="F7" s="379"/>
      <c r="G7" s="380"/>
      <c r="H7" s="378" t="s">
        <v>67</v>
      </c>
      <c r="I7" s="379"/>
      <c r="J7" s="380"/>
    </row>
    <row r="8" spans="1:10" ht="15.75" customHeight="1">
      <c r="A8" s="105"/>
      <c r="B8" s="177"/>
      <c r="C8" s="176"/>
      <c r="D8" s="176" t="s">
        <v>74</v>
      </c>
      <c r="E8" s="177"/>
      <c r="F8" s="176"/>
      <c r="G8" s="176" t="s">
        <v>74</v>
      </c>
      <c r="H8" s="177"/>
      <c r="I8" s="176"/>
      <c r="J8" s="176" t="s">
        <v>74</v>
      </c>
    </row>
    <row r="9" spans="1:10" ht="15.75" customHeight="1">
      <c r="A9" s="35" t="s">
        <v>98</v>
      </c>
      <c r="B9" s="116" t="s">
        <v>99</v>
      </c>
      <c r="C9" s="116" t="s">
        <v>100</v>
      </c>
      <c r="D9" s="116" t="s">
        <v>101</v>
      </c>
      <c r="E9" s="116" t="s">
        <v>99</v>
      </c>
      <c r="F9" s="116" t="s">
        <v>100</v>
      </c>
      <c r="G9" s="116" t="s">
        <v>101</v>
      </c>
      <c r="H9" s="116" t="s">
        <v>99</v>
      </c>
      <c r="I9" s="116" t="s">
        <v>100</v>
      </c>
      <c r="J9" s="116" t="s">
        <v>101</v>
      </c>
    </row>
    <row r="10" ht="4.5" customHeight="1">
      <c r="A10" s="37"/>
    </row>
    <row r="11" spans="1:10" ht="13.5" customHeight="1">
      <c r="A11" s="381" t="s">
        <v>263</v>
      </c>
      <c r="B11" s="382">
        <f>SUM('- 30 -'!D11,'- 30 -'!B11,'- 29 -'!F11,'- 29 -'!D11,'- 29 -'!B11)</f>
        <v>894594</v>
      </c>
      <c r="C11" s="383">
        <f>B11/'- 3 -'!D11*100</f>
        <v>7.483637276225531</v>
      </c>
      <c r="D11" s="382">
        <f>B11/'- 7 -'!F11</f>
        <v>590.5105779068616</v>
      </c>
      <c r="E11" s="382">
        <f>SUM('- 32 -'!D11,'- 32 -'!B11,'- 31 -'!F11,'- 31 -'!D11,'- 31 -'!B11)</f>
        <v>1384270</v>
      </c>
      <c r="F11" s="383">
        <f>E11/'- 3 -'!D11*100</f>
        <v>11.579973230717751</v>
      </c>
      <c r="G11" s="382">
        <f>E11/'- 7 -'!F11</f>
        <v>913.739727383742</v>
      </c>
      <c r="H11" s="382">
        <f>SUM('- 33 -'!B11,'- 33 -'!D11)</f>
        <v>209000</v>
      </c>
      <c r="I11" s="383">
        <f>H11/'- 3 -'!D11*100</f>
        <v>1.7483687468629747</v>
      </c>
      <c r="J11" s="382">
        <f>H11/'- 7 -'!F11</f>
        <v>137.95834846034523</v>
      </c>
    </row>
    <row r="12" spans="1:10" ht="13.5" customHeight="1">
      <c r="A12" s="23" t="s">
        <v>264</v>
      </c>
      <c r="B12" s="24">
        <f>SUM('- 30 -'!D12,'- 30 -'!B12,'- 29 -'!F12,'- 29 -'!D12,'- 29 -'!B12)</f>
        <v>1648568</v>
      </c>
      <c r="C12" s="374">
        <f>B12/'- 3 -'!D12*100</f>
        <v>7.937793760886631</v>
      </c>
      <c r="D12" s="24">
        <f>B12/'- 7 -'!F12</f>
        <v>706.0444937439373</v>
      </c>
      <c r="E12" s="24">
        <f>SUM('- 32 -'!D12,'- 32 -'!B12,'- 31 -'!F12,'- 31 -'!D12,'- 31 -'!B12)</f>
        <v>2393378</v>
      </c>
      <c r="F12" s="374">
        <f>E12/'- 3 -'!D12*100</f>
        <v>11.524026279682321</v>
      </c>
      <c r="G12" s="24">
        <f>E12/'- 7 -'!F12</f>
        <v>1025.0298188172264</v>
      </c>
      <c r="H12" s="24">
        <f>SUM('- 33 -'!B12,'- 33 -'!D12)</f>
        <v>401907</v>
      </c>
      <c r="I12" s="374">
        <f>H12/'- 3 -'!D12*100</f>
        <v>1.935167294923026</v>
      </c>
      <c r="J12" s="24">
        <f>H12/'- 7 -'!F12</f>
        <v>172.1277037690557</v>
      </c>
    </row>
    <row r="13" spans="1:10" ht="13.5" customHeight="1">
      <c r="A13" s="381" t="s">
        <v>265</v>
      </c>
      <c r="B13" s="382">
        <f>SUM('- 30 -'!D13,'- 30 -'!B13,'- 29 -'!F13,'- 29 -'!D13,'- 29 -'!B13)</f>
        <v>1468100</v>
      </c>
      <c r="C13" s="383">
        <f>B13/'- 3 -'!D13*100</f>
        <v>2.854498542710539</v>
      </c>
      <c r="D13" s="382">
        <f>B13/'- 7 -'!F13</f>
        <v>208.86328069426662</v>
      </c>
      <c r="E13" s="382">
        <f>SUM('- 32 -'!D13,'- 32 -'!B13,'- 31 -'!F13,'- 31 -'!D13,'- 31 -'!B13)</f>
        <v>5324600</v>
      </c>
      <c r="F13" s="383">
        <f>E13/'- 3 -'!D13*100</f>
        <v>10.352879872295167</v>
      </c>
      <c r="G13" s="382">
        <f>E13/'- 7 -'!F13</f>
        <v>757.518850476597</v>
      </c>
      <c r="H13" s="382">
        <f>SUM('- 33 -'!B13,'- 33 -'!D13)</f>
        <v>928700</v>
      </c>
      <c r="I13" s="383">
        <f>H13/'- 3 -'!D13*100</f>
        <v>1.8057167744808102</v>
      </c>
      <c r="J13" s="382">
        <f>H13/'- 7 -'!F13</f>
        <v>132.12405747617015</v>
      </c>
    </row>
    <row r="14" spans="1:10" ht="13.5" customHeight="1">
      <c r="A14" s="23" t="s">
        <v>301</v>
      </c>
      <c r="B14" s="24">
        <f>SUM('- 30 -'!D14,'- 30 -'!B14,'- 29 -'!F14,'- 29 -'!D14,'- 29 -'!B14)</f>
        <v>4113274</v>
      </c>
      <c r="C14" s="374">
        <f>B14/'- 3 -'!D14*100</f>
        <v>8.946431172901441</v>
      </c>
      <c r="D14" s="24">
        <f>B14/'- 7 -'!F14</f>
        <v>956.5753488372093</v>
      </c>
      <c r="E14" s="24">
        <f>SUM('- 32 -'!D14,'- 32 -'!B14,'- 31 -'!F14,'- 31 -'!D14,'- 31 -'!B14)</f>
        <v>5210305</v>
      </c>
      <c r="F14" s="374">
        <f>E14/'- 3 -'!D14*100</f>
        <v>11.332489659654144</v>
      </c>
      <c r="G14" s="24">
        <f>E14/'- 7 -'!F14</f>
        <v>1211.6988372093024</v>
      </c>
      <c r="H14" s="24">
        <f>SUM('- 33 -'!B14,'- 33 -'!D14)</f>
        <v>736578</v>
      </c>
      <c r="I14" s="374">
        <f>H14/'- 3 -'!D14*100</f>
        <v>1.6020679343203</v>
      </c>
      <c r="J14" s="24">
        <f>H14/'- 7 -'!F14</f>
        <v>171.29720930232557</v>
      </c>
    </row>
    <row r="15" spans="1:10" ht="13.5" customHeight="1">
      <c r="A15" s="381" t="s">
        <v>266</v>
      </c>
      <c r="B15" s="382">
        <f>SUM('- 30 -'!D15,'- 30 -'!B15,'- 29 -'!F15,'- 29 -'!D15,'- 29 -'!B15)</f>
        <v>975650</v>
      </c>
      <c r="C15" s="383">
        <f>B15/'- 3 -'!D15*100</f>
        <v>7.033503671025374</v>
      </c>
      <c r="D15" s="382">
        <f>B15/'- 7 -'!F15</f>
        <v>616.1351436690875</v>
      </c>
      <c r="E15" s="382">
        <f>SUM('- 32 -'!D15,'- 32 -'!B15,'- 31 -'!F15,'- 31 -'!D15,'- 31 -'!B15)</f>
        <v>1761980</v>
      </c>
      <c r="F15" s="383">
        <f>E15/'- 3 -'!D15*100</f>
        <v>12.702191152845066</v>
      </c>
      <c r="G15" s="382">
        <f>E15/'- 7 -'!F15</f>
        <v>1112.712346068835</v>
      </c>
      <c r="H15" s="382">
        <f>SUM('- 33 -'!B15,'- 33 -'!D15)</f>
        <v>260000</v>
      </c>
      <c r="I15" s="383">
        <f>H15/'- 3 -'!D15*100</f>
        <v>1.8743514113325448</v>
      </c>
      <c r="J15" s="382">
        <f>H15/'- 7 -'!F15</f>
        <v>164.19324281654562</v>
      </c>
    </row>
    <row r="16" spans="1:10" ht="13.5" customHeight="1">
      <c r="A16" s="23" t="s">
        <v>267</v>
      </c>
      <c r="B16" s="24">
        <f>SUM('- 30 -'!D16,'- 30 -'!B16,'- 29 -'!F16,'- 29 -'!D16,'- 29 -'!B16)</f>
        <v>182725</v>
      </c>
      <c r="C16" s="374">
        <f>B16/'- 3 -'!D16*100</f>
        <v>1.6599526664803754</v>
      </c>
      <c r="D16" s="24">
        <f>B16/'- 7 -'!F16</f>
        <v>139.96553044810418</v>
      </c>
      <c r="E16" s="24">
        <f>SUM('- 32 -'!D16,'- 32 -'!B16,'- 31 -'!F16,'- 31 -'!D16,'- 31 -'!B16)</f>
        <v>1795180</v>
      </c>
      <c r="F16" s="374">
        <f>E16/'- 3 -'!D16*100</f>
        <v>16.308188960526692</v>
      </c>
      <c r="G16" s="24">
        <f>E16/'- 7 -'!F16</f>
        <v>1375.0900038299503</v>
      </c>
      <c r="H16" s="24">
        <f>SUM('- 33 -'!B16,'- 33 -'!D16)</f>
        <v>230000</v>
      </c>
      <c r="I16" s="374">
        <f>H16/'- 3 -'!D16*100</f>
        <v>2.0894191451114317</v>
      </c>
      <c r="J16" s="24">
        <f>H16/'- 7 -'!F16</f>
        <v>176.17770968977402</v>
      </c>
    </row>
    <row r="17" spans="1:10" ht="13.5" customHeight="1">
      <c r="A17" s="381" t="s">
        <v>268</v>
      </c>
      <c r="B17" s="382">
        <f>SUM('- 30 -'!D17,'- 30 -'!B17,'- 29 -'!F17,'- 29 -'!D17,'- 29 -'!B17)</f>
        <v>1106760</v>
      </c>
      <c r="C17" s="383">
        <f>B17/'- 3 -'!D17*100</f>
        <v>8.697951082237745</v>
      </c>
      <c r="D17" s="382">
        <f>B17/'- 7 -'!F17</f>
        <v>760.9212787899622</v>
      </c>
      <c r="E17" s="382">
        <f>SUM('- 32 -'!D17,'- 32 -'!B17,'- 31 -'!F17,'- 31 -'!D17,'- 31 -'!B17)</f>
        <v>1571645</v>
      </c>
      <c r="F17" s="383">
        <f>E17/'- 3 -'!D17*100</f>
        <v>12.351450475842588</v>
      </c>
      <c r="G17" s="382">
        <f>E17/'- 7 -'!F17</f>
        <v>1080.5397043657615</v>
      </c>
      <c r="H17" s="382">
        <f>SUM('- 33 -'!B17,'- 33 -'!D17)</f>
        <v>270000</v>
      </c>
      <c r="I17" s="383">
        <f>H17/'- 3 -'!D17*100</f>
        <v>2.12191151849018</v>
      </c>
      <c r="J17" s="382">
        <f>H17/'- 7 -'!F17</f>
        <v>185.6308009625301</v>
      </c>
    </row>
    <row r="18" spans="1:10" ht="13.5" customHeight="1">
      <c r="A18" s="23" t="s">
        <v>269</v>
      </c>
      <c r="B18" s="24">
        <f>SUM('- 30 -'!D18,'- 30 -'!B18,'- 29 -'!F18,'- 29 -'!D18,'- 29 -'!B18)</f>
        <v>5616399</v>
      </c>
      <c r="C18" s="374">
        <f>B18/'- 3 -'!D18*100</f>
        <v>7.049230886400652</v>
      </c>
      <c r="D18" s="24">
        <f>B18/'- 7 -'!F18</f>
        <v>940.1247049764818</v>
      </c>
      <c r="E18" s="24">
        <f>SUM('- 32 -'!D18,'- 32 -'!B18,'- 31 -'!F18,'- 31 -'!D18,'- 31 -'!B18)</f>
        <v>14702768</v>
      </c>
      <c r="F18" s="374">
        <f>E18/'- 3 -'!D18*100</f>
        <v>18.45367579852912</v>
      </c>
      <c r="G18" s="24">
        <f>E18/'- 7 -'!F18</f>
        <v>2461.085016990007</v>
      </c>
      <c r="H18" s="24">
        <f>SUM('- 33 -'!B18,'- 33 -'!D18)</f>
        <v>1250500</v>
      </c>
      <c r="I18" s="374">
        <f>H18/'- 3 -'!D18*100</f>
        <v>1.5695222549971994</v>
      </c>
      <c r="J18" s="24">
        <f>H18/'- 7 -'!F18</f>
        <v>209.32023233625148</v>
      </c>
    </row>
    <row r="19" spans="1:10" ht="13.5" customHeight="1">
      <c r="A19" s="381" t="s">
        <v>270</v>
      </c>
      <c r="B19" s="382">
        <f>SUM('- 30 -'!D19,'- 30 -'!B19,'- 29 -'!F19,'- 29 -'!D19,'- 29 -'!B19)</f>
        <v>766800</v>
      </c>
      <c r="C19" s="383">
        <f>B19/'- 3 -'!D19*100</f>
        <v>3.662931921916686</v>
      </c>
      <c r="D19" s="382">
        <f>B19/'- 7 -'!F19</f>
        <v>244.82758620689654</v>
      </c>
      <c r="E19" s="382">
        <f>SUM('- 32 -'!D19,'- 32 -'!B19,'- 31 -'!F19,'- 31 -'!D19,'- 31 -'!B19)</f>
        <v>1809625</v>
      </c>
      <c r="F19" s="383">
        <f>E19/'- 3 -'!D19*100</f>
        <v>8.644409466873347</v>
      </c>
      <c r="G19" s="382">
        <f>E19/'- 7 -'!F19</f>
        <v>577.7857598978288</v>
      </c>
      <c r="H19" s="382">
        <f>SUM('- 33 -'!B19,'- 33 -'!D19)</f>
        <v>414000</v>
      </c>
      <c r="I19" s="383">
        <f>H19/'- 3 -'!D19*100</f>
        <v>1.977639300565347</v>
      </c>
      <c r="J19" s="382">
        <f>H19/'- 7 -'!F19</f>
        <v>132.183908045977</v>
      </c>
    </row>
    <row r="20" spans="1:10" ht="13.5" customHeight="1">
      <c r="A20" s="23" t="s">
        <v>271</v>
      </c>
      <c r="B20" s="24">
        <f>SUM('- 30 -'!D20,'- 30 -'!B20,'- 29 -'!F20,'- 29 -'!D20,'- 29 -'!B20)</f>
        <v>2439690</v>
      </c>
      <c r="C20" s="374">
        <f>B20/'- 3 -'!D20*100</f>
        <v>5.728213078284639</v>
      </c>
      <c r="D20" s="24">
        <f>B20/'- 7 -'!F20</f>
        <v>361.7571174377224</v>
      </c>
      <c r="E20" s="24">
        <f>SUM('- 32 -'!D20,'- 32 -'!B20,'- 31 -'!F20,'- 31 -'!D20,'- 31 -'!B20)</f>
        <v>4837707</v>
      </c>
      <c r="F20" s="374">
        <f>E20/'- 3 -'!D20*100</f>
        <v>11.358581010828896</v>
      </c>
      <c r="G20" s="24">
        <f>E20/'- 7 -'!F20</f>
        <v>717.3349644128114</v>
      </c>
      <c r="H20" s="24">
        <f>SUM('- 33 -'!B20,'- 33 -'!D20)</f>
        <v>852507</v>
      </c>
      <c r="I20" s="374">
        <f>H20/'- 3 -'!D20*100</f>
        <v>2.0016238730040303</v>
      </c>
      <c r="J20" s="24">
        <f>H20/'- 7 -'!F20</f>
        <v>126.4096975088968</v>
      </c>
    </row>
    <row r="21" spans="1:10" ht="13.5" customHeight="1">
      <c r="A21" s="381" t="s">
        <v>272</v>
      </c>
      <c r="B21" s="382">
        <f>SUM('- 30 -'!D21,'- 30 -'!B21,'- 29 -'!F21,'- 29 -'!D21,'- 29 -'!B21)</f>
        <v>1773000</v>
      </c>
      <c r="C21" s="383">
        <f>B21/'- 3 -'!D21*100</f>
        <v>6.899369600747139</v>
      </c>
      <c r="D21" s="382">
        <f>B21/'- 7 -'!F21</f>
        <v>554.0625</v>
      </c>
      <c r="E21" s="382">
        <f>SUM('- 32 -'!D21,'- 32 -'!B21,'- 31 -'!F21,'- 31 -'!D21,'- 31 -'!B21)</f>
        <v>2805000</v>
      </c>
      <c r="F21" s="383">
        <f>E21/'- 3 -'!D21*100</f>
        <v>10.915246322671026</v>
      </c>
      <c r="G21" s="382">
        <f>E21/'- 7 -'!F21</f>
        <v>876.5625</v>
      </c>
      <c r="H21" s="382">
        <f>SUM('- 33 -'!B21,'- 33 -'!D21)</f>
        <v>545000</v>
      </c>
      <c r="I21" s="383">
        <f>H21/'- 3 -'!D21*100</f>
        <v>2.120787609930734</v>
      </c>
      <c r="J21" s="382">
        <f>H21/'- 7 -'!F21</f>
        <v>170.3125</v>
      </c>
    </row>
    <row r="22" spans="1:10" ht="13.5" customHeight="1">
      <c r="A22" s="23" t="s">
        <v>273</v>
      </c>
      <c r="B22" s="24">
        <f>SUM('- 30 -'!D22,'- 30 -'!B22,'- 29 -'!F22,'- 29 -'!D22,'- 29 -'!B22)</f>
        <v>453830</v>
      </c>
      <c r="C22" s="374">
        <f>B22/'- 3 -'!D22*100</f>
        <v>3.2962408487789316</v>
      </c>
      <c r="D22" s="24">
        <f>B22/'- 7 -'!F22</f>
        <v>268.2210401891253</v>
      </c>
      <c r="E22" s="24">
        <f>SUM('- 32 -'!D22,'- 32 -'!B22,'- 31 -'!F22,'- 31 -'!D22,'- 31 -'!B22)</f>
        <v>1722235</v>
      </c>
      <c r="F22" s="374">
        <f>E22/'- 3 -'!D22*100</f>
        <v>12.508871952486137</v>
      </c>
      <c r="G22" s="24">
        <f>E22/'- 7 -'!F22</f>
        <v>1017.8693853427895</v>
      </c>
      <c r="H22" s="24">
        <f>SUM('- 33 -'!B22,'- 33 -'!D22)</f>
        <v>275000</v>
      </c>
      <c r="I22" s="374">
        <f>H22/'- 3 -'!D22*100</f>
        <v>1.9973695732195011</v>
      </c>
      <c r="J22" s="24">
        <f>H22/'- 7 -'!F22</f>
        <v>162.52955082742318</v>
      </c>
    </row>
    <row r="23" spans="1:10" ht="13.5" customHeight="1">
      <c r="A23" s="381" t="s">
        <v>274</v>
      </c>
      <c r="B23" s="382">
        <f>SUM('- 30 -'!D23,'- 30 -'!B23,'- 29 -'!F23,'- 29 -'!D23,'- 29 -'!B23)</f>
        <v>1235350</v>
      </c>
      <c r="C23" s="383">
        <f>B23/'- 3 -'!D23*100</f>
        <v>10.78922713989104</v>
      </c>
      <c r="D23" s="382">
        <f>B23/'- 7 -'!F23</f>
        <v>949.1740299654246</v>
      </c>
      <c r="E23" s="382">
        <f>SUM('- 32 -'!D23,'- 32 -'!B23,'- 31 -'!F23,'- 31 -'!D23,'- 31 -'!B23)</f>
        <v>1064650</v>
      </c>
      <c r="F23" s="383">
        <f>E23/'- 3 -'!D23*100</f>
        <v>9.298377524171283</v>
      </c>
      <c r="G23" s="382">
        <f>E23/'- 7 -'!F23</f>
        <v>818.0176719170188</v>
      </c>
      <c r="H23" s="382">
        <f>SUM('- 33 -'!B23,'- 33 -'!D23)</f>
        <v>210000</v>
      </c>
      <c r="I23" s="383">
        <f>H23/'- 3 -'!D23*100</f>
        <v>1.8340856432404729</v>
      </c>
      <c r="J23" s="382">
        <f>H23/'- 7 -'!F23</f>
        <v>161.35228582404918</v>
      </c>
    </row>
    <row r="24" spans="1:10" ht="13.5" customHeight="1">
      <c r="A24" s="23" t="s">
        <v>275</v>
      </c>
      <c r="B24" s="24">
        <f>SUM('- 30 -'!D24,'- 30 -'!B24,'- 29 -'!F24,'- 29 -'!D24,'- 29 -'!B24)</f>
        <v>1929320</v>
      </c>
      <c r="C24" s="374">
        <f>B24/'- 3 -'!D24*100</f>
        <v>5.032661223216414</v>
      </c>
      <c r="D24" s="24">
        <f>B24/'- 7 -'!F24</f>
        <v>418.7346717308736</v>
      </c>
      <c r="E24" s="24">
        <f>SUM('- 32 -'!D24,'- 32 -'!B24,'- 31 -'!F24,'- 31 -'!D24,'- 31 -'!B24)</f>
        <v>4243295</v>
      </c>
      <c r="F24" s="374">
        <f>E24/'- 3 -'!D24*100</f>
        <v>11.068700995774726</v>
      </c>
      <c r="G24" s="24">
        <f>E24/'- 7 -'!F24</f>
        <v>920.9538795442214</v>
      </c>
      <c r="H24" s="24">
        <f>SUM('- 33 -'!B24,'- 33 -'!D24)</f>
        <v>730000</v>
      </c>
      <c r="I24" s="374">
        <f>H24/'- 3 -'!D24*100</f>
        <v>1.9042163523666278</v>
      </c>
      <c r="J24" s="24">
        <f>H24/'- 7 -'!F24</f>
        <v>158.4373304395008</v>
      </c>
    </row>
    <row r="25" spans="1:10" ht="13.5" customHeight="1">
      <c r="A25" s="381" t="s">
        <v>276</v>
      </c>
      <c r="B25" s="382">
        <f>SUM('- 30 -'!D25,'- 30 -'!B25,'- 29 -'!F25,'- 29 -'!D25,'- 29 -'!B25)</f>
        <v>2223324</v>
      </c>
      <c r="C25" s="383">
        <f>B25/'- 3 -'!D25*100</f>
        <v>1.8479396704952924</v>
      </c>
      <c r="D25" s="382">
        <f>B25/'- 7 -'!F25</f>
        <v>149.7036662963337</v>
      </c>
      <c r="E25" s="382">
        <f>SUM('- 32 -'!D25,'- 32 -'!B25,'- 31 -'!F25,'- 31 -'!D25,'- 31 -'!B25)</f>
        <v>14419165</v>
      </c>
      <c r="F25" s="383">
        <f>E25/'- 3 -'!D25*100</f>
        <v>11.98464417193232</v>
      </c>
      <c r="G25" s="382">
        <f>E25/'- 7 -'!F25</f>
        <v>970.8894724438609</v>
      </c>
      <c r="H25" s="382">
        <f>SUM('- 33 -'!B25,'- 33 -'!D25)</f>
        <v>1950000</v>
      </c>
      <c r="I25" s="383">
        <f>H25/'- 3 -'!D25*100</f>
        <v>1.6207634863231</v>
      </c>
      <c r="J25" s="382">
        <f>H25/'- 7 -'!F25</f>
        <v>131.2998687001313</v>
      </c>
    </row>
    <row r="26" spans="1:10" ht="13.5" customHeight="1">
      <c r="A26" s="23" t="s">
        <v>277</v>
      </c>
      <c r="B26" s="24">
        <f>SUM('- 30 -'!D26,'- 30 -'!B26,'- 29 -'!F26,'- 29 -'!D26,'- 29 -'!B26)</f>
        <v>2104546</v>
      </c>
      <c r="C26" s="374">
        <f>B26/'- 3 -'!D26*100</f>
        <v>7.4583517130107415</v>
      </c>
      <c r="D26" s="24">
        <f>B26/'- 7 -'!F26</f>
        <v>650.8569661357662</v>
      </c>
      <c r="E26" s="24">
        <f>SUM('- 32 -'!D26,'- 32 -'!B26,'- 31 -'!F26,'- 31 -'!D26,'- 31 -'!B26)</f>
        <v>3440160</v>
      </c>
      <c r="F26" s="374">
        <f>E26/'- 3 -'!D26*100</f>
        <v>12.191666625025556</v>
      </c>
      <c r="G26" s="24">
        <f>E26/'- 7 -'!F26</f>
        <v>1063.9121694758003</v>
      </c>
      <c r="H26" s="24">
        <f>SUM('- 33 -'!B26,'- 33 -'!D26)</f>
        <v>535685</v>
      </c>
      <c r="I26" s="374">
        <f>H26/'- 3 -'!D26*100</f>
        <v>1.8984270894454953</v>
      </c>
      <c r="J26" s="24">
        <f>H26/'- 7 -'!F26</f>
        <v>165.66723364775012</v>
      </c>
    </row>
    <row r="27" spans="1:10" ht="13.5" customHeight="1">
      <c r="A27" s="381" t="s">
        <v>278</v>
      </c>
      <c r="B27" s="382">
        <f>SUM('- 30 -'!D27,'- 30 -'!B27,'- 29 -'!F27,'- 29 -'!D27,'- 29 -'!B27)</f>
        <v>126095</v>
      </c>
      <c r="C27" s="383">
        <f>B27/'- 3 -'!D27*100</f>
        <v>0.42437437887351637</v>
      </c>
      <c r="D27" s="382">
        <f>B27/'- 7 -'!F27</f>
        <v>37.16754946781386</v>
      </c>
      <c r="E27" s="382">
        <f>SUM('- 32 -'!D27,'- 32 -'!B27,'- 31 -'!F27,'- 31 -'!D27,'- 31 -'!B27)</f>
        <v>4141273</v>
      </c>
      <c r="F27" s="383">
        <f>E27/'- 3 -'!D27*100</f>
        <v>13.937508680920446</v>
      </c>
      <c r="G27" s="382">
        <f>E27/'- 7 -'!F27</f>
        <v>1220.6746428266142</v>
      </c>
      <c r="H27" s="382">
        <f>SUM('- 33 -'!B27,'- 33 -'!D27)</f>
        <v>543000</v>
      </c>
      <c r="I27" s="383">
        <f>H27/'- 3 -'!D27*100</f>
        <v>1.8274736328031986</v>
      </c>
      <c r="J27" s="382">
        <f>H27/'- 7 -'!F27</f>
        <v>160.05376391627684</v>
      </c>
    </row>
    <row r="28" spans="1:10" ht="13.5" customHeight="1">
      <c r="A28" s="23" t="s">
        <v>279</v>
      </c>
      <c r="B28" s="24">
        <f>SUM('- 30 -'!D28,'- 30 -'!B28,'- 29 -'!F28,'- 29 -'!D28,'- 29 -'!B28)</f>
        <v>1779669</v>
      </c>
      <c r="C28" s="374">
        <f>B28/'- 3 -'!D28*100</f>
        <v>9.89319429472978</v>
      </c>
      <c r="D28" s="24">
        <f>B28/'- 7 -'!F28</f>
        <v>868.1312195121951</v>
      </c>
      <c r="E28" s="24">
        <f>SUM('- 32 -'!D28,'- 32 -'!B28,'- 31 -'!F28,'- 31 -'!D28,'- 31 -'!B28)</f>
        <v>1928082</v>
      </c>
      <c r="F28" s="374">
        <f>E28/'- 3 -'!D28*100</f>
        <v>10.718223356237132</v>
      </c>
      <c r="G28" s="24">
        <f>E28/'- 7 -'!F28</f>
        <v>940.5278048780488</v>
      </c>
      <c r="H28" s="24">
        <f>SUM('- 33 -'!B28,'- 33 -'!D28)</f>
        <v>300000</v>
      </c>
      <c r="I28" s="374">
        <f>H28/'- 3 -'!D28*100</f>
        <v>1.6677024145607604</v>
      </c>
      <c r="J28" s="24">
        <f>H28/'- 7 -'!F28</f>
        <v>146.34146341463415</v>
      </c>
    </row>
    <row r="29" spans="1:10" ht="13.5" customHeight="1">
      <c r="A29" s="381" t="s">
        <v>280</v>
      </c>
      <c r="B29" s="382">
        <f>SUM('- 30 -'!D29,'- 30 -'!B29,'- 29 -'!F29,'- 29 -'!D29,'- 29 -'!B29)</f>
        <v>1260228</v>
      </c>
      <c r="C29" s="383">
        <f>B29/'- 3 -'!D29*100</f>
        <v>1.133028733211215</v>
      </c>
      <c r="D29" s="382">
        <f>B29/'- 7 -'!F29</f>
        <v>97.40892753623189</v>
      </c>
      <c r="E29" s="382">
        <f>SUM('- 32 -'!D29,'- 32 -'!B29,'- 31 -'!F29,'- 31 -'!D29,'- 31 -'!B29)</f>
        <v>11235347</v>
      </c>
      <c r="F29" s="383">
        <f>E29/'- 3 -'!D29*100</f>
        <v>10.1013237117398</v>
      </c>
      <c r="G29" s="382">
        <f>E29/'- 7 -'!F29</f>
        <v>868.432618357488</v>
      </c>
      <c r="H29" s="382">
        <f>SUM('- 33 -'!B29,'- 33 -'!D29)</f>
        <v>2143000</v>
      </c>
      <c r="I29" s="383">
        <f>H29/'- 3 -'!D29*100</f>
        <v>1.9266994347623079</v>
      </c>
      <c r="J29" s="382">
        <f>H29/'- 7 -'!F29</f>
        <v>165.6425120772947</v>
      </c>
    </row>
    <row r="30" spans="1:10" ht="13.5" customHeight="1">
      <c r="A30" s="23" t="s">
        <v>281</v>
      </c>
      <c r="B30" s="24">
        <f>SUM('- 30 -'!D30,'- 30 -'!B30,'- 29 -'!F30,'- 29 -'!D30,'- 29 -'!B30)</f>
        <v>978475</v>
      </c>
      <c r="C30" s="374">
        <f>B30/'- 3 -'!D30*100</f>
        <v>9.41704363874239</v>
      </c>
      <c r="D30" s="24">
        <f>B30/'- 7 -'!F30</f>
        <v>782.78</v>
      </c>
      <c r="E30" s="24">
        <f>SUM('- 32 -'!D30,'- 32 -'!B30,'- 31 -'!F30,'- 31 -'!D30,'- 31 -'!B30)</f>
        <v>1223890</v>
      </c>
      <c r="F30" s="374">
        <f>E30/'- 3 -'!D30*100</f>
        <v>11.778967821375531</v>
      </c>
      <c r="G30" s="24">
        <f>E30/'- 7 -'!F30</f>
        <v>979.112</v>
      </c>
      <c r="H30" s="24">
        <f>SUM('- 33 -'!B30,'- 33 -'!D30)</f>
        <v>170546</v>
      </c>
      <c r="I30" s="374">
        <f>H30/'- 3 -'!D30*100</f>
        <v>1.6413696051641173</v>
      </c>
      <c r="J30" s="24">
        <f>H30/'- 7 -'!F30</f>
        <v>136.4368</v>
      </c>
    </row>
    <row r="31" spans="1:10" ht="13.5" customHeight="1">
      <c r="A31" s="381" t="s">
        <v>282</v>
      </c>
      <c r="B31" s="382">
        <f>SUM('- 30 -'!D31,'- 30 -'!B31,'- 29 -'!F31,'- 29 -'!D31,'- 29 -'!B31)</f>
        <v>817965</v>
      </c>
      <c r="C31" s="383">
        <f>B31/'- 3 -'!D31*100</f>
        <v>3.067933134649283</v>
      </c>
      <c r="D31" s="382">
        <f>B31/'- 7 -'!F31</f>
        <v>242.5396590066716</v>
      </c>
      <c r="E31" s="382">
        <f>SUM('- 32 -'!D31,'- 32 -'!B31,'- 31 -'!F31,'- 31 -'!D31,'- 31 -'!B31)</f>
        <v>3338232</v>
      </c>
      <c r="F31" s="383">
        <f>E31/'- 3 -'!D31*100</f>
        <v>12.520673334368274</v>
      </c>
      <c r="G31" s="382">
        <f>E31/'- 7 -'!F31</f>
        <v>989.8389918458117</v>
      </c>
      <c r="H31" s="382">
        <f>SUM('- 33 -'!B31,'- 33 -'!D31)</f>
        <v>461824</v>
      </c>
      <c r="I31" s="383">
        <f>H31/'- 3 -'!D31*100</f>
        <v>1.732158652236062</v>
      </c>
      <c r="J31" s="382">
        <f>H31/'- 7 -'!F31</f>
        <v>136.93817642698295</v>
      </c>
    </row>
    <row r="32" spans="1:10" ht="13.5" customHeight="1">
      <c r="A32" s="23" t="s">
        <v>283</v>
      </c>
      <c r="B32" s="24">
        <f>SUM('- 30 -'!D32,'- 30 -'!B32,'- 29 -'!F32,'- 29 -'!D32,'- 29 -'!B32)</f>
        <v>1562700</v>
      </c>
      <c r="C32" s="374">
        <f>B32/'- 3 -'!D32*100</f>
        <v>7.741642078229869</v>
      </c>
      <c r="D32" s="24">
        <f>B32/'- 7 -'!F32</f>
        <v>699.5076096687555</v>
      </c>
      <c r="E32" s="24">
        <f>SUM('- 32 -'!D32,'- 32 -'!B32,'- 31 -'!F32,'- 31 -'!D32,'- 31 -'!B32)</f>
        <v>2194735</v>
      </c>
      <c r="F32" s="374">
        <f>E32/'- 3 -'!D32*100</f>
        <v>10.872754096476505</v>
      </c>
      <c r="G32" s="24">
        <f>E32/'- 7 -'!F32</f>
        <v>982.423903312444</v>
      </c>
      <c r="H32" s="24">
        <f>SUM('- 33 -'!B32,'- 33 -'!D32)</f>
        <v>350200</v>
      </c>
      <c r="I32" s="374">
        <f>H32/'- 3 -'!D32*100</f>
        <v>1.7348966889333208</v>
      </c>
      <c r="J32" s="24">
        <f>H32/'- 7 -'!F32</f>
        <v>156.7591763652641</v>
      </c>
    </row>
    <row r="33" spans="1:10" ht="13.5" customHeight="1">
      <c r="A33" s="381" t="s">
        <v>284</v>
      </c>
      <c r="B33" s="382">
        <f>SUM('- 30 -'!D33,'- 30 -'!B33,'- 29 -'!F33,'- 29 -'!D33,'- 29 -'!B33)</f>
        <v>2006800</v>
      </c>
      <c r="C33" s="383">
        <f>B33/'- 3 -'!D33*100</f>
        <v>9.102330918805649</v>
      </c>
      <c r="D33" s="382">
        <f>B33/'- 7 -'!F33</f>
        <v>862.768701633706</v>
      </c>
      <c r="E33" s="382">
        <f>SUM('- 32 -'!D33,'- 32 -'!B33,'- 31 -'!F33,'- 31 -'!D33,'- 31 -'!B33)</f>
        <v>2638400</v>
      </c>
      <c r="F33" s="383">
        <f>E33/'- 3 -'!D33*100</f>
        <v>11.967106785019345</v>
      </c>
      <c r="G33" s="382">
        <f>E33/'- 7 -'!F33</f>
        <v>1134.3078245915735</v>
      </c>
      <c r="H33" s="382">
        <f>SUM('- 33 -'!B33,'- 33 -'!D33)</f>
        <v>380000</v>
      </c>
      <c r="I33" s="383">
        <f>H33/'- 3 -'!D33*100</f>
        <v>1.7235826934154608</v>
      </c>
      <c r="J33" s="382">
        <f>H33/'- 7 -'!F33</f>
        <v>163.37059329320724</v>
      </c>
    </row>
    <row r="34" spans="1:10" ht="13.5" customHeight="1">
      <c r="A34" s="23" t="s">
        <v>285</v>
      </c>
      <c r="B34" s="24">
        <f>SUM('- 30 -'!D34,'- 30 -'!B34,'- 29 -'!F34,'- 29 -'!D34,'- 29 -'!B34)</f>
        <v>1731723</v>
      </c>
      <c r="C34" s="374">
        <f>B34/'- 3 -'!D34*100</f>
        <v>9.255959450274826</v>
      </c>
      <c r="D34" s="24">
        <f>B34/'- 7 -'!F34</f>
        <v>793.4584192439862</v>
      </c>
      <c r="E34" s="24">
        <f>SUM('- 32 -'!D34,'- 32 -'!B34,'- 31 -'!F34,'- 31 -'!D34,'- 31 -'!B34)</f>
        <v>2099155</v>
      </c>
      <c r="F34" s="374">
        <f>E34/'- 3 -'!D34*100</f>
        <v>11.219862275803724</v>
      </c>
      <c r="G34" s="24">
        <f>E34/'- 7 -'!F34</f>
        <v>961.8121420389461</v>
      </c>
      <c r="H34" s="24">
        <f>SUM('- 33 -'!B34,'- 33 -'!D34)</f>
        <v>343917</v>
      </c>
      <c r="I34" s="374">
        <f>H34/'- 3 -'!D34*100</f>
        <v>1.8382165082176347</v>
      </c>
      <c r="J34" s="24">
        <f>H34/'- 7 -'!F34</f>
        <v>157.57938144329896</v>
      </c>
    </row>
    <row r="35" spans="1:10" ht="13.5" customHeight="1">
      <c r="A35" s="381" t="s">
        <v>286</v>
      </c>
      <c r="B35" s="382">
        <f>SUM('- 30 -'!D35,'- 30 -'!B35,'- 29 -'!F35,'- 29 -'!D35,'- 29 -'!B35)</f>
        <v>2514300</v>
      </c>
      <c r="C35" s="383">
        <f>B35/'- 3 -'!D35*100</f>
        <v>1.8641074768614683</v>
      </c>
      <c r="D35" s="382">
        <f>B35/'- 7 -'!F35</f>
        <v>147.66113639700484</v>
      </c>
      <c r="E35" s="382">
        <f>SUM('- 32 -'!D35,'- 32 -'!B35,'- 31 -'!F35,'- 31 -'!D35,'- 31 -'!B35)</f>
        <v>16260700</v>
      </c>
      <c r="F35" s="383">
        <f>E35/'- 3 -'!D35*100</f>
        <v>12.055718271089878</v>
      </c>
      <c r="G35" s="382">
        <f>E35/'- 7 -'!F35</f>
        <v>954.9669652033475</v>
      </c>
      <c r="H35" s="382">
        <f>SUM('- 33 -'!B35,'- 33 -'!D35)</f>
        <v>2289000</v>
      </c>
      <c r="I35" s="383">
        <f>H35/'- 3 -'!D35*100</f>
        <v>1.6970695678860523</v>
      </c>
      <c r="J35" s="382">
        <f>H35/'- 7 -'!F35</f>
        <v>134.4295991778006</v>
      </c>
    </row>
    <row r="36" spans="1:10" ht="13.5" customHeight="1">
      <c r="A36" s="23" t="s">
        <v>287</v>
      </c>
      <c r="B36" s="24">
        <f>SUM('- 30 -'!D36,'- 30 -'!B36,'- 29 -'!F36,'- 29 -'!D36,'- 29 -'!B36)</f>
        <v>1303065</v>
      </c>
      <c r="C36" s="374">
        <f>B36/'- 3 -'!D36*100</f>
        <v>7.413888256713701</v>
      </c>
      <c r="D36" s="24">
        <f>B36/'- 7 -'!F36</f>
        <v>645.5610601932128</v>
      </c>
      <c r="E36" s="24">
        <f>SUM('- 32 -'!D36,'- 32 -'!B36,'- 31 -'!F36,'- 31 -'!D36,'- 31 -'!B36)</f>
        <v>2089250</v>
      </c>
      <c r="F36" s="374">
        <f>E36/'- 3 -'!D36*100</f>
        <v>11.886948111060537</v>
      </c>
      <c r="G36" s="24">
        <f>E36/'- 7 -'!F36</f>
        <v>1035.050780282388</v>
      </c>
      <c r="H36" s="24">
        <f>SUM('- 33 -'!B36,'- 33 -'!D36)</f>
        <v>346000</v>
      </c>
      <c r="I36" s="374">
        <f>H36/'- 3 -'!D36*100</f>
        <v>1.9685935366408738</v>
      </c>
      <c r="J36" s="24">
        <f>H36/'- 7 -'!F36</f>
        <v>171.41441664602428</v>
      </c>
    </row>
    <row r="37" spans="1:10" ht="13.5" customHeight="1">
      <c r="A37" s="381" t="s">
        <v>288</v>
      </c>
      <c r="B37" s="382">
        <f>SUM('- 30 -'!D37,'- 30 -'!B37,'- 29 -'!F37,'- 29 -'!D37,'- 29 -'!B37)</f>
        <v>1673847</v>
      </c>
      <c r="C37" s="383">
        <f>B37/'- 3 -'!D37*100</f>
        <v>6.182396708802776</v>
      </c>
      <c r="D37" s="382">
        <f>B37/'- 7 -'!F37</f>
        <v>517.7380142282709</v>
      </c>
      <c r="E37" s="382">
        <f>SUM('- 32 -'!D37,'- 32 -'!B37,'- 31 -'!F37,'- 31 -'!D37,'- 31 -'!B37)</f>
        <v>3309032</v>
      </c>
      <c r="F37" s="383">
        <f>E37/'- 3 -'!D37*100</f>
        <v>12.221994331694036</v>
      </c>
      <c r="G37" s="382">
        <f>E37/'- 7 -'!F37</f>
        <v>1023.5174760284565</v>
      </c>
      <c r="H37" s="382">
        <f>SUM('- 33 -'!B37,'- 33 -'!D37)</f>
        <v>439109</v>
      </c>
      <c r="I37" s="383">
        <f>H37/'- 3 -'!D37*100</f>
        <v>1.6218603231990008</v>
      </c>
      <c r="J37" s="382">
        <f>H37/'- 7 -'!F37</f>
        <v>135.8209093721002</v>
      </c>
    </row>
    <row r="38" spans="1:10" ht="13.5" customHeight="1">
      <c r="A38" s="23" t="s">
        <v>289</v>
      </c>
      <c r="B38" s="24">
        <f>SUM('- 30 -'!D38,'- 30 -'!B38,'- 29 -'!F38,'- 29 -'!D38,'- 29 -'!B38)</f>
        <v>2039110</v>
      </c>
      <c r="C38" s="374">
        <f>B38/'- 3 -'!D38*100</f>
        <v>2.9071277672894915</v>
      </c>
      <c r="D38" s="24">
        <f>B38/'- 7 -'!F38</f>
        <v>239.05158264947244</v>
      </c>
      <c r="E38" s="24">
        <f>SUM('- 32 -'!D38,'- 32 -'!B38,'- 31 -'!F38,'- 31 -'!D38,'- 31 -'!B38)</f>
        <v>8402367</v>
      </c>
      <c r="F38" s="374">
        <f>E38/'- 3 -'!D38*100</f>
        <v>11.97912541091795</v>
      </c>
      <c r="G38" s="24">
        <f>E38/'- 7 -'!F38</f>
        <v>985.037162954279</v>
      </c>
      <c r="H38" s="24">
        <f>SUM('- 33 -'!B38,'- 33 -'!D38)</f>
        <v>1276536</v>
      </c>
      <c r="I38" s="374">
        <f>H38/'- 3 -'!D38*100</f>
        <v>1.8199377432039754</v>
      </c>
      <c r="J38" s="24">
        <f>H38/'- 7 -'!F38</f>
        <v>149.6525205158265</v>
      </c>
    </row>
    <row r="39" spans="1:10" ht="13.5" customHeight="1">
      <c r="A39" s="381" t="s">
        <v>290</v>
      </c>
      <c r="B39" s="382">
        <f>SUM('- 30 -'!D39,'- 30 -'!B39,'- 29 -'!F39,'- 29 -'!D39,'- 29 -'!B39)</f>
        <v>1444600</v>
      </c>
      <c r="C39" s="383">
        <f>B39/'- 3 -'!D39*100</f>
        <v>9.156492803380765</v>
      </c>
      <c r="D39" s="382">
        <f>B39/'- 7 -'!F39</f>
        <v>820.5623402442488</v>
      </c>
      <c r="E39" s="382">
        <f>SUM('- 32 -'!D39,'- 32 -'!B39,'- 31 -'!F39,'- 31 -'!D39,'- 31 -'!B39)</f>
        <v>1704900</v>
      </c>
      <c r="F39" s="383">
        <f>E39/'- 3 -'!D39*100</f>
        <v>10.806385560351563</v>
      </c>
      <c r="G39" s="382">
        <f>E39/'- 7 -'!F39</f>
        <v>968.4180630502698</v>
      </c>
      <c r="H39" s="382">
        <f>SUM('- 33 -'!B39,'- 33 -'!D39)</f>
        <v>315000</v>
      </c>
      <c r="I39" s="383">
        <f>H39/'- 3 -'!D39*100</f>
        <v>1.9966047577633539</v>
      </c>
      <c r="J39" s="382">
        <f>H39/'- 7 -'!F39</f>
        <v>178.92644135188866</v>
      </c>
    </row>
    <row r="40" spans="1:10" ht="13.5" customHeight="1">
      <c r="A40" s="23" t="s">
        <v>291</v>
      </c>
      <c r="B40" s="24">
        <f>SUM('- 30 -'!D40,'- 30 -'!B40,'- 29 -'!F40,'- 29 -'!D40,'- 29 -'!B40)</f>
        <v>1207221</v>
      </c>
      <c r="C40" s="374">
        <f>B40/'- 3 -'!D40*100</f>
        <v>1.6646672942706202</v>
      </c>
      <c r="D40" s="24">
        <f>B40/'- 7 -'!F40</f>
        <v>134.66835482575522</v>
      </c>
      <c r="E40" s="24">
        <f>SUM('- 32 -'!D40,'- 32 -'!B40,'- 31 -'!F40,'- 31 -'!D40,'- 31 -'!B40)</f>
        <v>9028303</v>
      </c>
      <c r="F40" s="374">
        <f>E40/'- 3 -'!D40*100</f>
        <v>12.449353288971384</v>
      </c>
      <c r="G40" s="24">
        <f>E40/'- 7 -'!F40</f>
        <v>1007.1285306322789</v>
      </c>
      <c r="H40" s="24">
        <f>SUM('- 33 -'!B40,'- 33 -'!D40)</f>
        <v>1223944</v>
      </c>
      <c r="I40" s="374">
        <f>H40/'- 3 -'!D40*100</f>
        <v>1.6877270581101222</v>
      </c>
      <c r="J40" s="24">
        <f>H40/'- 7 -'!F40</f>
        <v>136.53384498683684</v>
      </c>
    </row>
    <row r="41" spans="1:10" ht="13.5" customHeight="1">
      <c r="A41" s="381" t="s">
        <v>292</v>
      </c>
      <c r="B41" s="382">
        <f>SUM('- 30 -'!D41,'- 30 -'!B41,'- 29 -'!F41,'- 29 -'!D41,'- 29 -'!B41)</f>
        <v>3577947</v>
      </c>
      <c r="C41" s="383">
        <f>B41/'- 3 -'!D41*100</f>
        <v>8.064663147464211</v>
      </c>
      <c r="D41" s="382">
        <f>B41/'- 7 -'!F41</f>
        <v>750.8807974816369</v>
      </c>
      <c r="E41" s="382">
        <f>SUM('- 32 -'!D41,'- 32 -'!B41,'- 31 -'!F41,'- 31 -'!D41,'- 31 -'!B41)</f>
        <v>4082974</v>
      </c>
      <c r="F41" s="383">
        <f>E41/'- 3 -'!D41*100</f>
        <v>9.202989856991884</v>
      </c>
      <c r="G41" s="382">
        <f>E41/'- 7 -'!F41</f>
        <v>856.8675760755509</v>
      </c>
      <c r="H41" s="382">
        <f>SUM('- 33 -'!B41,'- 33 -'!D41)</f>
        <v>861500</v>
      </c>
      <c r="I41" s="383">
        <f>H41/'- 3 -'!D41*100</f>
        <v>1.9418139233310105</v>
      </c>
      <c r="J41" s="382">
        <f>H41/'- 7 -'!F41</f>
        <v>180.797481636936</v>
      </c>
    </row>
    <row r="42" spans="1:10" ht="13.5" customHeight="1">
      <c r="A42" s="23" t="s">
        <v>293</v>
      </c>
      <c r="B42" s="24">
        <f>SUM('- 30 -'!D42,'- 30 -'!B42,'- 29 -'!F42,'- 29 -'!D42,'- 29 -'!B42)</f>
        <v>1277449</v>
      </c>
      <c r="C42" s="374">
        <f>B42/'- 3 -'!D42*100</f>
        <v>7.882763235101646</v>
      </c>
      <c r="D42" s="24">
        <f>B42/'- 7 -'!F42</f>
        <v>709.4968064426548</v>
      </c>
      <c r="E42" s="24">
        <f>SUM('- 32 -'!D42,'- 32 -'!B42,'- 31 -'!F42,'- 31 -'!D42,'- 31 -'!B42)</f>
        <v>1902408</v>
      </c>
      <c r="F42" s="374">
        <f>E42/'- 3 -'!D42*100</f>
        <v>11.739201988152367</v>
      </c>
      <c r="G42" s="24">
        <f>E42/'- 7 -'!F42</f>
        <v>1056.5998333796167</v>
      </c>
      <c r="H42" s="24">
        <f>SUM('- 33 -'!B42,'- 33 -'!D42)</f>
        <v>256713</v>
      </c>
      <c r="I42" s="374">
        <f>H42/'- 3 -'!D42*100</f>
        <v>1.5841006555820616</v>
      </c>
      <c r="J42" s="24">
        <f>H42/'- 7 -'!F42</f>
        <v>142.5787281310747</v>
      </c>
    </row>
    <row r="43" spans="1:10" ht="13.5" customHeight="1">
      <c r="A43" s="381" t="s">
        <v>294</v>
      </c>
      <c r="B43" s="382">
        <f>SUM('- 30 -'!D43,'- 30 -'!B43,'- 29 -'!F43,'- 29 -'!D43,'- 29 -'!B43)</f>
        <v>727000</v>
      </c>
      <c r="C43" s="383">
        <f>B43/'- 3 -'!D43*100</f>
        <v>7.84529552051971</v>
      </c>
      <c r="D43" s="382">
        <f>B43/'- 7 -'!F43</f>
        <v>639.9647887323944</v>
      </c>
      <c r="E43" s="382">
        <f>SUM('- 32 -'!D43,'- 32 -'!B43,'- 31 -'!F43,'- 31 -'!D43,'- 31 -'!B43)</f>
        <v>913037</v>
      </c>
      <c r="F43" s="383">
        <f>E43/'- 3 -'!D43*100</f>
        <v>9.8528818241661</v>
      </c>
      <c r="G43" s="382">
        <f>E43/'- 7 -'!F43</f>
        <v>803.7297535211268</v>
      </c>
      <c r="H43" s="382">
        <f>SUM('- 33 -'!B43,'- 33 -'!D43)</f>
        <v>165000</v>
      </c>
      <c r="I43" s="383">
        <f>H43/'- 3 -'!D43*100</f>
        <v>1.7805691346434005</v>
      </c>
      <c r="J43" s="382">
        <f>H43/'- 7 -'!F43</f>
        <v>145.24647887323943</v>
      </c>
    </row>
    <row r="44" spans="1:10" ht="13.5" customHeight="1">
      <c r="A44" s="23" t="s">
        <v>295</v>
      </c>
      <c r="B44" s="24">
        <f>SUM('- 30 -'!D44,'- 30 -'!B44,'- 29 -'!F44,'- 29 -'!D44,'- 29 -'!B44)</f>
        <v>795862</v>
      </c>
      <c r="C44" s="374">
        <f>B44/'- 3 -'!D44*100</f>
        <v>10.969655511009254</v>
      </c>
      <c r="D44" s="24">
        <f>B44/'- 7 -'!F44</f>
        <v>1005.5110549589388</v>
      </c>
      <c r="E44" s="24">
        <f>SUM('- 32 -'!D44,'- 32 -'!B44,'- 31 -'!F44,'- 31 -'!D44,'- 31 -'!B44)</f>
        <v>867474</v>
      </c>
      <c r="F44" s="374">
        <f>E44/'- 3 -'!D44*100</f>
        <v>11.956709762191489</v>
      </c>
      <c r="G44" s="24">
        <f>E44/'- 7 -'!F44</f>
        <v>1095.987365761213</v>
      </c>
      <c r="H44" s="24">
        <f>SUM('- 33 -'!B44,'- 33 -'!D44)</f>
        <v>117000</v>
      </c>
      <c r="I44" s="374">
        <f>H44/'- 3 -'!D44*100</f>
        <v>1.612653569071124</v>
      </c>
      <c r="J44" s="24">
        <f>H44/'- 7 -'!F44</f>
        <v>147.820593809223</v>
      </c>
    </row>
    <row r="45" spans="1:10" ht="13.5" customHeight="1">
      <c r="A45" s="381" t="s">
        <v>296</v>
      </c>
      <c r="B45" s="382">
        <f>SUM('- 30 -'!D45,'- 30 -'!B45,'- 29 -'!F45,'- 29 -'!D45,'- 29 -'!B45)</f>
        <v>408735</v>
      </c>
      <c r="C45" s="383">
        <f>B45/'- 3 -'!D45*100</f>
        <v>3.7008612842745157</v>
      </c>
      <c r="D45" s="382">
        <f>B45/'- 7 -'!F45</f>
        <v>279.3814080656186</v>
      </c>
      <c r="E45" s="382">
        <f>SUM('- 32 -'!D45,'- 32 -'!B45,'- 31 -'!F45,'- 31 -'!D45,'- 31 -'!B45)</f>
        <v>1146626</v>
      </c>
      <c r="F45" s="383">
        <f>E45/'- 3 -'!D45*100</f>
        <v>10.382041594046388</v>
      </c>
      <c r="G45" s="382">
        <f>E45/'- 7 -'!F45</f>
        <v>783.7498291182502</v>
      </c>
      <c r="H45" s="382">
        <f>SUM('- 33 -'!B45,'- 33 -'!D45)</f>
        <v>190649</v>
      </c>
      <c r="I45" s="383">
        <f>H45/'- 3 -'!D45*100</f>
        <v>1.7262174831752897</v>
      </c>
      <c r="J45" s="382">
        <f>H45/'- 7 -'!F45</f>
        <v>130.31373889268627</v>
      </c>
    </row>
    <row r="46" spans="1:10" ht="13.5" customHeight="1">
      <c r="A46" s="23" t="s">
        <v>297</v>
      </c>
      <c r="B46" s="24">
        <f>SUM('- 30 -'!D46,'- 30 -'!B46,'- 29 -'!F46,'- 29 -'!D46,'- 29 -'!B46)</f>
        <v>3588300</v>
      </c>
      <c r="C46" s="374">
        <f>B46/'- 3 -'!D46*100</f>
        <v>1.2934707537117487</v>
      </c>
      <c r="D46" s="24">
        <f>B46/'- 7 -'!F46</f>
        <v>115.8543869561708</v>
      </c>
      <c r="E46" s="24">
        <f>SUM('- 32 -'!D46,'- 32 -'!B46,'- 31 -'!F46,'- 31 -'!D46,'- 31 -'!B46)</f>
        <v>36915600</v>
      </c>
      <c r="F46" s="374">
        <f>E46/'- 3 -'!D46*100</f>
        <v>13.306927780765665</v>
      </c>
      <c r="G46" s="24">
        <f>E46/'- 7 -'!F46</f>
        <v>1191.8831221244652</v>
      </c>
      <c r="H46" s="24">
        <f>SUM('- 33 -'!B46,'- 33 -'!D46)</f>
        <v>4848600</v>
      </c>
      <c r="I46" s="374">
        <f>H46/'- 3 -'!D46*100</f>
        <v>1.74776977857113</v>
      </c>
      <c r="J46" s="24">
        <f>H46/'- 7 -'!F46</f>
        <v>156.54532246347566</v>
      </c>
    </row>
    <row r="47" spans="1:10" ht="13.5" customHeight="1">
      <c r="A47" s="381" t="s">
        <v>300</v>
      </c>
      <c r="B47" s="382">
        <f>SUM('- 30 -'!D47,'- 30 -'!B47,'- 29 -'!F47,'- 29 -'!D47,'- 29 -'!B47)</f>
        <v>0</v>
      </c>
      <c r="C47" s="383">
        <f>B47/'- 3 -'!D47*100</f>
        <v>0</v>
      </c>
      <c r="D47" s="382">
        <f>B47/'- 7 -'!F47</f>
        <v>0</v>
      </c>
      <c r="E47" s="382">
        <f>SUM('- 32 -'!D47,'- 32 -'!B47,'- 31 -'!F47,'- 31 -'!D47,'- 31 -'!B47)</f>
        <v>880908</v>
      </c>
      <c r="F47" s="383">
        <f>E47/'- 3 -'!D47*100</f>
        <v>11.116749289608439</v>
      </c>
      <c r="G47" s="382">
        <f>E47/'- 7 -'!F47</f>
        <v>1156.0472440944882</v>
      </c>
      <c r="H47" s="382">
        <f>SUM('- 33 -'!B47,'- 33 -'!D47)</f>
        <v>129825</v>
      </c>
      <c r="I47" s="383">
        <f>H47/'- 3 -'!D47*100</f>
        <v>1.6383458619100015</v>
      </c>
      <c r="J47" s="382">
        <f>H47/'- 7 -'!F47</f>
        <v>170.3740157480315</v>
      </c>
    </row>
    <row r="48" spans="1:11" ht="4.5" customHeight="1">
      <c r="A48"/>
      <c r="B48"/>
      <c r="C48"/>
      <c r="D48"/>
      <c r="E48"/>
      <c r="F48"/>
      <c r="G48"/>
      <c r="H48"/>
      <c r="I48"/>
      <c r="J48"/>
      <c r="K48"/>
    </row>
    <row r="49" spans="1:10" ht="13.5" customHeight="1">
      <c r="A49" s="384" t="s">
        <v>298</v>
      </c>
      <c r="B49" s="385">
        <f>SUM(B11:B47)</f>
        <v>59753021</v>
      </c>
      <c r="C49" s="386">
        <f>B49/'- 3 -'!D49*100</f>
        <v>3.9386727079938026</v>
      </c>
      <c r="D49" s="385">
        <f>B49/'- 7 -'!F49</f>
        <v>337.15339949537884</v>
      </c>
      <c r="E49" s="385">
        <f>SUM(E11:E47)</f>
        <v>184788656</v>
      </c>
      <c r="F49" s="386">
        <f>E49/'- 3 -'!D49*100</f>
        <v>12.180506089124016</v>
      </c>
      <c r="G49" s="385">
        <f>E49/'- 7 -'!F49</f>
        <v>1042.6606473768436</v>
      </c>
      <c r="H49" s="385">
        <f>SUM(H11:H47)</f>
        <v>26950240</v>
      </c>
      <c r="I49" s="386">
        <f>H49/'- 3 -'!D49*100</f>
        <v>1.77644867130455</v>
      </c>
      <c r="J49" s="385">
        <f>H49/'- 7 -'!F49</f>
        <v>152.0653664225</v>
      </c>
    </row>
    <row r="50" spans="1:10" ht="4.5" customHeight="1">
      <c r="A50" s="25" t="s">
        <v>6</v>
      </c>
      <c r="B50" s="26"/>
      <c r="C50" s="373"/>
      <c r="D50" s="26"/>
      <c r="E50" s="26"/>
      <c r="F50" s="373"/>
      <c r="H50" s="26"/>
      <c r="I50" s="373"/>
      <c r="J50" s="26"/>
    </row>
    <row r="51" spans="1:10" ht="13.5" customHeight="1">
      <c r="A51" s="23" t="s">
        <v>299</v>
      </c>
      <c r="B51" s="24">
        <f>SUM('- 30 -'!D51,'- 30 -'!B51,'- 29 -'!F51,'- 29 -'!D51,'- 29 -'!B51)</f>
        <v>32000</v>
      </c>
      <c r="C51" s="374">
        <f>B51/'- 3 -'!D51*100</f>
        <v>1.2609341709613955</v>
      </c>
      <c r="D51" s="24">
        <f>B51/'- 7 -'!F51</f>
        <v>119.0919240788984</v>
      </c>
      <c r="E51" s="24">
        <f>SUM('- 32 -'!D51,'- 32 -'!B51,'- 31 -'!F51,'- 31 -'!D51,'- 31 -'!B51)</f>
        <v>327009</v>
      </c>
      <c r="F51" s="374">
        <f>E51/'- 3 -'!D51*100</f>
        <v>12.88552569724734</v>
      </c>
      <c r="G51" s="24">
        <f>E51/'- 7 -'!F51</f>
        <v>1217.0040937848903</v>
      </c>
      <c r="H51" s="24">
        <f>SUM('- 33 -'!B51,'- 33 -'!D51)</f>
        <v>7000</v>
      </c>
      <c r="I51" s="374">
        <f>H51/'- 3 -'!D51*100</f>
        <v>0.2758293498978052</v>
      </c>
      <c r="J51" s="24">
        <f>H51/'- 7 -'!F51</f>
        <v>26.051358392259026</v>
      </c>
    </row>
    <row r="52" ht="49.5" customHeight="1"/>
    <row r="53" ht="15" customHeight="1"/>
    <row r="54" spans="2:8" ht="14.25" customHeight="1">
      <c r="B54" s="95"/>
      <c r="C54" s="95"/>
      <c r="E54" s="95"/>
      <c r="F54" s="95"/>
      <c r="H54" s="95"/>
    </row>
    <row r="55" ht="14.25" customHeight="1"/>
    <row r="56" ht="14.25" customHeight="1"/>
    <row r="57" ht="14.25" customHeight="1"/>
    <row r="58" ht="14.25" customHeight="1"/>
    <row r="59" ht="14.25" customHeight="1"/>
    <row r="60" ht="12" customHeight="1"/>
    <row r="61" ht="12" customHeight="1"/>
    <row r="62" ht="12" customHeight="1"/>
    <row r="63" ht="12" customHeight="1"/>
    <row r="64" ht="12" customHeight="1"/>
    <row r="65" ht="12" customHeight="1"/>
    <row r="66" ht="12"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G53"/>
  <sheetViews>
    <sheetView showGridLines="0" showZeros="0" workbookViewId="0" topLeftCell="A1">
      <selection activeCell="A1" sqref="A1"/>
    </sheetView>
  </sheetViews>
  <sheetFormatPr defaultColWidth="15.83203125" defaultRowHeight="12"/>
  <cols>
    <col min="1" max="1" width="35.83203125" style="1" customWidth="1"/>
    <col min="2" max="2" width="20.83203125" style="1" customWidth="1"/>
    <col min="3" max="3" width="12.83203125" style="1" customWidth="1"/>
    <col min="4" max="4" width="15.33203125" style="1" customWidth="1"/>
    <col min="5" max="5" width="20.83203125" style="1" customWidth="1"/>
    <col min="6" max="6" width="12.83203125" style="1" customWidth="1"/>
    <col min="7" max="7" width="15.33203125" style="1" customWidth="1"/>
    <col min="8" max="16384" width="15.83203125" style="1" customWidth="1"/>
  </cols>
  <sheetData>
    <row r="1" spans="1:7" ht="6.75" customHeight="1">
      <c r="A1" s="3"/>
      <c r="B1" s="42"/>
      <c r="C1" s="42"/>
      <c r="D1" s="42"/>
      <c r="E1" s="42"/>
      <c r="F1" s="42"/>
      <c r="G1" s="42"/>
    </row>
    <row r="2" spans="1:7" ht="15.75" customHeight="1">
      <c r="A2" s="168"/>
      <c r="B2" s="44" t="s">
        <v>3</v>
      </c>
      <c r="C2" s="204"/>
      <c r="D2" s="45"/>
      <c r="E2" s="45"/>
      <c r="F2" s="45"/>
      <c r="G2" s="191" t="s">
        <v>441</v>
      </c>
    </row>
    <row r="3" spans="1:7" ht="15.75" customHeight="1">
      <c r="A3" s="171"/>
      <c r="B3" s="243" t="str">
        <f>OPYEAR</f>
        <v>OPERATING FUND 2005/2006 BUDGET</v>
      </c>
      <c r="C3" s="48"/>
      <c r="D3" s="205"/>
      <c r="E3" s="48"/>
      <c r="F3" s="48"/>
      <c r="G3" s="50"/>
    </row>
    <row r="4" spans="2:7" ht="15.75" customHeight="1">
      <c r="B4" s="42"/>
      <c r="C4" s="42"/>
      <c r="D4" s="42"/>
      <c r="E4" s="42"/>
      <c r="F4" s="42"/>
      <c r="G4" s="42"/>
    </row>
    <row r="5" spans="2:7" ht="15.75" customHeight="1">
      <c r="B5" s="224" t="s">
        <v>17</v>
      </c>
      <c r="C5" s="206"/>
      <c r="D5" s="207"/>
      <c r="E5" s="207"/>
      <c r="F5" s="207"/>
      <c r="G5" s="208"/>
    </row>
    <row r="6" spans="2:7" ht="15.75" customHeight="1">
      <c r="B6" s="422"/>
      <c r="C6" s="423"/>
      <c r="D6" s="424"/>
      <c r="E6" s="425" t="s">
        <v>219</v>
      </c>
      <c r="F6" s="426"/>
      <c r="G6" s="427"/>
    </row>
    <row r="7" spans="2:7" ht="15.75" customHeight="1">
      <c r="B7" s="428" t="s">
        <v>40</v>
      </c>
      <c r="C7" s="429"/>
      <c r="D7" s="430"/>
      <c r="E7" s="428" t="s">
        <v>258</v>
      </c>
      <c r="F7" s="429"/>
      <c r="G7" s="430"/>
    </row>
    <row r="8" spans="1:7" ht="15.75" customHeight="1">
      <c r="A8" s="105"/>
      <c r="B8" s="209"/>
      <c r="C8" s="210"/>
      <c r="D8" s="211" t="s">
        <v>74</v>
      </c>
      <c r="E8" s="212"/>
      <c r="F8" s="210"/>
      <c r="G8" s="211" t="s">
        <v>74</v>
      </c>
    </row>
    <row r="9" spans="1:7" ht="15.75" customHeight="1">
      <c r="A9" s="35" t="s">
        <v>98</v>
      </c>
      <c r="B9" s="55" t="s">
        <v>99</v>
      </c>
      <c r="C9" s="55" t="s">
        <v>100</v>
      </c>
      <c r="D9" s="55" t="s">
        <v>101</v>
      </c>
      <c r="E9" s="213" t="s">
        <v>99</v>
      </c>
      <c r="F9" s="55" t="s">
        <v>100</v>
      </c>
      <c r="G9" s="55" t="s">
        <v>101</v>
      </c>
    </row>
    <row r="10" spans="1:7" ht="4.5" customHeight="1">
      <c r="A10" s="37"/>
      <c r="B10" s="67"/>
      <c r="C10" s="67"/>
      <c r="D10" s="67"/>
      <c r="E10" s="67"/>
      <c r="F10" s="67"/>
      <c r="G10" s="67"/>
    </row>
    <row r="11" spans="1:7" ht="13.5" customHeight="1">
      <c r="A11" s="381" t="s">
        <v>263</v>
      </c>
      <c r="B11" s="382">
        <v>691382</v>
      </c>
      <c r="C11" s="383">
        <f>B11/'- 3 -'!D11*100</f>
        <v>5.783687468629747</v>
      </c>
      <c r="D11" s="382">
        <f>B11/'- 7 -'!C11</f>
        <v>467.56069520524784</v>
      </c>
      <c r="E11" s="382">
        <v>0</v>
      </c>
      <c r="F11" s="383">
        <f>E11/'- 3 -'!D11*100</f>
        <v>0</v>
      </c>
      <c r="G11" s="382">
        <f>IF('- 7 -'!B11=0,"",E11/'- 7 -'!B11)</f>
      </c>
    </row>
    <row r="12" spans="1:7" ht="13.5" customHeight="1">
      <c r="A12" s="23" t="s">
        <v>264</v>
      </c>
      <c r="B12" s="24">
        <v>1358357</v>
      </c>
      <c r="C12" s="374">
        <f>B12/'- 3 -'!D12*100</f>
        <v>6.540438562228966</v>
      </c>
      <c r="D12" s="24">
        <f>B12/'- 7 -'!C12</f>
        <v>581.7536676609843</v>
      </c>
      <c r="E12" s="24">
        <v>628185</v>
      </c>
      <c r="F12" s="374">
        <f>E12/'- 3 -'!D12*100</f>
        <v>3.024687470387978</v>
      </c>
      <c r="G12" s="24">
        <f>IF('- 7 -'!B12=0,"",E12/'- 7 -'!B12)</f>
        <v>5538.085162655382</v>
      </c>
    </row>
    <row r="13" spans="1:7" ht="13.5" customHeight="1">
      <c r="A13" s="381" t="s">
        <v>265</v>
      </c>
      <c r="B13" s="382">
        <v>3156500</v>
      </c>
      <c r="C13" s="383">
        <f>B13/'- 3 -'!D13*100</f>
        <v>6.137337136479679</v>
      </c>
      <c r="D13" s="382">
        <f>B13/'- 7 -'!C13</f>
        <v>464.6695127336965</v>
      </c>
      <c r="E13" s="382">
        <v>1983300</v>
      </c>
      <c r="F13" s="383">
        <f>E13/'- 3 -'!D13*100</f>
        <v>3.8562270688357825</v>
      </c>
      <c r="G13" s="382">
        <f>IF('- 7 -'!B13=0,"",E13/'- 7 -'!B13)</f>
        <v>5080.174180327869</v>
      </c>
    </row>
    <row r="14" spans="1:7" ht="13.5" customHeight="1">
      <c r="A14" s="23" t="s">
        <v>301</v>
      </c>
      <c r="B14" s="24">
        <v>3583628</v>
      </c>
      <c r="C14" s="374">
        <f>B14/'- 3 -'!D14*100</f>
        <v>7.794443368295534</v>
      </c>
      <c r="D14" s="24">
        <f>B14/'- 7 -'!C14</f>
        <v>848.597679374852</v>
      </c>
      <c r="E14" s="24">
        <v>0</v>
      </c>
      <c r="F14" s="374">
        <f>E14/'- 3 -'!D14*100</f>
        <v>0</v>
      </c>
      <c r="G14" s="24">
        <f>IF('- 7 -'!B14=0,"",E14/'- 7 -'!B14)</f>
      </c>
    </row>
    <row r="15" spans="1:7" ht="13.5" customHeight="1">
      <c r="A15" s="381" t="s">
        <v>266</v>
      </c>
      <c r="B15" s="382">
        <v>985200</v>
      </c>
      <c r="C15" s="383">
        <f>B15/'- 3 -'!D15*100</f>
        <v>7.102350040172397</v>
      </c>
      <c r="D15" s="382">
        <f>B15/'- 7 -'!C15</f>
        <v>622.1660877802336</v>
      </c>
      <c r="E15" s="382">
        <v>0</v>
      </c>
      <c r="F15" s="383">
        <f>E15/'- 3 -'!D15*100</f>
        <v>0</v>
      </c>
      <c r="G15" s="382">
        <f>IF('- 7 -'!B15=0,"",E15/'- 7 -'!B15)</f>
      </c>
    </row>
    <row r="16" spans="1:7" ht="13.5" customHeight="1">
      <c r="A16" s="23" t="s">
        <v>267</v>
      </c>
      <c r="B16" s="24">
        <v>988719</v>
      </c>
      <c r="C16" s="374">
        <f>B16/'- 3 -'!D16*100</f>
        <v>8.981949598849694</v>
      </c>
      <c r="D16" s="24">
        <f>B16/'- 7 -'!C16</f>
        <v>759.6765270841337</v>
      </c>
      <c r="E16" s="24">
        <v>67003</v>
      </c>
      <c r="F16" s="374">
        <f>E16/'- 3 -'!D16*100</f>
        <v>0.6086841346952229</v>
      </c>
      <c r="G16" s="24">
        <f>IF('- 7 -'!B16=0,"",E16/'- 7 -'!B16)</f>
        <v>5583.583333333333</v>
      </c>
    </row>
    <row r="17" spans="1:7" ht="13.5" customHeight="1">
      <c r="A17" s="381" t="s">
        <v>268</v>
      </c>
      <c r="B17" s="382">
        <v>859182</v>
      </c>
      <c r="C17" s="383">
        <f>B17/'- 3 -'!D17*100</f>
        <v>6.75225252696085</v>
      </c>
      <c r="D17" s="382">
        <f>B17/'- 7 -'!C17</f>
        <v>590.7060845651426</v>
      </c>
      <c r="E17" s="382">
        <v>128648</v>
      </c>
      <c r="F17" s="383">
        <f>E17/'- 3 -'!D17*100</f>
        <v>1.011035826039721</v>
      </c>
      <c r="G17" s="382">
        <f>IF('- 7 -'!B17=0,"",E17/'- 7 -'!B17)</f>
        <v>4288.266666666666</v>
      </c>
    </row>
    <row r="18" spans="1:7" ht="13.5" customHeight="1">
      <c r="A18" s="23" t="s">
        <v>269</v>
      </c>
      <c r="B18" s="24">
        <v>4383376</v>
      </c>
      <c r="C18" s="374">
        <f>B18/'- 3 -'!D18*100</f>
        <v>5.501644289500683</v>
      </c>
      <c r="D18" s="24">
        <f>B18/'- 7 -'!C18</f>
        <v>733.7299342160325</v>
      </c>
      <c r="E18" s="24">
        <v>477980</v>
      </c>
      <c r="F18" s="374">
        <f>E18/'- 3 -'!D18*100</f>
        <v>0.5999202298629039</v>
      </c>
      <c r="G18" s="24">
        <f>IF('- 7 -'!B18=0,"",E18/'- 7 -'!B18)</f>
        <v>7242.121212121212</v>
      </c>
    </row>
    <row r="19" spans="1:7" ht="13.5" customHeight="1">
      <c r="A19" s="381" t="s">
        <v>270</v>
      </c>
      <c r="B19" s="382">
        <v>1272000</v>
      </c>
      <c r="C19" s="383">
        <f>B19/'- 3 -'!D19*100</f>
        <v>6.076225097389182</v>
      </c>
      <c r="D19" s="382">
        <f>B19/'- 7 -'!C19</f>
        <v>417.04918032786884</v>
      </c>
      <c r="E19" s="382">
        <v>557700</v>
      </c>
      <c r="F19" s="383">
        <f>E19/'- 3 -'!D19*100</f>
        <v>2.6640807679354928</v>
      </c>
      <c r="G19" s="382">
        <f>IF('- 7 -'!B19=0,"",E19/'- 7 -'!B19)</f>
        <v>6196.666666666667</v>
      </c>
    </row>
    <row r="20" spans="1:7" ht="13.5" customHeight="1">
      <c r="A20" s="23" t="s">
        <v>271</v>
      </c>
      <c r="B20" s="24">
        <v>2628806</v>
      </c>
      <c r="C20" s="374">
        <f>B20/'- 3 -'!D20*100</f>
        <v>6.172243567614381</v>
      </c>
      <c r="D20" s="24">
        <f>B20/'- 7 -'!C20</f>
        <v>390.49405822935233</v>
      </c>
      <c r="E20" s="24">
        <v>1443008</v>
      </c>
      <c r="F20" s="374">
        <f>E20/'- 3 -'!D20*100</f>
        <v>3.3880768858622865</v>
      </c>
      <c r="G20" s="24">
        <f>IF('- 7 -'!B20=0,"",E20/'- 7 -'!B20)</f>
        <v>4440.024615384616</v>
      </c>
    </row>
    <row r="21" spans="1:7" ht="13.5" customHeight="1">
      <c r="A21" s="381" t="s">
        <v>272</v>
      </c>
      <c r="B21" s="382">
        <v>1965040</v>
      </c>
      <c r="C21" s="383">
        <f>B21/'- 3 -'!D21*100</f>
        <v>7.646665110125301</v>
      </c>
      <c r="D21" s="382">
        <f>B21/'- 7 -'!C21</f>
        <v>620.2777777777778</v>
      </c>
      <c r="E21" s="382">
        <v>0</v>
      </c>
      <c r="F21" s="383">
        <f>E21/'- 3 -'!D21*100</f>
        <v>0</v>
      </c>
      <c r="G21" s="382">
        <f>IF('- 7 -'!B21=0,"",E21/'- 7 -'!B21)</f>
      </c>
    </row>
    <row r="22" spans="1:7" ht="13.5" customHeight="1">
      <c r="A22" s="23" t="s">
        <v>273</v>
      </c>
      <c r="B22" s="24">
        <v>853640</v>
      </c>
      <c r="C22" s="374">
        <f>B22/'- 3 -'!D22*100</f>
        <v>6.200125681756709</v>
      </c>
      <c r="D22" s="24">
        <f>B22/'- 7 -'!C22</f>
        <v>520.5121951219512</v>
      </c>
      <c r="E22" s="24">
        <v>0</v>
      </c>
      <c r="F22" s="374">
        <f>E22/'- 3 -'!D22*100</f>
        <v>0</v>
      </c>
      <c r="G22" s="24">
        <f>IF('- 7 -'!B22=0,"",E22/'- 7 -'!B22)</f>
      </c>
    </row>
    <row r="23" spans="1:7" ht="13.5" customHeight="1">
      <c r="A23" s="381" t="s">
        <v>274</v>
      </c>
      <c r="B23" s="382">
        <v>668750</v>
      </c>
      <c r="C23" s="383">
        <f>B23/'- 3 -'!D23*100</f>
        <v>5.840689399605078</v>
      </c>
      <c r="D23" s="382">
        <f>B23/'- 7 -'!C23</f>
        <v>513.8301959277757</v>
      </c>
      <c r="E23" s="382">
        <v>203000</v>
      </c>
      <c r="F23" s="383">
        <f>E23/'- 3 -'!D23*100</f>
        <v>1.7729494551324572</v>
      </c>
      <c r="G23" s="382">
        <f>IF('- 7 -'!B23=0,"",E23/'- 7 -'!B23)</f>
        <v>5075</v>
      </c>
    </row>
    <row r="24" spans="1:7" ht="13.5" customHeight="1">
      <c r="A24" s="23" t="s">
        <v>275</v>
      </c>
      <c r="B24" s="24">
        <v>2610580</v>
      </c>
      <c r="C24" s="374">
        <f>B24/'- 3 -'!D24*100</f>
        <v>6.80973852761818</v>
      </c>
      <c r="D24" s="24">
        <f>B24/'- 7 -'!C24</f>
        <v>570.0578665793208</v>
      </c>
      <c r="E24" s="24">
        <v>1385045</v>
      </c>
      <c r="F24" s="374">
        <f>E24/'- 3 -'!D24*100</f>
        <v>3.612911421594022</v>
      </c>
      <c r="G24" s="24">
        <f>IF('- 7 -'!B24=0,"",E24/'- 7 -'!B24)</f>
        <v>4328.265625</v>
      </c>
    </row>
    <row r="25" spans="1:7" ht="13.5" customHeight="1">
      <c r="A25" s="381" t="s">
        <v>276</v>
      </c>
      <c r="B25" s="382">
        <v>9132747</v>
      </c>
      <c r="C25" s="383">
        <f>B25/'- 3 -'!D25*100</f>
        <v>7.590780957654786</v>
      </c>
      <c r="D25" s="382">
        <f>B25/'- 7 -'!C25</f>
        <v>622.906728506633</v>
      </c>
      <c r="E25" s="382">
        <v>987406</v>
      </c>
      <c r="F25" s="383">
        <f>E25/'- 3 -'!D25*100</f>
        <v>0.8206931235776139</v>
      </c>
      <c r="G25" s="382">
        <f>IF('- 7 -'!B25=0,"",E25/'- 7 -'!B25)</f>
        <v>4330.728070175439</v>
      </c>
    </row>
    <row r="26" spans="1:7" ht="13.5" customHeight="1">
      <c r="A26" s="23" t="s">
        <v>277</v>
      </c>
      <c r="B26" s="24">
        <v>2032889</v>
      </c>
      <c r="C26" s="374">
        <f>B26/'- 3 -'!D26*100</f>
        <v>7.204404729338629</v>
      </c>
      <c r="D26" s="24">
        <f>B26/'- 7 -'!C26</f>
        <v>633.0029581192589</v>
      </c>
      <c r="E26" s="24">
        <v>825413</v>
      </c>
      <c r="F26" s="374">
        <f>E26/'- 3 -'!D26*100</f>
        <v>2.9252011894685768</v>
      </c>
      <c r="G26" s="24">
        <f>IF('- 7 -'!B26=0,"",E26/'- 7 -'!B26)</f>
        <v>4798.912790697675</v>
      </c>
    </row>
    <row r="27" spans="1:7" ht="13.5" customHeight="1">
      <c r="A27" s="381" t="s">
        <v>278</v>
      </c>
      <c r="B27" s="382">
        <v>1926314</v>
      </c>
      <c r="C27" s="383">
        <f>B27/'- 3 -'!D27*100</f>
        <v>6.48303507090177</v>
      </c>
      <c r="D27" s="382">
        <f>B27/'- 7 -'!C27</f>
        <v>584.6865031065893</v>
      </c>
      <c r="E27" s="382">
        <v>852443</v>
      </c>
      <c r="F27" s="383">
        <f>E27/'- 3 -'!D27*100</f>
        <v>2.8689081141209156</v>
      </c>
      <c r="G27" s="382">
        <f>IF('- 7 -'!B27=0,"",E27/'- 7 -'!B27)</f>
        <v>4796.820662877722</v>
      </c>
    </row>
    <row r="28" spans="1:7" ht="13.5" customHeight="1">
      <c r="A28" s="23" t="s">
        <v>279</v>
      </c>
      <c r="B28" s="24">
        <v>963757</v>
      </c>
      <c r="C28" s="374">
        <f>B28/'- 3 -'!D28*100</f>
        <v>5.357532919832782</v>
      </c>
      <c r="D28" s="24">
        <f>B28/'- 7 -'!C28</f>
        <v>470.12536585365854</v>
      </c>
      <c r="E28" s="24">
        <v>0</v>
      </c>
      <c r="F28" s="374">
        <f>E28/'- 3 -'!D28*100</f>
        <v>0</v>
      </c>
      <c r="G28" s="24">
        <f>IF('- 7 -'!B28=0,"",E28/'- 7 -'!B28)</f>
      </c>
    </row>
    <row r="29" spans="1:7" ht="13.5" customHeight="1">
      <c r="A29" s="381" t="s">
        <v>280</v>
      </c>
      <c r="B29" s="382">
        <v>8176587</v>
      </c>
      <c r="C29" s="383">
        <f>B29/'- 3 -'!D29*100</f>
        <v>7.351295170874864</v>
      </c>
      <c r="D29" s="382">
        <f>B29/'- 7 -'!C29</f>
        <v>635.2967639174857</v>
      </c>
      <c r="E29" s="382">
        <v>0</v>
      </c>
      <c r="F29" s="383">
        <f>E29/'- 3 -'!D29*100</f>
        <v>0</v>
      </c>
      <c r="G29" s="382">
        <f>IF('- 7 -'!B29=0,"",E29/'- 7 -'!B29)</f>
      </c>
    </row>
    <row r="30" spans="1:7" ht="13.5" customHeight="1">
      <c r="A30" s="23" t="s">
        <v>281</v>
      </c>
      <c r="B30" s="24">
        <v>635650</v>
      </c>
      <c r="C30" s="374">
        <f>B30/'- 3 -'!D30*100</f>
        <v>6.117625681766627</v>
      </c>
      <c r="D30" s="24">
        <f>B30/'- 7 -'!C30</f>
        <v>508.52</v>
      </c>
      <c r="E30" s="24">
        <v>0</v>
      </c>
      <c r="F30" s="374">
        <f>E30/'- 3 -'!D30*100</f>
        <v>0</v>
      </c>
      <c r="G30" s="24">
        <f>IF('- 7 -'!B30=0,"",E30/'- 7 -'!B30)</f>
      </c>
    </row>
    <row r="31" spans="1:7" ht="13.5" customHeight="1">
      <c r="A31" s="381" t="s">
        <v>282</v>
      </c>
      <c r="B31" s="382">
        <v>1815982</v>
      </c>
      <c r="C31" s="383">
        <f>B31/'- 3 -'!D31*100</f>
        <v>6.811185502713042</v>
      </c>
      <c r="D31" s="382">
        <f>B31/'- 7 -'!C31</f>
        <v>555.4311056736504</v>
      </c>
      <c r="E31" s="382">
        <v>390866</v>
      </c>
      <c r="F31" s="383">
        <f>E31/'- 3 -'!D31*100</f>
        <v>1.4660171921877179</v>
      </c>
      <c r="G31" s="382">
        <f>IF('- 7 -'!B31=0,"",E31/'- 7 -'!B31)</f>
        <v>7106.654545454546</v>
      </c>
    </row>
    <row r="32" spans="1:7" ht="13.5" customHeight="1">
      <c r="A32" s="23" t="s">
        <v>283</v>
      </c>
      <c r="B32" s="24">
        <v>1147529</v>
      </c>
      <c r="C32" s="374">
        <f>B32/'- 3 -'!D32*100</f>
        <v>5.684877962749757</v>
      </c>
      <c r="D32" s="24">
        <f>B32/'- 7 -'!C32</f>
        <v>513.6656222023277</v>
      </c>
      <c r="E32" s="24">
        <v>0</v>
      </c>
      <c r="F32" s="374">
        <f>E32/'- 3 -'!D32*100</f>
        <v>0</v>
      </c>
      <c r="G32" s="24">
        <f>IF('- 7 -'!B32=0,"",E32/'- 7 -'!B32)</f>
      </c>
    </row>
    <row r="33" spans="1:7" ht="13.5" customHeight="1">
      <c r="A33" s="381" t="s">
        <v>284</v>
      </c>
      <c r="B33" s="382">
        <v>1278400</v>
      </c>
      <c r="C33" s="383">
        <f>B33/'- 3 -'!D33*100</f>
        <v>5.7984950401640125</v>
      </c>
      <c r="D33" s="382">
        <f>B33/'- 7 -'!C33</f>
        <v>549.6130696474635</v>
      </c>
      <c r="E33" s="382">
        <v>0</v>
      </c>
      <c r="F33" s="383">
        <f>E33/'- 3 -'!D33*100</f>
        <v>0</v>
      </c>
      <c r="G33" s="382">
        <f>IF('- 7 -'!B33=0,"",E33/'- 7 -'!B33)</f>
      </c>
    </row>
    <row r="34" spans="1:7" ht="13.5" customHeight="1">
      <c r="A34" s="23" t="s">
        <v>285</v>
      </c>
      <c r="B34" s="24">
        <v>1406069</v>
      </c>
      <c r="C34" s="374">
        <f>B34/'- 3 -'!D34*100</f>
        <v>7.515357622603889</v>
      </c>
      <c r="D34" s="24">
        <f>B34/'- 7 -'!C34</f>
        <v>646.3199264536888</v>
      </c>
      <c r="E34" s="24">
        <v>187541</v>
      </c>
      <c r="F34" s="374">
        <f>E34/'- 3 -'!D34*100</f>
        <v>1.0023958169199063</v>
      </c>
      <c r="G34" s="24">
        <f>IF('- 7 -'!B34=0,"",E34/'- 7 -'!B34)</f>
        <v>6251.366666666667</v>
      </c>
    </row>
    <row r="35" spans="1:7" ht="13.5" customHeight="1">
      <c r="A35" s="381" t="s">
        <v>286</v>
      </c>
      <c r="B35" s="382">
        <v>10573635</v>
      </c>
      <c r="C35" s="383">
        <f>B35/'- 3 -'!D35*100</f>
        <v>7.839315937280402</v>
      </c>
      <c r="D35" s="382">
        <f>B35/'- 7 -'!C35</f>
        <v>626.3816237670685</v>
      </c>
      <c r="E35" s="382">
        <v>2723075</v>
      </c>
      <c r="F35" s="383">
        <f>E35/'- 3 -'!D35*100</f>
        <v>2.0188937149721764</v>
      </c>
      <c r="G35" s="382">
        <f>IF('- 7 -'!B35=0,"",E35/'- 7 -'!B35)</f>
        <v>4678.823024054983</v>
      </c>
    </row>
    <row r="36" spans="1:7" ht="13.5" customHeight="1">
      <c r="A36" s="23" t="s">
        <v>287</v>
      </c>
      <c r="B36" s="24">
        <v>1119400</v>
      </c>
      <c r="C36" s="374">
        <f>B36/'- 3 -'!D36*100</f>
        <v>6.368912152935821</v>
      </c>
      <c r="D36" s="24">
        <f>B36/'- 7 -'!C36</f>
        <v>556.9431314990795</v>
      </c>
      <c r="E36" s="24">
        <v>111130</v>
      </c>
      <c r="F36" s="374">
        <f>E36/'- 3 -'!D36*100</f>
        <v>0.6322826581702321</v>
      </c>
      <c r="G36" s="24">
        <f>IF('- 7 -'!B36=0,"",E36/'- 7 -'!B36)</f>
        <v>7408.666666666667</v>
      </c>
    </row>
    <row r="37" spans="1:7" ht="13.5" customHeight="1">
      <c r="A37" s="381" t="s">
        <v>288</v>
      </c>
      <c r="B37" s="382">
        <v>2239289</v>
      </c>
      <c r="C37" s="383">
        <f>B37/'- 3 -'!D37*100</f>
        <v>8.270871198895872</v>
      </c>
      <c r="D37" s="382">
        <f>B37/'- 7 -'!C37</f>
        <v>692.6350139189607</v>
      </c>
      <c r="E37" s="382">
        <v>0</v>
      </c>
      <c r="F37" s="383">
        <f>E37/'- 3 -'!D37*100</f>
        <v>0</v>
      </c>
      <c r="G37" s="382">
        <f>IF('- 7 -'!B37=0,"",E37/'- 7 -'!B37)</f>
      </c>
    </row>
    <row r="38" spans="1:7" ht="13.5" customHeight="1">
      <c r="A38" s="23" t="s">
        <v>289</v>
      </c>
      <c r="B38" s="24">
        <v>5877224</v>
      </c>
      <c r="C38" s="374">
        <f>B38/'- 3 -'!D38*100</f>
        <v>8.37906787028665</v>
      </c>
      <c r="D38" s="24">
        <f>B38/'- 7 -'!C38</f>
        <v>692.2525323910482</v>
      </c>
      <c r="E38" s="24">
        <v>499546</v>
      </c>
      <c r="F38" s="374">
        <f>E38/'- 3 -'!D38*100</f>
        <v>0.7121950496238045</v>
      </c>
      <c r="G38" s="24">
        <f>IF('- 7 -'!B38=0,"",E38/'- 7 -'!B38)</f>
        <v>4306.431034482759</v>
      </c>
    </row>
    <row r="39" spans="1:7" ht="13.5" customHeight="1">
      <c r="A39" s="381" t="s">
        <v>290</v>
      </c>
      <c r="B39" s="382">
        <v>843500</v>
      </c>
      <c r="C39" s="383">
        <f>B39/'- 3 -'!D39*100</f>
        <v>5.346463851344092</v>
      </c>
      <c r="D39" s="382">
        <f>B39/'- 7 -'!C39</f>
        <v>479.1252485089463</v>
      </c>
      <c r="E39" s="382">
        <v>0</v>
      </c>
      <c r="F39" s="383">
        <f>E39/'- 3 -'!D39*100</f>
        <v>0</v>
      </c>
      <c r="G39" s="382">
        <f>IF('- 7 -'!B39=0,"",E39/'- 7 -'!B39)</f>
      </c>
    </row>
    <row r="40" spans="1:7" ht="13.5" customHeight="1">
      <c r="A40" s="23" t="s">
        <v>291</v>
      </c>
      <c r="B40" s="24">
        <v>5456315</v>
      </c>
      <c r="C40" s="374">
        <f>B40/'- 3 -'!D40*100</f>
        <v>7.523849508696584</v>
      </c>
      <c r="D40" s="24">
        <f>B40/'- 7 -'!C40</f>
        <v>617.9012275774597</v>
      </c>
      <c r="E40" s="24">
        <v>2825591</v>
      </c>
      <c r="F40" s="374">
        <f>E40/'- 3 -'!D40*100</f>
        <v>3.896278249537919</v>
      </c>
      <c r="G40" s="24">
        <f>IF('- 7 -'!B40=0,"",E40/'- 7 -'!B40)</f>
        <v>4584.021739130435</v>
      </c>
    </row>
    <row r="41" spans="1:7" ht="13.5" customHeight="1">
      <c r="A41" s="381" t="s">
        <v>292</v>
      </c>
      <c r="B41" s="382">
        <v>2756726</v>
      </c>
      <c r="C41" s="383">
        <f>B41/'- 3 -'!D41*100</f>
        <v>6.213637759267096</v>
      </c>
      <c r="D41" s="382">
        <f>B41/'- 7 -'!C41</f>
        <v>582.3248838191804</v>
      </c>
      <c r="E41" s="382">
        <v>0</v>
      </c>
      <c r="F41" s="383">
        <f>E41/'- 3 -'!D41*100</f>
        <v>0</v>
      </c>
      <c r="G41" s="382">
        <f>IF('- 7 -'!B41=0,"",E41/'- 7 -'!B41)</f>
      </c>
    </row>
    <row r="42" spans="1:7" ht="13.5" customHeight="1">
      <c r="A42" s="23" t="s">
        <v>293</v>
      </c>
      <c r="B42" s="24">
        <v>1002864</v>
      </c>
      <c r="C42" s="374">
        <f>B42/'- 3 -'!D42*100</f>
        <v>6.188379707531946</v>
      </c>
      <c r="D42" s="24">
        <f>B42/'- 7 -'!C42</f>
        <v>556.9919466814773</v>
      </c>
      <c r="E42" s="24">
        <v>718868</v>
      </c>
      <c r="F42" s="374">
        <f>E42/'- 3 -'!D42*100</f>
        <v>4.435923658236884</v>
      </c>
      <c r="G42" s="24">
        <f>IF('- 7 -'!B42=0,"",E42/'- 7 -'!B42)</f>
        <v>5344.743494423792</v>
      </c>
    </row>
    <row r="43" spans="1:7" ht="13.5" customHeight="1">
      <c r="A43" s="381" t="s">
        <v>294</v>
      </c>
      <c r="B43" s="382">
        <v>470578</v>
      </c>
      <c r="C43" s="383">
        <f>B43/'- 3 -'!D43*100</f>
        <v>5.078161589346801</v>
      </c>
      <c r="D43" s="382">
        <f>B43/'- 7 -'!C43</f>
        <v>414.24119718309856</v>
      </c>
      <c r="E43" s="382">
        <v>0</v>
      </c>
      <c r="F43" s="383">
        <f>E43/'- 3 -'!D43*100</f>
        <v>0</v>
      </c>
      <c r="G43" s="382">
        <f>IF('- 7 -'!B43=0,"",E43/'- 7 -'!B43)</f>
      </c>
    </row>
    <row r="44" spans="1:7" ht="13.5" customHeight="1">
      <c r="A44" s="23" t="s">
        <v>295</v>
      </c>
      <c r="B44" s="24">
        <v>395233</v>
      </c>
      <c r="C44" s="374">
        <f>B44/'- 3 -'!D44*100</f>
        <v>5.447640239869124</v>
      </c>
      <c r="D44" s="24">
        <f>B44/'- 7 -'!C44</f>
        <v>499.34680985470624</v>
      </c>
      <c r="E44" s="24">
        <v>0</v>
      </c>
      <c r="F44" s="374">
        <f>E44/'- 3 -'!D44*100</f>
        <v>0</v>
      </c>
      <c r="G44" s="24">
        <f>IF('- 7 -'!B44=0,"",E44/'- 7 -'!B44)</f>
      </c>
    </row>
    <row r="45" spans="1:7" ht="13.5" customHeight="1">
      <c r="A45" s="381" t="s">
        <v>296</v>
      </c>
      <c r="B45" s="382">
        <v>705075</v>
      </c>
      <c r="C45" s="383">
        <f>B45/'- 3 -'!D45*100</f>
        <v>6.3840502281670375</v>
      </c>
      <c r="D45" s="382">
        <f>B45/'- 7 -'!C45</f>
        <v>484.58762886597935</v>
      </c>
      <c r="E45" s="382">
        <v>125230</v>
      </c>
      <c r="F45" s="383">
        <f>E45/'- 3 -'!D45*100</f>
        <v>1.133885912950194</v>
      </c>
      <c r="G45" s="382">
        <f>IF('- 7 -'!B45=0,"",E45/'- 7 -'!B45)</f>
        <v>6261.5</v>
      </c>
    </row>
    <row r="46" spans="1:7" ht="13.5" customHeight="1">
      <c r="A46" s="23" t="s">
        <v>297</v>
      </c>
      <c r="B46" s="24">
        <v>20242200</v>
      </c>
      <c r="C46" s="374">
        <f>B46/'- 3 -'!D46*100</f>
        <v>7.296684694920703</v>
      </c>
      <c r="D46" s="24">
        <f>B46/'- 7 -'!C46</f>
        <v>679.3596455900121</v>
      </c>
      <c r="E46" s="24">
        <v>4341600</v>
      </c>
      <c r="F46" s="374">
        <f>E46/'- 3 -'!D46*100</f>
        <v>1.565012018034983</v>
      </c>
      <c r="G46" s="24">
        <f>IF('- 7 -'!B46=0,"",E46/'- 7 -'!B46)</f>
        <v>5796.52870493992</v>
      </c>
    </row>
    <row r="47" spans="1:7" ht="13.5" customHeight="1">
      <c r="A47" s="381" t="s">
        <v>300</v>
      </c>
      <c r="B47" s="382">
        <v>351886</v>
      </c>
      <c r="C47" s="383">
        <f>B47/'- 3 -'!D47*100</f>
        <v>4.440677619596093</v>
      </c>
      <c r="D47" s="382">
        <f>B47/'- 7 -'!C47</f>
        <v>461.79265091863516</v>
      </c>
      <c r="E47" s="382">
        <v>3722797</v>
      </c>
      <c r="F47" s="383">
        <f>E47/'- 3 -'!D47*100</f>
        <v>46.98038944487555</v>
      </c>
      <c r="G47" s="382">
        <f>IF('- 7 -'!B47=0,"",E47/'- 7 -'!B47)</f>
        <v>5156.228531855955</v>
      </c>
    </row>
    <row r="48" spans="1:7" ht="4.5" customHeight="1">
      <c r="A48"/>
      <c r="B48"/>
      <c r="C48"/>
      <c r="D48"/>
      <c r="E48"/>
      <c r="F48"/>
      <c r="G48"/>
    </row>
    <row r="49" spans="1:7" ht="13.5" customHeight="1">
      <c r="A49" s="384" t="s">
        <v>298</v>
      </c>
      <c r="B49" s="385">
        <f>SUM(B11:B47)</f>
        <v>106555009</v>
      </c>
      <c r="C49" s="386">
        <f>B49/'- 3 -'!D49*100</f>
        <v>7.023666733910138</v>
      </c>
      <c r="D49" s="385">
        <f>B49/'- 7 -'!C49</f>
        <v>610.1526343454434</v>
      </c>
      <c r="E49" s="385">
        <f>SUM(E11:E47)</f>
        <v>25185375</v>
      </c>
      <c r="F49" s="386">
        <f>E49/'- 3 -'!D49*100</f>
        <v>1.6601160492469396</v>
      </c>
      <c r="G49" s="385">
        <f>E49/'- 7 -'!B49</f>
        <v>5032.606045831301</v>
      </c>
    </row>
    <row r="50" spans="1:6" ht="4.5" customHeight="1">
      <c r="A50" s="25" t="s">
        <v>6</v>
      </c>
      <c r="B50" s="26"/>
      <c r="C50" s="373"/>
      <c r="D50" s="26"/>
      <c r="E50" s="26"/>
      <c r="F50" s="373"/>
    </row>
    <row r="51" spans="1:7" ht="13.5" customHeight="1">
      <c r="A51" s="23" t="s">
        <v>299</v>
      </c>
      <c r="B51" s="24">
        <v>226980</v>
      </c>
      <c r="C51" s="374">
        <f>B51/'- 3 -'!D51*100</f>
        <v>8.943963691400548</v>
      </c>
      <c r="D51" s="24">
        <f>B51/'- 7 -'!C51</f>
        <v>844.7339039821362</v>
      </c>
      <c r="E51" s="24">
        <v>0</v>
      </c>
      <c r="F51" s="374">
        <f>E51/'- 3 -'!D51*100</f>
        <v>0</v>
      </c>
      <c r="G51" s="24">
        <f>IF('- 7 -'!B51=0,"",E51/'- 7 -'!B51)</f>
      </c>
    </row>
    <row r="52" spans="2:7" ht="49.5" customHeight="1">
      <c r="B52" s="67"/>
      <c r="C52" s="67"/>
      <c r="D52" s="67"/>
      <c r="E52" s="67"/>
      <c r="F52" s="67"/>
      <c r="G52" s="67"/>
    </row>
    <row r="53" spans="3:7" ht="15" customHeight="1">
      <c r="C53" s="67"/>
      <c r="D53" s="67"/>
      <c r="E53" s="67"/>
      <c r="F53" s="67"/>
      <c r="G53" s="67"/>
    </row>
    <row r="54" ht="14.25" customHeight="1"/>
    <row r="55" ht="14.25" customHeight="1"/>
    <row r="56" ht="14.25" customHeight="1"/>
    <row r="57" ht="14.25" customHeight="1"/>
    <row r="58" ht="14.25" customHeight="1"/>
    <row r="59" ht="14.25" customHeight="1"/>
    <row r="60" ht="12" customHeight="1"/>
    <row r="61" ht="12" customHeight="1"/>
    <row r="62" ht="12" customHeight="1"/>
    <row r="63" ht="12" customHeight="1"/>
    <row r="64" ht="12" customHeight="1"/>
    <row r="65" ht="12" customHeight="1"/>
    <row r="66" ht="12"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15.xml><?xml version="1.0" encoding="utf-8"?>
<worksheet xmlns="http://schemas.openxmlformats.org/spreadsheetml/2006/main" xmlns:r="http://schemas.openxmlformats.org/officeDocument/2006/relationships">
  <sheetPr codeName="Sheet14">
    <pageSetUpPr fitToPage="1"/>
  </sheetPr>
  <dimension ref="A1:J61"/>
  <sheetViews>
    <sheetView showGridLines="0" showZeros="0" workbookViewId="0" topLeftCell="A1">
      <selection activeCell="A1" sqref="A1"/>
    </sheetView>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5.83203125" style="1" customWidth="1"/>
    <col min="9" max="9" width="7.83203125" style="1" customWidth="1"/>
    <col min="10" max="10" width="9.83203125" style="1" customWidth="1"/>
    <col min="11" max="16384" width="15.83203125" style="1" customWidth="1"/>
  </cols>
  <sheetData>
    <row r="1" spans="1:10" ht="6.75" customHeight="1">
      <c r="A1" s="3"/>
      <c r="B1" s="3"/>
      <c r="C1" s="3"/>
      <c r="D1" s="3"/>
      <c r="E1" s="3"/>
      <c r="F1" s="3"/>
      <c r="G1" s="3"/>
      <c r="H1" s="42"/>
      <c r="I1" s="42"/>
      <c r="J1" s="42"/>
    </row>
    <row r="2" spans="1:10" ht="15.75" customHeight="1">
      <c r="A2" s="168"/>
      <c r="B2" s="44" t="s">
        <v>3</v>
      </c>
      <c r="C2" s="45"/>
      <c r="D2" s="45"/>
      <c r="E2" s="197"/>
      <c r="F2" s="197"/>
      <c r="G2" s="197"/>
      <c r="H2" s="197"/>
      <c r="I2" s="43"/>
      <c r="J2" s="191" t="s">
        <v>455</v>
      </c>
    </row>
    <row r="3" spans="1:10" ht="15.75" customHeight="1">
      <c r="A3" s="171"/>
      <c r="B3" s="110" t="str">
        <f>OPYEAR</f>
        <v>OPERATING FUND 2005/2006 BUDGET</v>
      </c>
      <c r="C3" s="48"/>
      <c r="D3" s="48"/>
      <c r="E3" s="198"/>
      <c r="F3" s="198"/>
      <c r="G3" s="198"/>
      <c r="H3" s="198"/>
      <c r="I3" s="47"/>
      <c r="J3" s="222"/>
    </row>
    <row r="4" spans="8:10" ht="15.75" customHeight="1">
      <c r="H4" s="42"/>
      <c r="I4" s="42"/>
      <c r="J4" s="42"/>
    </row>
    <row r="5" spans="2:10" ht="15.75" customHeight="1">
      <c r="B5" s="224" t="s">
        <v>438</v>
      </c>
      <c r="C5" s="73"/>
      <c r="D5" s="73"/>
      <c r="E5" s="73"/>
      <c r="F5" s="73"/>
      <c r="G5" s="73"/>
      <c r="H5" s="73"/>
      <c r="I5" s="240"/>
      <c r="J5" s="241"/>
    </row>
    <row r="6" spans="2:10" ht="15.75" customHeight="1">
      <c r="B6" s="431" t="s">
        <v>440</v>
      </c>
      <c r="C6" s="432"/>
      <c r="D6" s="432"/>
      <c r="E6" s="432"/>
      <c r="F6" s="432"/>
      <c r="G6" s="433"/>
      <c r="H6" s="434"/>
      <c r="I6" s="432"/>
      <c r="J6" s="433"/>
    </row>
    <row r="7" spans="2:10" ht="15.75" customHeight="1">
      <c r="B7" s="412" t="s">
        <v>41</v>
      </c>
      <c r="C7" s="413"/>
      <c r="D7" s="416"/>
      <c r="E7" s="412" t="s">
        <v>42</v>
      </c>
      <c r="F7" s="413"/>
      <c r="G7" s="416"/>
      <c r="H7" s="412" t="s">
        <v>43</v>
      </c>
      <c r="I7" s="413"/>
      <c r="J7" s="416"/>
    </row>
    <row r="8" spans="1:10" ht="15.75" customHeight="1">
      <c r="A8" s="105"/>
      <c r="B8" s="242"/>
      <c r="C8" s="227"/>
      <c r="D8" s="211" t="s">
        <v>74</v>
      </c>
      <c r="E8" s="242"/>
      <c r="F8" s="227"/>
      <c r="G8" s="211" t="s">
        <v>74</v>
      </c>
      <c r="H8" s="212"/>
      <c r="I8" s="210"/>
      <c r="J8" s="211" t="s">
        <v>74</v>
      </c>
    </row>
    <row r="9" spans="1:10" ht="15.75" customHeight="1">
      <c r="A9" s="35" t="s">
        <v>98</v>
      </c>
      <c r="B9" s="55" t="s">
        <v>99</v>
      </c>
      <c r="C9" s="55" t="s">
        <v>100</v>
      </c>
      <c r="D9" s="55" t="s">
        <v>101</v>
      </c>
      <c r="E9" s="55" t="s">
        <v>99</v>
      </c>
      <c r="F9" s="55" t="s">
        <v>100</v>
      </c>
      <c r="G9" s="55" t="s">
        <v>101</v>
      </c>
      <c r="H9" s="213" t="s">
        <v>99</v>
      </c>
      <c r="I9" s="55" t="s">
        <v>100</v>
      </c>
      <c r="J9" s="55" t="s">
        <v>101</v>
      </c>
    </row>
    <row r="10" spans="1:10" ht="4.5" customHeight="1">
      <c r="A10" s="37"/>
      <c r="B10" s="67"/>
      <c r="C10" s="67"/>
      <c r="D10" s="67"/>
      <c r="E10" s="67"/>
      <c r="F10" s="67"/>
      <c r="G10" s="67"/>
      <c r="H10" s="67"/>
      <c r="I10" s="67"/>
      <c r="J10" s="67"/>
    </row>
    <row r="11" spans="1:10" ht="13.5" customHeight="1">
      <c r="A11" s="381" t="s">
        <v>263</v>
      </c>
      <c r="B11" s="382">
        <v>6421932</v>
      </c>
      <c r="C11" s="383">
        <f>B11/'- 3 -'!D11*100</f>
        <v>53.722034465450896</v>
      </c>
      <c r="D11" s="382">
        <f>B11/'- 6 -'!B11</f>
        <v>4342.958003651856</v>
      </c>
      <c r="E11" s="382">
        <v>0</v>
      </c>
      <c r="F11" s="383">
        <f>E11/'- 3 -'!D11*100</f>
        <v>0</v>
      </c>
      <c r="G11" s="382">
        <f>IF('- 6 -'!C11=0,"",E11/'- 6 -'!C11)</f>
      </c>
      <c r="H11" s="382">
        <v>0</v>
      </c>
      <c r="I11" s="383">
        <f>H11/'- 3 -'!D11*100</f>
        <v>0</v>
      </c>
      <c r="J11" s="382">
        <f>IF('- 6 -'!D11=0,"",H11/'- 6 -'!D11)</f>
      </c>
    </row>
    <row r="12" spans="1:10" ht="13.5" customHeight="1">
      <c r="A12" s="23" t="s">
        <v>264</v>
      </c>
      <c r="B12" s="24">
        <v>9980955</v>
      </c>
      <c r="C12" s="374">
        <f>B12/'- 3 -'!D12*100</f>
        <v>48.05792804827597</v>
      </c>
      <c r="D12" s="24">
        <f>B12/'- 6 -'!B12</f>
        <v>4554.799537262043</v>
      </c>
      <c r="E12" s="24">
        <v>0</v>
      </c>
      <c r="F12" s="374">
        <f>E12/'- 3 -'!D12*100</f>
        <v>0</v>
      </c>
      <c r="G12" s="24">
        <f>IF('- 6 -'!C12=0,"",E12/'- 6 -'!C12)</f>
      </c>
      <c r="H12" s="24">
        <v>140801</v>
      </c>
      <c r="I12" s="374">
        <f>H12/'- 3 -'!D12*100</f>
        <v>0.6779515915185776</v>
      </c>
      <c r="J12" s="24">
        <f>IF('- 6 -'!D12=0,"",H12/'- 6 -'!D12)</f>
        <v>4662.284768211921</v>
      </c>
    </row>
    <row r="13" spans="1:10" ht="13.5" customHeight="1">
      <c r="A13" s="381" t="s">
        <v>265</v>
      </c>
      <c r="B13" s="382">
        <v>21681000</v>
      </c>
      <c r="C13" s="383">
        <f>B13/'- 3 -'!D13*100</f>
        <v>42.15542735815489</v>
      </c>
      <c r="D13" s="382">
        <f>B13/'- 6 -'!B13</f>
        <v>4120.218163850934</v>
      </c>
      <c r="E13" s="382">
        <v>0</v>
      </c>
      <c r="F13" s="383">
        <f>E13/'- 3 -'!D13*100</f>
        <v>0</v>
      </c>
      <c r="G13" s="382">
        <f>IF('- 6 -'!C13=0,"",E13/'- 6 -'!C13)</f>
      </c>
      <c r="H13" s="382">
        <v>0</v>
      </c>
      <c r="I13" s="383">
        <f>H13/'- 3 -'!D13*100</f>
        <v>0</v>
      </c>
      <c r="J13" s="382">
        <f>IF('- 6 -'!D13=0,"",H13/'- 6 -'!D13)</f>
      </c>
    </row>
    <row r="14" spans="1:10" ht="13.5" customHeight="1">
      <c r="A14" s="23" t="s">
        <v>301</v>
      </c>
      <c r="B14" s="24">
        <v>0</v>
      </c>
      <c r="C14" s="374">
        <f>B14/'- 3 -'!D14*100</f>
        <v>0</v>
      </c>
      <c r="D14" s="24"/>
      <c r="E14" s="24">
        <v>22211629</v>
      </c>
      <c r="F14" s="374">
        <f>E14/'- 3 -'!D14*100</f>
        <v>48.310618277926935</v>
      </c>
      <c r="G14" s="24">
        <f>IF('- 6 -'!C14=0,"",E14/'- 6 -'!C14)</f>
        <v>5259.680085247454</v>
      </c>
      <c r="H14" s="24">
        <v>0</v>
      </c>
      <c r="I14" s="374">
        <f>H14/'- 3 -'!D14*100</f>
        <v>0</v>
      </c>
      <c r="J14" s="24">
        <f>IF('- 6 -'!D14=0,"",H14/'- 6 -'!D14)</f>
      </c>
    </row>
    <row r="15" spans="1:10" ht="13.5" customHeight="1">
      <c r="A15" s="381" t="s">
        <v>266</v>
      </c>
      <c r="B15" s="382">
        <v>6698661</v>
      </c>
      <c r="C15" s="383">
        <f>B15/'- 3 -'!D15*100</f>
        <v>48.29094115149337</v>
      </c>
      <c r="D15" s="382">
        <f>B15/'- 6 -'!B15</f>
        <v>4230.2879696874015</v>
      </c>
      <c r="E15" s="382">
        <v>0</v>
      </c>
      <c r="F15" s="383">
        <f>E15/'- 3 -'!D15*100</f>
        <v>0</v>
      </c>
      <c r="G15" s="382">
        <f>IF('- 6 -'!C15=0,"",E15/'- 6 -'!C15)</f>
      </c>
      <c r="H15" s="382">
        <v>0</v>
      </c>
      <c r="I15" s="383">
        <f>H15/'- 3 -'!D15*100</f>
        <v>0</v>
      </c>
      <c r="J15" s="382">
        <f>IF('- 6 -'!D15=0,"",H15/'- 6 -'!D15)</f>
      </c>
    </row>
    <row r="16" spans="1:10" ht="13.5" customHeight="1">
      <c r="A16" s="23" t="s">
        <v>267</v>
      </c>
      <c r="B16" s="24">
        <v>3865972</v>
      </c>
      <c r="C16" s="374">
        <f>B16/'- 3 -'!D16*100</f>
        <v>35.12015613593361</v>
      </c>
      <c r="D16" s="24">
        <f>B16/'- 6 -'!B16</f>
        <v>4245.987918725975</v>
      </c>
      <c r="E16" s="24">
        <v>0</v>
      </c>
      <c r="F16" s="374">
        <f>E16/'- 3 -'!D16*100</f>
        <v>0</v>
      </c>
      <c r="G16" s="24">
        <f>IF('- 6 -'!C16=0,"",E16/'- 6 -'!C16)</f>
      </c>
      <c r="H16" s="24">
        <v>0</v>
      </c>
      <c r="I16" s="374">
        <f>H16/'- 3 -'!D16*100</f>
        <v>0</v>
      </c>
      <c r="J16" s="24">
        <f>IF('- 6 -'!D16=0,"",H16/'- 6 -'!D16)</f>
      </c>
    </row>
    <row r="17" spans="1:10" ht="13.5" customHeight="1">
      <c r="A17" s="381" t="s">
        <v>268</v>
      </c>
      <c r="B17" s="382">
        <v>6267330</v>
      </c>
      <c r="C17" s="383">
        <f>B17/'- 3 -'!D17*100</f>
        <v>49.25451747103355</v>
      </c>
      <c r="D17" s="382">
        <f>B17/'- 6 -'!B17</f>
        <v>4399.670059670059</v>
      </c>
      <c r="E17" s="382">
        <v>0</v>
      </c>
      <c r="F17" s="383">
        <f>E17/'- 3 -'!D17*100</f>
        <v>0</v>
      </c>
      <c r="G17" s="382">
        <f>IF('- 6 -'!C17=0,"",E17/'- 6 -'!C17)</f>
      </c>
      <c r="H17" s="382">
        <v>0</v>
      </c>
      <c r="I17" s="383">
        <f>H17/'- 3 -'!D17*100</f>
        <v>0</v>
      </c>
      <c r="J17" s="382">
        <f>IF('- 6 -'!D17=0,"",H17/'- 6 -'!D17)</f>
      </c>
    </row>
    <row r="18" spans="1:10" ht="13.5" customHeight="1">
      <c r="A18" s="23" t="s">
        <v>269</v>
      </c>
      <c r="B18" s="24">
        <v>29369318</v>
      </c>
      <c r="C18" s="374">
        <f>B18/'- 3 -'!D18*100</f>
        <v>36.86189381454605</v>
      </c>
      <c r="D18" s="24">
        <f>B18/'- 6 -'!B18</f>
        <v>4971.025879724446</v>
      </c>
      <c r="E18" s="24">
        <v>0</v>
      </c>
      <c r="F18" s="374">
        <f>E18/'- 3 -'!D18*100</f>
        <v>0</v>
      </c>
      <c r="G18" s="24">
        <f>IF('- 6 -'!C18=0,"",E18/'- 6 -'!C18)</f>
      </c>
      <c r="H18" s="24">
        <v>0</v>
      </c>
      <c r="I18" s="374">
        <f>H18/'- 3 -'!D18*100</f>
        <v>0</v>
      </c>
      <c r="J18" s="24">
        <f>IF('- 6 -'!D18=0,"",H18/'- 6 -'!D18)</f>
      </c>
    </row>
    <row r="19" spans="1:10" ht="13.5" customHeight="1">
      <c r="A19" s="381" t="s">
        <v>270</v>
      </c>
      <c r="B19" s="382">
        <v>11501200</v>
      </c>
      <c r="C19" s="383">
        <f>B19/'- 3 -'!D19*100</f>
        <v>54.94015730353181</v>
      </c>
      <c r="D19" s="382">
        <f>B19/'- 6 -'!B19</f>
        <v>3885.5405405405404</v>
      </c>
      <c r="E19" s="382">
        <v>0</v>
      </c>
      <c r="F19" s="383">
        <f>E19/'- 3 -'!D19*100</f>
        <v>0</v>
      </c>
      <c r="G19" s="382">
        <f>IF('- 6 -'!C19=0,"",E19/'- 6 -'!C19)</f>
      </c>
      <c r="H19" s="382">
        <v>0</v>
      </c>
      <c r="I19" s="383">
        <f>H19/'- 3 -'!D19*100</f>
        <v>0</v>
      </c>
      <c r="J19" s="382">
        <f>IF('- 6 -'!D19=0,"",H19/'- 6 -'!D19)</f>
      </c>
    </row>
    <row r="20" spans="1:10" ht="13.5" customHeight="1">
      <c r="A20" s="23" t="s">
        <v>271</v>
      </c>
      <c r="B20" s="24">
        <v>22426439</v>
      </c>
      <c r="C20" s="374">
        <f>B20/'- 3 -'!D20*100</f>
        <v>52.65563296121749</v>
      </c>
      <c r="D20" s="24">
        <f>B20/'- 6 -'!B20</f>
        <v>3500.302637739972</v>
      </c>
      <c r="E20" s="24">
        <v>0</v>
      </c>
      <c r="F20" s="374">
        <f>E20/'- 3 -'!D20*100</f>
        <v>0</v>
      </c>
      <c r="G20" s="24">
        <f>IF('- 6 -'!C20=0,"",E20/'- 6 -'!C20)</f>
      </c>
      <c r="H20" s="24">
        <v>0</v>
      </c>
      <c r="I20" s="374">
        <f>H20/'- 3 -'!D20*100</f>
        <v>0</v>
      </c>
      <c r="J20" s="24">
        <f>IF('- 6 -'!D20=0,"",H20/'- 6 -'!D20)</f>
      </c>
    </row>
    <row r="21" spans="1:10" ht="13.5" customHeight="1">
      <c r="A21" s="381" t="s">
        <v>272</v>
      </c>
      <c r="B21" s="382">
        <v>13021960</v>
      </c>
      <c r="C21" s="383">
        <f>B21/'- 3 -'!D21*100</f>
        <v>50.673048486263525</v>
      </c>
      <c r="D21" s="382">
        <f>B21/'- 6 -'!B21</f>
        <v>4110.467171717171</v>
      </c>
      <c r="E21" s="382">
        <v>0</v>
      </c>
      <c r="F21" s="383">
        <f>E21/'- 3 -'!D21*100</f>
        <v>0</v>
      </c>
      <c r="G21" s="382">
        <f>IF('- 6 -'!C21=0,"",E21/'- 6 -'!C21)</f>
      </c>
      <c r="H21" s="382">
        <v>0</v>
      </c>
      <c r="I21" s="383">
        <f>H21/'- 3 -'!D21*100</f>
        <v>0</v>
      </c>
      <c r="J21" s="382">
        <f>IF('- 6 -'!D21=0,"",H21/'- 6 -'!D21)</f>
      </c>
    </row>
    <row r="22" spans="1:10" ht="13.5" customHeight="1">
      <c r="A22" s="23" t="s">
        <v>273</v>
      </c>
      <c r="B22" s="24">
        <v>4383845</v>
      </c>
      <c r="C22" s="374">
        <f>B22/'- 3 -'!D22*100</f>
        <v>31.84057678803798</v>
      </c>
      <c r="D22" s="24">
        <f>B22/'- 6 -'!B22</f>
        <v>3867.5297750330833</v>
      </c>
      <c r="E22" s="24">
        <v>0</v>
      </c>
      <c r="F22" s="374">
        <f>E22/'- 3 -'!D22*100</f>
        <v>0</v>
      </c>
      <c r="G22" s="24">
        <f>IF('- 6 -'!C22=0,"",E22/'- 6 -'!C22)</f>
      </c>
      <c r="H22" s="24">
        <v>0</v>
      </c>
      <c r="I22" s="374">
        <f>H22/'- 3 -'!D22*100</f>
        <v>0</v>
      </c>
      <c r="J22" s="24">
        <f>IF('- 6 -'!D22=0,"",H22/'- 6 -'!D22)</f>
      </c>
    </row>
    <row r="23" spans="1:10" ht="13.5" customHeight="1">
      <c r="A23" s="381" t="s">
        <v>274</v>
      </c>
      <c r="B23" s="382">
        <v>5433947</v>
      </c>
      <c r="C23" s="383">
        <f>B23/'- 3 -'!D23*100</f>
        <v>47.45868656585542</v>
      </c>
      <c r="D23" s="382">
        <f>B23/'- 6 -'!B23</f>
        <v>4307.528339278637</v>
      </c>
      <c r="E23" s="382">
        <v>0</v>
      </c>
      <c r="F23" s="383">
        <f>E23/'- 3 -'!D23*100</f>
        <v>0</v>
      </c>
      <c r="G23" s="382">
        <f>IF('- 6 -'!C23=0,"",E23/'- 6 -'!C23)</f>
      </c>
      <c r="H23" s="382">
        <v>0</v>
      </c>
      <c r="I23" s="383">
        <f>H23/'- 3 -'!D23*100</f>
        <v>0</v>
      </c>
      <c r="J23" s="382">
        <f>IF('- 6 -'!D23=0,"",H23/'- 6 -'!D23)</f>
      </c>
    </row>
    <row r="24" spans="1:10" ht="13.5" customHeight="1">
      <c r="A24" s="23" t="s">
        <v>275</v>
      </c>
      <c r="B24" s="24">
        <v>13551355</v>
      </c>
      <c r="C24" s="374">
        <f>B24/'- 3 -'!D24*100</f>
        <v>35.34892025715789</v>
      </c>
      <c r="D24" s="24">
        <f>B24/'- 6 -'!B24</f>
        <v>4623.457864210167</v>
      </c>
      <c r="E24" s="24">
        <v>0</v>
      </c>
      <c r="F24" s="374">
        <f>E24/'- 3 -'!D24*100</f>
        <v>0</v>
      </c>
      <c r="G24" s="24">
        <f>IF('- 6 -'!C24=0,"",E24/'- 6 -'!C24)</f>
      </c>
      <c r="H24" s="24">
        <v>973910</v>
      </c>
      <c r="I24" s="374">
        <f>H24/'- 3 -'!D24*100</f>
        <v>2.5404593804566886</v>
      </c>
      <c r="J24" s="24">
        <f>IF('- 6 -'!D24=0,"",H24/'- 6 -'!D24)</f>
        <v>4426.863636363636</v>
      </c>
    </row>
    <row r="25" spans="1:10" ht="13.5" customHeight="1">
      <c r="A25" s="381" t="s">
        <v>276</v>
      </c>
      <c r="B25" s="382">
        <v>45814775</v>
      </c>
      <c r="C25" s="383">
        <f>B25/'- 3 -'!D25*100</f>
        <v>38.07944330979918</v>
      </c>
      <c r="D25" s="382">
        <f>B25/'- 6 -'!B25</f>
        <v>4224.701461570381</v>
      </c>
      <c r="E25" s="382">
        <v>1421538</v>
      </c>
      <c r="F25" s="383">
        <f>E25/'- 3 -'!D25*100</f>
        <v>1.1815266076003934</v>
      </c>
      <c r="G25" s="382">
        <f>IF('- 6 -'!C25=0,"",E25/'- 6 -'!C25)</f>
        <v>4484.347003154574</v>
      </c>
      <c r="H25" s="382">
        <v>13341896</v>
      </c>
      <c r="I25" s="383">
        <f>H25/'- 3 -'!D25*100</f>
        <v>11.089260448779601</v>
      </c>
      <c r="J25" s="382">
        <f>IF('- 6 -'!D25=0,"",H25/'- 6 -'!D25)</f>
        <v>4077.596577017115</v>
      </c>
    </row>
    <row r="26" spans="1:10" ht="13.5" customHeight="1">
      <c r="A26" s="23" t="s">
        <v>277</v>
      </c>
      <c r="B26" s="24">
        <v>11530686</v>
      </c>
      <c r="C26" s="374">
        <f>B26/'- 3 -'!D26*100</f>
        <v>40.8638783282898</v>
      </c>
      <c r="D26" s="24">
        <f>B26/'- 6 -'!B26</f>
        <v>4528.052621244846</v>
      </c>
      <c r="E26" s="24">
        <v>0</v>
      </c>
      <c r="F26" s="374">
        <f>E26/'- 3 -'!D26*100</f>
        <v>0</v>
      </c>
      <c r="G26" s="24">
        <f>IF('- 6 -'!C26=0,"",E26/'- 6 -'!C26)</f>
      </c>
      <c r="H26" s="24">
        <v>427768</v>
      </c>
      <c r="I26" s="374">
        <f>H26/'- 3 -'!D26*100</f>
        <v>1.5159774106012314</v>
      </c>
      <c r="J26" s="24">
        <f>IF('- 6 -'!D26=0,"",H26/'- 6 -'!D26)</f>
        <v>3463.7085020242916</v>
      </c>
    </row>
    <row r="27" spans="1:10" ht="13.5" customHeight="1">
      <c r="A27" s="381" t="s">
        <v>278</v>
      </c>
      <c r="B27" s="382">
        <v>12594720</v>
      </c>
      <c r="C27" s="383">
        <f>B27/'- 3 -'!D27*100</f>
        <v>42.38769560320277</v>
      </c>
      <c r="D27" s="382">
        <f>B27/'- 6 -'!B27</f>
        <v>4742.166497232576</v>
      </c>
      <c r="E27" s="382">
        <v>0</v>
      </c>
      <c r="F27" s="383">
        <f>E27/'- 3 -'!D27*100</f>
        <v>0</v>
      </c>
      <c r="G27" s="382">
        <f>IF('- 6 -'!C27=0,"",E27/'- 6 -'!C27)</f>
      </c>
      <c r="H27" s="382">
        <v>0</v>
      </c>
      <c r="I27" s="383">
        <f>H27/'- 3 -'!D27*100</f>
        <v>0</v>
      </c>
      <c r="J27" s="382">
        <f>IF('- 6 -'!D27=0,"",H27/'- 6 -'!D27)</f>
      </c>
    </row>
    <row r="28" spans="1:10" ht="13.5" customHeight="1">
      <c r="A28" s="23" t="s">
        <v>279</v>
      </c>
      <c r="B28" s="24">
        <v>9507098</v>
      </c>
      <c r="C28" s="374">
        <f>B28/'- 3 -'!D28*100</f>
        <v>52.85003430021925</v>
      </c>
      <c r="D28" s="24">
        <f>B28/'- 6 -'!B28</f>
        <v>4637.608780487805</v>
      </c>
      <c r="E28" s="24">
        <v>0</v>
      </c>
      <c r="F28" s="374">
        <f>E28/'- 3 -'!D28*100</f>
        <v>0</v>
      </c>
      <c r="G28" s="24">
        <f>IF('- 6 -'!C28=0,"",E28/'- 6 -'!C28)</f>
      </c>
      <c r="H28" s="24">
        <v>0</v>
      </c>
      <c r="I28" s="374">
        <f>H28/'- 3 -'!D28*100</f>
        <v>0</v>
      </c>
      <c r="J28" s="24">
        <f>IF('- 6 -'!D28=0,"",H28/'- 6 -'!D28)</f>
      </c>
    </row>
    <row r="29" spans="1:10" ht="13.5" customHeight="1">
      <c r="A29" s="381" t="s">
        <v>280</v>
      </c>
      <c r="B29" s="382">
        <v>39799312</v>
      </c>
      <c r="C29" s="383">
        <f>B29/'- 3 -'!D29*100</f>
        <v>35.782226754236454</v>
      </c>
      <c r="D29" s="382">
        <f>B29/'- 6 -'!B29</f>
        <v>4690.8258589192055</v>
      </c>
      <c r="E29" s="382">
        <v>0</v>
      </c>
      <c r="F29" s="383">
        <f>E29/'- 3 -'!D29*100</f>
        <v>0</v>
      </c>
      <c r="G29" s="382">
        <f>IF('- 6 -'!C29=0,"",E29/'- 6 -'!C29)</f>
      </c>
      <c r="H29" s="382">
        <v>5671804</v>
      </c>
      <c r="I29" s="383">
        <f>H29/'- 3 -'!D29*100</f>
        <v>5.099328773160335</v>
      </c>
      <c r="J29" s="382">
        <f>IF('- 6 -'!D29=0,"",H29/'- 6 -'!D29)</f>
        <v>4342.882082695252</v>
      </c>
    </row>
    <row r="30" spans="1:10" ht="13.5" customHeight="1">
      <c r="A30" s="23" t="s">
        <v>281</v>
      </c>
      <c r="B30" s="24">
        <v>5532757</v>
      </c>
      <c r="C30" s="374">
        <f>B30/'- 3 -'!D30*100</f>
        <v>53.248385611852555</v>
      </c>
      <c r="D30" s="24">
        <f>B30/'- 6 -'!B30</f>
        <v>4426.2056</v>
      </c>
      <c r="E30" s="24">
        <v>0</v>
      </c>
      <c r="F30" s="374">
        <f>E30/'- 3 -'!D30*100</f>
        <v>0</v>
      </c>
      <c r="G30" s="24">
        <f>IF('- 6 -'!C30=0,"",E30/'- 6 -'!C30)</f>
      </c>
      <c r="H30" s="24">
        <v>0</v>
      </c>
      <c r="I30" s="374">
        <f>H30/'- 3 -'!D30*100</f>
        <v>0</v>
      </c>
      <c r="J30" s="24">
        <f>IF('- 6 -'!D30=0,"",H30/'- 6 -'!D30)</f>
      </c>
    </row>
    <row r="31" spans="1:10" ht="13.5" customHeight="1">
      <c r="A31" s="381" t="s">
        <v>282</v>
      </c>
      <c r="B31" s="382">
        <v>11719638</v>
      </c>
      <c r="C31" s="383">
        <f>B31/'- 3 -'!D31*100</f>
        <v>43.95672888973838</v>
      </c>
      <c r="D31" s="382">
        <f>B31/'- 6 -'!B31</f>
        <v>4260.911834211962</v>
      </c>
      <c r="E31" s="382">
        <v>0</v>
      </c>
      <c r="F31" s="383">
        <f>E31/'- 3 -'!D31*100</f>
        <v>0</v>
      </c>
      <c r="G31" s="382">
        <f>IF('- 6 -'!C31=0,"",E31/'- 6 -'!C31)</f>
      </c>
      <c r="H31" s="382">
        <v>0</v>
      </c>
      <c r="I31" s="383">
        <f>H31/'- 3 -'!D31*100</f>
        <v>0</v>
      </c>
      <c r="J31" s="382">
        <f>IF('- 6 -'!D31=0,"",H31/'- 6 -'!D31)</f>
      </c>
    </row>
    <row r="32" spans="1:10" ht="13.5" customHeight="1">
      <c r="A32" s="23" t="s">
        <v>283</v>
      </c>
      <c r="B32" s="24">
        <v>9479299</v>
      </c>
      <c r="C32" s="374">
        <f>B32/'- 3 -'!D32*100</f>
        <v>46.96060664908321</v>
      </c>
      <c r="D32" s="24">
        <f>B32/'- 6 -'!B32</f>
        <v>4968.186058700209</v>
      </c>
      <c r="E32" s="24">
        <v>0</v>
      </c>
      <c r="F32" s="374">
        <f>E32/'- 3 -'!D32*100</f>
        <v>0</v>
      </c>
      <c r="G32" s="24">
        <f>IF('- 6 -'!C32=0,"",E32/'- 6 -'!C32)</f>
      </c>
      <c r="H32" s="24">
        <v>490821</v>
      </c>
      <c r="I32" s="374">
        <f>H32/'- 3 -'!D32*100</f>
        <v>2.431535487604059</v>
      </c>
      <c r="J32" s="24">
        <f>IF('- 6 -'!D32=0,"",H32/'- 6 -'!D32)</f>
        <v>4343.548672566371</v>
      </c>
    </row>
    <row r="33" spans="1:10" ht="13.5" customHeight="1">
      <c r="A33" s="381" t="s">
        <v>284</v>
      </c>
      <c r="B33" s="382">
        <v>9478300</v>
      </c>
      <c r="C33" s="383">
        <f>B33/'- 3 -'!D33*100</f>
        <v>42.99114169210463</v>
      </c>
      <c r="D33" s="382">
        <f>B33/'- 6 -'!B33</f>
        <v>4895.81611570248</v>
      </c>
      <c r="E33" s="382">
        <v>0</v>
      </c>
      <c r="F33" s="383">
        <f>E33/'- 3 -'!D33*100</f>
        <v>0</v>
      </c>
      <c r="G33" s="382">
        <f>IF('- 6 -'!C33=0,"",E33/'- 6 -'!C33)</f>
      </c>
      <c r="H33" s="382">
        <v>0</v>
      </c>
      <c r="I33" s="383">
        <f>H33/'- 3 -'!D33*100</f>
        <v>0</v>
      </c>
      <c r="J33" s="382">
        <f>IF('- 6 -'!D33=0,"",H33/'- 6 -'!D33)</f>
      </c>
    </row>
    <row r="34" spans="1:10" ht="13.5" customHeight="1">
      <c r="A34" s="23" t="s">
        <v>285</v>
      </c>
      <c r="B34" s="24">
        <v>7621611</v>
      </c>
      <c r="C34" s="374">
        <f>B34/'- 3 -'!D34*100</f>
        <v>40.7370707450144</v>
      </c>
      <c r="D34" s="24">
        <f>B34/'- 6 -'!B34</f>
        <v>4271.00644438218</v>
      </c>
      <c r="E34" s="24">
        <v>0</v>
      </c>
      <c r="F34" s="374">
        <f>E34/'- 3 -'!D34*100</f>
        <v>0</v>
      </c>
      <c r="G34" s="24">
        <f>IF('- 6 -'!C34=0,"",E34/'- 6 -'!C34)</f>
      </c>
      <c r="H34" s="24">
        <v>1115929</v>
      </c>
      <c r="I34" s="374">
        <f>H34/'- 3 -'!D34*100</f>
        <v>5.964576074456328</v>
      </c>
      <c r="J34" s="24">
        <f>IF('- 6 -'!D34=0,"",H34/'- 6 -'!D34)</f>
        <v>4708.561181434599</v>
      </c>
    </row>
    <row r="35" spans="1:10" ht="13.5" customHeight="1">
      <c r="A35" s="381" t="s">
        <v>286</v>
      </c>
      <c r="B35" s="382">
        <v>44246062</v>
      </c>
      <c r="C35" s="383">
        <f>B35/'- 3 -'!D35*100</f>
        <v>32.804126395368925</v>
      </c>
      <c r="D35" s="382">
        <f>B35/'- 6 -'!B35</f>
        <v>4247.078325974276</v>
      </c>
      <c r="E35" s="382">
        <v>0</v>
      </c>
      <c r="F35" s="383">
        <f>E35/'- 3 -'!D35*100</f>
        <v>0</v>
      </c>
      <c r="G35" s="382">
        <f>IF('- 6 -'!C35=0,"",E35/'- 6 -'!C35)</f>
      </c>
      <c r="H35" s="382">
        <v>3809900</v>
      </c>
      <c r="I35" s="383">
        <f>H35/'- 3 -'!D35*100</f>
        <v>2.8246681287414024</v>
      </c>
      <c r="J35" s="382">
        <f>IF('- 6 -'!D35=0,"",H35/'- 6 -'!D35)</f>
        <v>3774.0465577018326</v>
      </c>
    </row>
    <row r="36" spans="1:10" ht="13.5" customHeight="1">
      <c r="A36" s="23" t="s">
        <v>287</v>
      </c>
      <c r="B36" s="24">
        <v>9363635</v>
      </c>
      <c r="C36" s="374">
        <f>B36/'- 3 -'!D36*100</f>
        <v>53.2751194811106</v>
      </c>
      <c r="D36" s="24">
        <f>B36/'- 6 -'!B36</f>
        <v>4693.78665597273</v>
      </c>
      <c r="E36" s="24">
        <v>0</v>
      </c>
      <c r="F36" s="374">
        <f>E36/'- 3 -'!D36*100</f>
        <v>0</v>
      </c>
      <c r="G36" s="24">
        <f>IF('- 6 -'!C36=0,"",E36/'- 6 -'!C36)</f>
      </c>
      <c r="H36" s="24">
        <v>0</v>
      </c>
      <c r="I36" s="374">
        <f>H36/'- 3 -'!D36*100</f>
        <v>0</v>
      </c>
      <c r="J36" s="24">
        <f>IF('- 6 -'!D36=0,"",H36/'- 6 -'!D36)</f>
      </c>
    </row>
    <row r="37" spans="1:10" ht="13.5" customHeight="1">
      <c r="A37" s="381" t="s">
        <v>288</v>
      </c>
      <c r="B37" s="382">
        <v>6242518</v>
      </c>
      <c r="C37" s="383">
        <f>B37/'- 3 -'!D37*100</f>
        <v>23.056899906527946</v>
      </c>
      <c r="D37" s="382">
        <f>B37/'- 6 -'!B37</f>
        <v>4181.190890823845</v>
      </c>
      <c r="E37" s="382">
        <v>0</v>
      </c>
      <c r="F37" s="383">
        <f>E37/'- 3 -'!D37*100</f>
        <v>0</v>
      </c>
      <c r="G37" s="382">
        <f>IF('- 6 -'!C37=0,"",E37/'- 6 -'!C37)</f>
      </c>
      <c r="H37" s="382">
        <v>2441989</v>
      </c>
      <c r="I37" s="383">
        <f>H37/'- 3 -'!D37*100</f>
        <v>9.019548833634484</v>
      </c>
      <c r="J37" s="382">
        <f>IF('- 6 -'!D37=0,"",H37/'- 6 -'!D37)</f>
        <v>4203.07917383821</v>
      </c>
    </row>
    <row r="38" spans="1:10" ht="13.5" customHeight="1">
      <c r="A38" s="23" t="s">
        <v>289</v>
      </c>
      <c r="B38" s="24">
        <v>19888965</v>
      </c>
      <c r="C38" s="374">
        <f>B38/'- 3 -'!D38*100</f>
        <v>28.355391525787642</v>
      </c>
      <c r="D38" s="24">
        <f>B38/'- 6 -'!B38</f>
        <v>4450.428507496084</v>
      </c>
      <c r="E38" s="24">
        <v>0</v>
      </c>
      <c r="F38" s="374">
        <f>E38/'- 3 -'!D38*100</f>
        <v>0</v>
      </c>
      <c r="G38" s="24">
        <f>IF('- 6 -'!C38=0,"",E38/'- 6 -'!C38)</f>
      </c>
      <c r="H38" s="24">
        <v>1000353</v>
      </c>
      <c r="I38" s="374">
        <f>H38/'- 3 -'!D38*100</f>
        <v>1.426187887554543</v>
      </c>
      <c r="J38" s="24">
        <f>IF('- 6 -'!D38=0,"",H38/'- 6 -'!D38)</f>
        <v>4856.082524271845</v>
      </c>
    </row>
    <row r="39" spans="1:10" ht="13.5" customHeight="1">
      <c r="A39" s="381" t="s">
        <v>290</v>
      </c>
      <c r="B39" s="382">
        <v>8226082</v>
      </c>
      <c r="C39" s="383">
        <f>B39/'- 3 -'!D39*100</f>
        <v>52.14042685381423</v>
      </c>
      <c r="D39" s="382">
        <f>B39/'- 6 -'!B39</f>
        <v>4672.582788980403</v>
      </c>
      <c r="E39" s="382">
        <v>0</v>
      </c>
      <c r="F39" s="383">
        <f>E39/'- 3 -'!D39*100</f>
        <v>0</v>
      </c>
      <c r="G39" s="382">
        <f>IF('- 6 -'!C39=0,"",E39/'- 6 -'!C39)</f>
      </c>
      <c r="H39" s="382">
        <v>0</v>
      </c>
      <c r="I39" s="383">
        <f>H39/'- 3 -'!D39*100</f>
        <v>0</v>
      </c>
      <c r="J39" s="382">
        <f>IF('- 6 -'!D39=0,"",H39/'- 6 -'!D39)</f>
      </c>
    </row>
    <row r="40" spans="1:10" ht="13.5" customHeight="1">
      <c r="A40" s="23" t="s">
        <v>291</v>
      </c>
      <c r="B40" s="24">
        <v>28348103</v>
      </c>
      <c r="C40" s="374">
        <f>B40/'- 3 -'!D40*100</f>
        <v>39.08990973377273</v>
      </c>
      <c r="D40" s="24">
        <f>B40/'- 6 -'!B40</f>
        <v>4686.024134225969</v>
      </c>
      <c r="E40" s="24">
        <v>0</v>
      </c>
      <c r="F40" s="374">
        <f>E40/'- 3 -'!D40*100</f>
        <v>0</v>
      </c>
      <c r="G40" s="24">
        <f>IF('- 6 -'!C40=0,"",E40/'- 6 -'!C40)</f>
      </c>
      <c r="H40" s="24">
        <v>3391937</v>
      </c>
      <c r="I40" s="374">
        <f>H40/'- 3 -'!D40*100</f>
        <v>4.677226943638658</v>
      </c>
      <c r="J40" s="24">
        <f>IF('- 6 -'!D40=0,"",H40/'- 6 -'!D40)</f>
        <v>4534.67513368984</v>
      </c>
    </row>
    <row r="41" spans="1:10" ht="13.5" customHeight="1">
      <c r="A41" s="381" t="s">
        <v>292</v>
      </c>
      <c r="B41" s="382">
        <v>14302633</v>
      </c>
      <c r="C41" s="383">
        <f>B41/'- 3 -'!D41*100</f>
        <v>32.238017295059294</v>
      </c>
      <c r="D41" s="382">
        <f>B41/'- 6 -'!B41</f>
        <v>4565.155761251197</v>
      </c>
      <c r="E41" s="382">
        <v>0</v>
      </c>
      <c r="F41" s="383">
        <f>E41/'- 3 -'!D41*100</f>
        <v>0</v>
      </c>
      <c r="G41" s="382">
        <f>IF('- 6 -'!C41=0,"",E41/'- 6 -'!C41)</f>
      </c>
      <c r="H41" s="382">
        <v>0</v>
      </c>
      <c r="I41" s="383">
        <f>H41/'- 3 -'!D41*100</f>
        <v>0</v>
      </c>
      <c r="J41" s="382">
        <f>IF('- 6 -'!D41=0,"",H41/'- 6 -'!D41)</f>
      </c>
    </row>
    <row r="42" spans="1:10" ht="13.5" customHeight="1">
      <c r="A42" s="23" t="s">
        <v>293</v>
      </c>
      <c r="B42" s="24">
        <v>6310931</v>
      </c>
      <c r="C42" s="374">
        <f>B42/'- 3 -'!D42*100</f>
        <v>38.9429048565252</v>
      </c>
      <c r="D42" s="24">
        <f>B42/'- 6 -'!B42</f>
        <v>4618.317599707281</v>
      </c>
      <c r="E42" s="24">
        <v>0</v>
      </c>
      <c r="F42" s="374">
        <f>E42/'- 3 -'!D42*100</f>
        <v>0</v>
      </c>
      <c r="G42" s="24">
        <f>IF('- 6 -'!C42=0,"",E42/'- 6 -'!C42)</f>
      </c>
      <c r="H42" s="24">
        <v>0</v>
      </c>
      <c r="I42" s="374">
        <f>H42/'- 3 -'!D42*100</f>
        <v>0</v>
      </c>
      <c r="J42" s="24">
        <f>IF('- 6 -'!D42=0,"",H42/'- 6 -'!D42)</f>
      </c>
    </row>
    <row r="43" spans="1:10" ht="13.5" customHeight="1">
      <c r="A43" s="381" t="s">
        <v>294</v>
      </c>
      <c r="B43" s="382">
        <v>4752108</v>
      </c>
      <c r="C43" s="383">
        <f>B43/'- 3 -'!D43*100</f>
        <v>51.28155654116352</v>
      </c>
      <c r="D43" s="382">
        <f>B43/'- 6 -'!B43</f>
        <v>4183.193661971831</v>
      </c>
      <c r="E43" s="382">
        <v>0</v>
      </c>
      <c r="F43" s="383">
        <f>E43/'- 3 -'!D43*100</f>
        <v>0</v>
      </c>
      <c r="G43" s="382">
        <f>IF('- 6 -'!C43=0,"",E43/'- 6 -'!C43)</f>
      </c>
      <c r="H43" s="382">
        <v>0</v>
      </c>
      <c r="I43" s="383">
        <f>H43/'- 3 -'!D43*100</f>
        <v>0</v>
      </c>
      <c r="J43" s="382">
        <f>IF('- 6 -'!D43=0,"",H43/'- 6 -'!D43)</f>
      </c>
    </row>
    <row r="44" spans="1:10" ht="13.5" customHeight="1">
      <c r="A44" s="23" t="s">
        <v>295</v>
      </c>
      <c r="B44" s="24">
        <v>3378504</v>
      </c>
      <c r="C44" s="374">
        <f>B44/'- 3 -'!D44*100</f>
        <v>46.567149860863836</v>
      </c>
      <c r="D44" s="24">
        <f>B44/'- 6 -'!B44</f>
        <v>4653.586776859504</v>
      </c>
      <c r="E44" s="24">
        <v>232924</v>
      </c>
      <c r="F44" s="374">
        <f>E44/'- 3 -'!D44*100</f>
        <v>3.210476238652329</v>
      </c>
      <c r="G44" s="24">
        <f>IF('- 6 -'!C44=0,"",E44/'- 6 -'!C44)</f>
        <v>3556.091603053435</v>
      </c>
      <c r="H44" s="24">
        <v>0</v>
      </c>
      <c r="I44" s="374">
        <f>H44/'- 3 -'!D44*100</f>
        <v>0</v>
      </c>
      <c r="J44" s="24">
        <f>IF('- 6 -'!D44=0,"",H44/'- 6 -'!D44)</f>
      </c>
    </row>
    <row r="45" spans="1:10" ht="13.5" customHeight="1">
      <c r="A45" s="381" t="s">
        <v>296</v>
      </c>
      <c r="B45" s="382">
        <v>2840826</v>
      </c>
      <c r="C45" s="383">
        <f>B45/'- 3 -'!D45*100</f>
        <v>25.72205208450569</v>
      </c>
      <c r="D45" s="382">
        <f>B45/'- 6 -'!B45</f>
        <v>4147.191240875913</v>
      </c>
      <c r="E45" s="382">
        <v>0</v>
      </c>
      <c r="F45" s="383">
        <f>E45/'- 3 -'!D45*100</f>
        <v>0</v>
      </c>
      <c r="G45" s="382">
        <f>IF('- 6 -'!C45=0,"",E45/'- 6 -'!C45)</f>
      </c>
      <c r="H45" s="382">
        <v>0</v>
      </c>
      <c r="I45" s="383">
        <f>H45/'- 3 -'!D45*100</f>
        <v>0</v>
      </c>
      <c r="J45" s="382">
        <f>IF('- 6 -'!D45=0,"",H45/'- 6 -'!D45)</f>
      </c>
    </row>
    <row r="46" spans="1:10" ht="13.5" customHeight="1">
      <c r="A46" s="23" t="s">
        <v>297</v>
      </c>
      <c r="B46" s="24">
        <v>105650000</v>
      </c>
      <c r="C46" s="374">
        <f>B46/'- 3 -'!D46*100</f>
        <v>38.08354516892296</v>
      </c>
      <c r="D46" s="24">
        <f>B46/'- 6 -'!B46</f>
        <v>4670.542207289847</v>
      </c>
      <c r="E46" s="24">
        <v>0</v>
      </c>
      <c r="F46" s="374">
        <f>E46/'- 3 -'!D46*100</f>
        <v>0</v>
      </c>
      <c r="G46" s="24">
        <f>IF('- 6 -'!C46=0,"",E46/'- 6 -'!C46)</f>
      </c>
      <c r="H46" s="24">
        <v>3788500</v>
      </c>
      <c r="I46" s="374">
        <f>H46/'- 3 -'!D46*100</f>
        <v>1.365636638641407</v>
      </c>
      <c r="J46" s="24">
        <f>IF('- 6 -'!D46=0,"",H46/'- 6 -'!D46)</f>
        <v>4420.653442240374</v>
      </c>
    </row>
    <row r="47" spans="1:10" ht="13.5" customHeight="1">
      <c r="A47" s="381" t="s">
        <v>300</v>
      </c>
      <c r="B47" s="382">
        <v>178768</v>
      </c>
      <c r="C47" s="383">
        <f>B47/'- 3 -'!D47*100</f>
        <v>2.255989316710396</v>
      </c>
      <c r="D47" s="382">
        <f>B47/'- 6 -'!B47</f>
        <v>4469.2</v>
      </c>
      <c r="E47" s="382">
        <v>0</v>
      </c>
      <c r="F47" s="383">
        <f>E47/'- 3 -'!D47*100</f>
        <v>0</v>
      </c>
      <c r="G47" s="382">
        <f>IF('- 6 -'!C47=0,"",E47/'- 6 -'!C47)</f>
      </c>
      <c r="H47" s="382">
        <v>0</v>
      </c>
      <c r="I47" s="383">
        <f>H47/'- 3 -'!D47*100</f>
        <v>0</v>
      </c>
      <c r="J47" s="382">
        <f>IF('- 6 -'!D47=0,"",H47/'- 6 -'!D47)</f>
      </c>
    </row>
    <row r="48" spans="1:10" ht="4.5" customHeight="1">
      <c r="A48"/>
      <c r="B48"/>
      <c r="C48"/>
      <c r="D48"/>
      <c r="E48"/>
      <c r="F48"/>
      <c r="G48"/>
      <c r="H48"/>
      <c r="I48"/>
      <c r="J48"/>
    </row>
    <row r="49" spans="1:10" ht="13.5" customHeight="1">
      <c r="A49" s="384" t="s">
        <v>298</v>
      </c>
      <c r="B49" s="385">
        <f>SUM(B11:B47)</f>
        <v>571411245</v>
      </c>
      <c r="C49" s="386">
        <f>B49/'- 3 -'!D49*100</f>
        <v>37.66507262824854</v>
      </c>
      <c r="D49" s="385">
        <f>B49/'- 6 -'!B49</f>
        <v>4439.110818698015</v>
      </c>
      <c r="E49" s="385">
        <f>SUM(E11:E47)</f>
        <v>23866091</v>
      </c>
      <c r="F49" s="386">
        <f>E49/'- 3 -'!D49*100</f>
        <v>1.5731542890224164</v>
      </c>
      <c r="G49" s="385">
        <f>E49/'- 6 -'!C49</f>
        <v>5182.084681359244</v>
      </c>
      <c r="H49" s="385">
        <f>SUM(H11:H47)</f>
        <v>36595608</v>
      </c>
      <c r="I49" s="386">
        <f>H49/'- 3 -'!D49*100</f>
        <v>2.4122315499669824</v>
      </c>
      <c r="J49" s="385">
        <f>H49/'- 6 -'!D49</f>
        <v>4204.845114440665</v>
      </c>
    </row>
    <row r="50" spans="1:10" ht="4.5" customHeight="1">
      <c r="A50" s="25" t="s">
        <v>6</v>
      </c>
      <c r="B50" s="26"/>
      <c r="C50" s="373"/>
      <c r="D50" s="26"/>
      <c r="E50" s="26"/>
      <c r="F50" s="373"/>
      <c r="H50" s="26"/>
      <c r="I50" s="373"/>
      <c r="J50" s="26"/>
    </row>
    <row r="51" spans="1:10" ht="13.5" customHeight="1">
      <c r="A51" s="23" t="s">
        <v>299</v>
      </c>
      <c r="B51" s="24">
        <v>1392636</v>
      </c>
      <c r="C51" s="374">
        <f>B51/'- 3 -'!D51*100</f>
        <v>54.87569750346856</v>
      </c>
      <c r="D51" s="24">
        <f>B51/'- 6 -'!B51</f>
        <v>5182.865649423149</v>
      </c>
      <c r="E51" s="24">
        <v>0</v>
      </c>
      <c r="F51" s="374">
        <f>E51/'- 3 -'!D51*100</f>
        <v>0</v>
      </c>
      <c r="G51" s="24">
        <f>IF('- 6 -'!C51=0,"",E51/'- 6 -'!C51)</f>
      </c>
      <c r="H51" s="24">
        <v>0</v>
      </c>
      <c r="I51" s="374">
        <f>H51/'- 3 -'!D51*100</f>
        <v>0</v>
      </c>
      <c r="J51" s="24">
        <f>IF('- 6 -'!D51=0,"",H51/'- 6 -'!D51)</f>
      </c>
    </row>
    <row r="52" spans="1:10" ht="49.5" customHeight="1">
      <c r="A52" s="27"/>
      <c r="B52" s="27"/>
      <c r="C52" s="27"/>
      <c r="D52" s="27"/>
      <c r="E52" s="27"/>
      <c r="F52" s="27"/>
      <c r="G52" s="27"/>
      <c r="H52" s="72"/>
      <c r="I52" s="72"/>
      <c r="J52" s="72"/>
    </row>
    <row r="53" spans="1:10" ht="15" customHeight="1">
      <c r="A53" s="127" t="s">
        <v>517</v>
      </c>
      <c r="B53" s="67"/>
      <c r="C53" s="67"/>
      <c r="D53" s="67"/>
      <c r="E53" s="67"/>
      <c r="F53" s="67"/>
      <c r="G53" s="67"/>
      <c r="I53" s="67"/>
      <c r="J53" s="67"/>
    </row>
    <row r="54" ht="14.25" customHeight="1"/>
    <row r="55" ht="14.25" customHeight="1">
      <c r="A55" s="28"/>
    </row>
    <row r="56" ht="14.25" customHeight="1"/>
    <row r="57" ht="14.25" customHeight="1"/>
    <row r="58" ht="14.25" customHeight="1"/>
    <row r="59" ht="14.25" customHeight="1"/>
    <row r="60" ht="12" customHeight="1">
      <c r="A60" s="28"/>
    </row>
    <row r="61" ht="12" customHeight="1">
      <c r="A61" s="28"/>
    </row>
    <row r="62" ht="12" customHeight="1"/>
    <row r="63" ht="12" customHeight="1"/>
    <row r="64" ht="12" customHeight="1"/>
    <row r="65" ht="12" customHeight="1"/>
    <row r="66" ht="12"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I59"/>
  <sheetViews>
    <sheetView showGridLines="0" showZeros="0" workbookViewId="0" topLeftCell="A1">
      <selection activeCell="A1" sqref="A1"/>
    </sheetView>
  </sheetViews>
  <sheetFormatPr defaultColWidth="15.83203125" defaultRowHeight="12"/>
  <cols>
    <col min="1" max="1" width="31.83203125" style="1" customWidth="1"/>
    <col min="2" max="2" width="15.83203125" style="1" customWidth="1"/>
    <col min="3" max="3" width="7.83203125" style="1" customWidth="1"/>
    <col min="4" max="4" width="9.83203125" style="1" customWidth="1"/>
    <col min="5" max="5" width="10.83203125" style="1" customWidth="1"/>
    <col min="6" max="7" width="13.83203125" style="1" customWidth="1"/>
    <col min="8" max="8" width="15.83203125" style="1" customWidth="1"/>
    <col min="9" max="9" width="13.83203125" style="1" customWidth="1"/>
    <col min="10" max="16384" width="15.83203125" style="1" customWidth="1"/>
  </cols>
  <sheetData>
    <row r="1" spans="1:9" ht="6.75" customHeight="1">
      <c r="A1" s="3"/>
      <c r="B1" s="42"/>
      <c r="C1" s="42"/>
      <c r="D1" s="42"/>
      <c r="E1" s="42"/>
      <c r="F1" s="42"/>
      <c r="G1" s="42"/>
      <c r="H1" s="42"/>
      <c r="I1" s="42"/>
    </row>
    <row r="2" spans="1:9" ht="15.75" customHeight="1">
      <c r="A2" s="168"/>
      <c r="B2" s="44" t="s">
        <v>3</v>
      </c>
      <c r="C2" s="45"/>
      <c r="D2" s="45"/>
      <c r="E2" s="45"/>
      <c r="F2" s="45"/>
      <c r="G2" s="45"/>
      <c r="H2" s="221"/>
      <c r="I2" s="191" t="s">
        <v>454</v>
      </c>
    </row>
    <row r="3" spans="1:9" ht="15.75" customHeight="1">
      <c r="A3" s="171"/>
      <c r="B3" s="110" t="str">
        <f>OPYEAR</f>
        <v>OPERATING FUND 2005/2006 BUDGET</v>
      </c>
      <c r="C3" s="48"/>
      <c r="D3" s="48"/>
      <c r="E3" s="48"/>
      <c r="F3" s="48"/>
      <c r="G3" s="48"/>
      <c r="H3" s="222"/>
      <c r="I3" s="223"/>
    </row>
    <row r="4" spans="2:9" ht="15.75" customHeight="1">
      <c r="B4" s="42"/>
      <c r="C4" s="42"/>
      <c r="D4" s="42"/>
      <c r="E4" s="42"/>
      <c r="F4" s="42"/>
      <c r="G4" s="42"/>
      <c r="H4" s="42"/>
      <c r="I4" s="42"/>
    </row>
    <row r="5" spans="2:9" ht="15.75" customHeight="1">
      <c r="B5" s="224" t="s">
        <v>438</v>
      </c>
      <c r="C5" s="225"/>
      <c r="D5" s="225"/>
      <c r="E5" s="225"/>
      <c r="F5" s="225"/>
      <c r="G5" s="225"/>
      <c r="H5" s="225"/>
      <c r="I5" s="226"/>
    </row>
    <row r="6" spans="2:9" ht="15.75" customHeight="1">
      <c r="B6" s="428" t="s">
        <v>439</v>
      </c>
      <c r="C6" s="429"/>
      <c r="D6" s="429"/>
      <c r="E6" s="429"/>
      <c r="F6" s="429"/>
      <c r="G6" s="429"/>
      <c r="H6" s="429"/>
      <c r="I6" s="430"/>
    </row>
    <row r="7" spans="2:9" ht="15.75" customHeight="1">
      <c r="B7" s="212"/>
      <c r="C7" s="227"/>
      <c r="D7" s="227"/>
      <c r="E7" s="228" t="s">
        <v>198</v>
      </c>
      <c r="F7" s="229" t="s">
        <v>199</v>
      </c>
      <c r="G7" s="229"/>
      <c r="H7" s="229"/>
      <c r="I7" s="230"/>
    </row>
    <row r="8" spans="1:9" ht="15.75" customHeight="1">
      <c r="A8" s="105"/>
      <c r="B8" s="231"/>
      <c r="C8" s="231"/>
      <c r="D8" s="211" t="s">
        <v>74</v>
      </c>
      <c r="E8" s="232" t="s">
        <v>200</v>
      </c>
      <c r="F8" s="231"/>
      <c r="G8" s="233"/>
      <c r="H8" s="234" t="s">
        <v>84</v>
      </c>
      <c r="I8" s="231"/>
    </row>
    <row r="9" spans="1:9" ht="15.75" customHeight="1">
      <c r="A9" s="35" t="s">
        <v>98</v>
      </c>
      <c r="B9" s="55" t="s">
        <v>99</v>
      </c>
      <c r="C9" s="55" t="s">
        <v>100</v>
      </c>
      <c r="D9" s="55" t="s">
        <v>101</v>
      </c>
      <c r="E9" s="235" t="s">
        <v>105</v>
      </c>
      <c r="F9" s="55" t="s">
        <v>83</v>
      </c>
      <c r="G9" s="236" t="s">
        <v>42</v>
      </c>
      <c r="H9" s="55" t="s">
        <v>103</v>
      </c>
      <c r="I9" s="55" t="s">
        <v>56</v>
      </c>
    </row>
    <row r="10" spans="1:9" ht="4.5" customHeight="1">
      <c r="A10" s="37"/>
      <c r="B10" s="67"/>
      <c r="C10" s="67"/>
      <c r="D10" s="67"/>
      <c r="E10" s="67"/>
      <c r="F10" s="67"/>
      <c r="G10" s="67"/>
      <c r="H10" s="67"/>
      <c r="I10" s="67"/>
    </row>
    <row r="11" spans="1:9" ht="13.5" customHeight="1">
      <c r="A11" s="381" t="s">
        <v>263</v>
      </c>
      <c r="B11" s="382">
        <v>0</v>
      </c>
      <c r="C11" s="383">
        <f>B11/'- 3 -'!D11*100</f>
        <v>0</v>
      </c>
      <c r="D11" s="435">
        <f>IF(E11=0,"",B11/E11)</f>
      </c>
      <c r="E11" s="436">
        <f>SUM('- 6 -'!E11:H11)</f>
        <v>0</v>
      </c>
      <c r="F11" s="383">
        <f>IF(E11=0,"",'- 6 -'!E11/E11*100)</f>
      </c>
      <c r="G11" s="383">
        <f>IF(E11=0,"",'- 6 -'!F11/E11*100)</f>
      </c>
      <c r="H11" s="383">
        <f>IF(E11=0,"",'- 6 -'!G11/E11*100)</f>
      </c>
      <c r="I11" s="383">
        <f>IF(E11=0,"",'- 6 -'!H11/E11*100)</f>
      </c>
    </row>
    <row r="12" spans="1:9" ht="13.5" customHeight="1">
      <c r="A12" s="23" t="s">
        <v>264</v>
      </c>
      <c r="B12" s="24">
        <v>0</v>
      </c>
      <c r="C12" s="374">
        <f>B12/'- 3 -'!D12*100</f>
        <v>0</v>
      </c>
      <c r="D12" s="237">
        <f aca="true" t="shared" si="0" ref="D12:D47">IF(E12=0,"",B12/E12)</f>
      </c>
      <c r="E12" s="238">
        <f>SUM('- 6 -'!E12:H12)</f>
        <v>0</v>
      </c>
      <c r="F12" s="374">
        <f>IF(E12=0,"",'- 6 -'!E12/E12*100)</f>
      </c>
      <c r="G12" s="374">
        <f>IF(E12=0,"",'- 6 -'!F12/E12*100)</f>
      </c>
      <c r="H12" s="374">
        <f>IF(E12=0,"",'- 6 -'!G12/E12*100)</f>
      </c>
      <c r="I12" s="374">
        <f>IF(E12=0,"",'- 6 -'!H12/E12*100)</f>
      </c>
    </row>
    <row r="13" spans="1:9" ht="13.5" customHeight="1">
      <c r="A13" s="381" t="s">
        <v>265</v>
      </c>
      <c r="B13" s="382">
        <v>4164300</v>
      </c>
      <c r="C13" s="383">
        <f>B13/'- 3 -'!D13*100</f>
        <v>8.096851904781348</v>
      </c>
      <c r="D13" s="435">
        <f t="shared" si="0"/>
        <v>3651.293292415607</v>
      </c>
      <c r="E13" s="436">
        <f>SUM('- 6 -'!E13:H13)</f>
        <v>1140.5</v>
      </c>
      <c r="F13" s="383">
        <f>IF(E13=0,"",'- 6 -'!E13/E13*100)</f>
        <v>59.184568171854444</v>
      </c>
      <c r="G13" s="383">
        <f>IF(E13=0,"",'- 6 -'!F13/E13*100)</f>
        <v>0</v>
      </c>
      <c r="H13" s="383">
        <f>IF(E13=0,"",'- 6 -'!G13/E13*100)</f>
        <v>40.81543182814555</v>
      </c>
      <c r="I13" s="383">
        <f>IF(E13=0,"",'- 6 -'!H13/E13*100)</f>
        <v>0</v>
      </c>
    </row>
    <row r="14" spans="1:9" ht="13.5" customHeight="1">
      <c r="A14" s="23" t="s">
        <v>301</v>
      </c>
      <c r="B14" s="24">
        <v>0</v>
      </c>
      <c r="C14" s="374">
        <f>B14/'- 3 -'!D14*100</f>
        <v>0</v>
      </c>
      <c r="D14" s="237">
        <f t="shared" si="0"/>
      </c>
      <c r="E14" s="238">
        <f>SUM('- 6 -'!E14:H14)</f>
        <v>0</v>
      </c>
      <c r="F14" s="374">
        <f>IF(E14=0,"",'- 6 -'!E14/E14*100)</f>
      </c>
      <c r="G14" s="374">
        <f>IF(E14=0,"",'- 6 -'!F14/E14*100)</f>
      </c>
      <c r="H14" s="374">
        <f>IF(E14=0,"",'- 6 -'!G14/E14*100)</f>
      </c>
      <c r="I14" s="374">
        <f>IF(E14=0,"",'- 6 -'!H14/E14*100)</f>
      </c>
    </row>
    <row r="15" spans="1:9" ht="13.5" customHeight="1">
      <c r="A15" s="381" t="s">
        <v>266</v>
      </c>
      <c r="B15" s="382">
        <v>0</v>
      </c>
      <c r="C15" s="383">
        <f>B15/'- 3 -'!D15*100</f>
        <v>0</v>
      </c>
      <c r="D15" s="435">
        <f t="shared" si="0"/>
      </c>
      <c r="E15" s="436">
        <f>SUM('- 6 -'!E15:H15)</f>
        <v>0</v>
      </c>
      <c r="F15" s="383">
        <f>IF(E15=0,"",'- 6 -'!E15/E15*100)</f>
      </c>
      <c r="G15" s="383">
        <f>IF(E15=0,"",'- 6 -'!F15/E15*100)</f>
      </c>
      <c r="H15" s="383">
        <f>IF(E15=0,"",'- 6 -'!G15/E15*100)</f>
      </c>
      <c r="I15" s="383">
        <f>IF(E15=0,"",'- 6 -'!H15/E15*100)</f>
      </c>
    </row>
    <row r="16" spans="1:9" ht="13.5" customHeight="1">
      <c r="A16" s="23" t="s">
        <v>267</v>
      </c>
      <c r="B16" s="24">
        <v>1589535</v>
      </c>
      <c r="C16" s="374">
        <f>B16/'- 3 -'!D16*100</f>
        <v>14.44002113402043</v>
      </c>
      <c r="D16" s="237">
        <f t="shared" si="0"/>
        <v>4194.023746701847</v>
      </c>
      <c r="E16" s="238">
        <f>SUM('- 6 -'!E16:H16)</f>
        <v>379</v>
      </c>
      <c r="F16" s="374">
        <f>IF(E16=0,"",'- 6 -'!E16/E16*100)</f>
        <v>76.2532981530343</v>
      </c>
      <c r="G16" s="374">
        <f>IF(E16=0,"",'- 6 -'!F16/E16*100)</f>
        <v>0</v>
      </c>
      <c r="H16" s="374">
        <f>IF(E16=0,"",'- 6 -'!G16/E16*100)</f>
        <v>23.7467018469657</v>
      </c>
      <c r="I16" s="374">
        <f>IF(E16=0,"",'- 6 -'!H16/E16*100)</f>
        <v>0</v>
      </c>
    </row>
    <row r="17" spans="1:9" ht="13.5" customHeight="1">
      <c r="A17" s="381" t="s">
        <v>268</v>
      </c>
      <c r="B17" s="382">
        <v>0</v>
      </c>
      <c r="C17" s="383">
        <f>B17/'- 3 -'!D17*100</f>
        <v>0</v>
      </c>
      <c r="D17" s="435">
        <f t="shared" si="0"/>
      </c>
      <c r="E17" s="436">
        <f>SUM('- 6 -'!E17:H17)</f>
        <v>0</v>
      </c>
      <c r="F17" s="383">
        <f>IF(E17=0,"",'- 6 -'!E17/E17*100)</f>
      </c>
      <c r="G17" s="383">
        <f>IF(E17=0,"",'- 6 -'!F17/E17*100)</f>
      </c>
      <c r="H17" s="383">
        <f>IF(E17=0,"",'- 6 -'!G17/E17*100)</f>
      </c>
      <c r="I17" s="383">
        <f>IF(E17=0,"",'- 6 -'!H17/E17*100)</f>
      </c>
    </row>
    <row r="18" spans="1:9" ht="13.5" customHeight="1">
      <c r="A18" s="23" t="s">
        <v>269</v>
      </c>
      <c r="B18" s="24">
        <v>0</v>
      </c>
      <c r="C18" s="374">
        <f>B18/'- 3 -'!D18*100</f>
        <v>0</v>
      </c>
      <c r="D18" s="237">
        <f t="shared" si="0"/>
      </c>
      <c r="E18" s="238">
        <f>SUM('- 6 -'!E18:H18)</f>
        <v>0</v>
      </c>
      <c r="F18" s="374">
        <f>IF(E18=0,"",'- 6 -'!E18/E18*100)</f>
      </c>
      <c r="G18" s="374">
        <f>IF(E18=0,"",'- 6 -'!F18/E18*100)</f>
      </c>
      <c r="H18" s="374">
        <f>IF(E18=0,"",'- 6 -'!G18/E18*100)</f>
      </c>
      <c r="I18" s="374">
        <f>IF(E18=0,"",'- 6 -'!H18/E18*100)</f>
      </c>
    </row>
    <row r="19" spans="1:9" ht="13.5" customHeight="1">
      <c r="A19" s="381" t="s">
        <v>270</v>
      </c>
      <c r="B19" s="382">
        <v>0</v>
      </c>
      <c r="C19" s="383">
        <f>B19/'- 3 -'!D19*100</f>
        <v>0</v>
      </c>
      <c r="D19" s="435">
        <f t="shared" si="0"/>
      </c>
      <c r="E19" s="436">
        <f>SUM('- 6 -'!E19:H19)</f>
        <v>0</v>
      </c>
      <c r="F19" s="383">
        <f>IF(E19=0,"",'- 6 -'!E19/E19*100)</f>
      </c>
      <c r="G19" s="383">
        <f>IF(E19=0,"",'- 6 -'!F19/E19*100)</f>
      </c>
      <c r="H19" s="383">
        <f>IF(E19=0,"",'- 6 -'!G19/E19*100)</f>
      </c>
      <c r="I19" s="383">
        <f>IF(E19=0,"",'- 6 -'!H19/E19*100)</f>
      </c>
    </row>
    <row r="20" spans="1:9" ht="13.5" customHeight="1">
      <c r="A20" s="23" t="s">
        <v>271</v>
      </c>
      <c r="B20" s="24">
        <v>0</v>
      </c>
      <c r="C20" s="374">
        <f>B20/'- 3 -'!D20*100</f>
        <v>0</v>
      </c>
      <c r="D20" s="237">
        <f t="shared" si="0"/>
      </c>
      <c r="E20" s="238">
        <f>SUM('- 6 -'!E20:H20)</f>
        <v>0</v>
      </c>
      <c r="F20" s="374">
        <f>IF(E20=0,"",'- 6 -'!E20/E20*100)</f>
      </c>
      <c r="G20" s="374">
        <f>IF(E20=0,"",'- 6 -'!F20/E20*100)</f>
      </c>
      <c r="H20" s="374">
        <f>IF(E20=0,"",'- 6 -'!G20/E20*100)</f>
      </c>
      <c r="I20" s="374">
        <f>IF(E20=0,"",'- 6 -'!H20/E20*100)</f>
      </c>
    </row>
    <row r="21" spans="1:9" ht="13.5" customHeight="1">
      <c r="A21" s="381" t="s">
        <v>272</v>
      </c>
      <c r="B21" s="382">
        <v>0</v>
      </c>
      <c r="C21" s="383">
        <f>B21/'- 3 -'!D21*100</f>
        <v>0</v>
      </c>
      <c r="D21" s="435">
        <f t="shared" si="0"/>
      </c>
      <c r="E21" s="436">
        <f>SUM('- 6 -'!E21:H21)</f>
        <v>0</v>
      </c>
      <c r="F21" s="383">
        <f>IF(E21=0,"",'- 6 -'!E21/E21*100)</f>
      </c>
      <c r="G21" s="383">
        <f>IF(E21=0,"",'- 6 -'!F21/E21*100)</f>
      </c>
      <c r="H21" s="383">
        <f>IF(E21=0,"",'- 6 -'!G21/E21*100)</f>
      </c>
      <c r="I21" s="383">
        <f>IF(E21=0,"",'- 6 -'!H21/E21*100)</f>
      </c>
    </row>
    <row r="22" spans="1:9" ht="13.5" customHeight="1">
      <c r="A22" s="23" t="s">
        <v>273</v>
      </c>
      <c r="B22" s="24">
        <v>2352825</v>
      </c>
      <c r="C22" s="374">
        <f>B22/'- 3 -'!D22*100</f>
        <v>17.08894933130972</v>
      </c>
      <c r="D22" s="237">
        <f t="shared" si="0"/>
        <v>4645.2615992102665</v>
      </c>
      <c r="E22" s="238">
        <f>SUM('- 6 -'!E22:H22)</f>
        <v>506.5</v>
      </c>
      <c r="F22" s="374">
        <f>IF(E22=0,"",'- 6 -'!E22/E22*100)</f>
        <v>72.35932872655478</v>
      </c>
      <c r="G22" s="374">
        <f>IF(E22=0,"",'- 6 -'!F22/E22*100)</f>
        <v>0</v>
      </c>
      <c r="H22" s="374">
        <f>IF(E22=0,"",'- 6 -'!G22/E22*100)</f>
        <v>27.64067127344521</v>
      </c>
      <c r="I22" s="374">
        <f>IF(E22=0,"",'- 6 -'!H22/E22*100)</f>
        <v>0</v>
      </c>
    </row>
    <row r="23" spans="1:9" ht="13.5" customHeight="1">
      <c r="A23" s="381" t="s">
        <v>274</v>
      </c>
      <c r="B23" s="382">
        <v>0</v>
      </c>
      <c r="C23" s="383">
        <f>B23/'- 3 -'!D23*100</f>
        <v>0</v>
      </c>
      <c r="D23" s="435">
        <f t="shared" si="0"/>
      </c>
      <c r="E23" s="436">
        <f>SUM('- 6 -'!E23:H23)</f>
        <v>0</v>
      </c>
      <c r="F23" s="383">
        <f>IF(E23=0,"",'- 6 -'!E23/E23*100)</f>
      </c>
      <c r="G23" s="383">
        <f>IF(E23=0,"",'- 6 -'!F23/E23*100)</f>
      </c>
      <c r="H23" s="383">
        <f>IF(E23=0,"",'- 6 -'!G23/E23*100)</f>
      </c>
      <c r="I23" s="383">
        <f>IF(E23=0,"",'- 6 -'!H23/E23*100)</f>
      </c>
    </row>
    <row r="24" spans="1:9" ht="13.5" customHeight="1">
      <c r="A24" s="23" t="s">
        <v>275</v>
      </c>
      <c r="B24" s="24">
        <v>4419920</v>
      </c>
      <c r="C24" s="374">
        <f>B24/'- 3 -'!D24*100</f>
        <v>11.529430055003159</v>
      </c>
      <c r="D24" s="237">
        <f t="shared" si="0"/>
        <v>3987.298150654037</v>
      </c>
      <c r="E24" s="238">
        <f>SUM('- 6 -'!E24:H24)</f>
        <v>1108.5</v>
      </c>
      <c r="F24" s="374">
        <f>IF(E24=0,"",'- 6 -'!E24/E24*100)</f>
        <v>83.04014433919711</v>
      </c>
      <c r="G24" s="374">
        <f>IF(E24=0,"",'- 6 -'!F24/E24*100)</f>
        <v>0</v>
      </c>
      <c r="H24" s="374">
        <f>IF(E24=0,"",'- 6 -'!G24/E24*100)</f>
        <v>6.7658998646820026</v>
      </c>
      <c r="I24" s="374">
        <f>IF(E24=0,"",'- 6 -'!H24/E24*100)</f>
        <v>10.193955796120884</v>
      </c>
    </row>
    <row r="25" spans="1:9" ht="13.5" customHeight="1">
      <c r="A25" s="381" t="s">
        <v>276</v>
      </c>
      <c r="B25" s="382">
        <v>0</v>
      </c>
      <c r="C25" s="383">
        <f>B25/'- 3 -'!D25*100</f>
        <v>0</v>
      </c>
      <c r="D25" s="435">
        <f t="shared" si="0"/>
      </c>
      <c r="E25" s="436">
        <f>SUM('- 6 -'!E25:H25)</f>
        <v>0</v>
      </c>
      <c r="F25" s="383">
        <f>IF(E25=0,"",'- 6 -'!E25/E25*100)</f>
      </c>
      <c r="G25" s="383">
        <f>IF(E25=0,"",'- 6 -'!F25/E25*100)</f>
      </c>
      <c r="H25" s="383">
        <f>IF(E25=0,"",'- 6 -'!G25/E25*100)</f>
      </c>
      <c r="I25" s="383">
        <f>IF(E25=0,"",'- 6 -'!H25/E25*100)</f>
      </c>
    </row>
    <row r="26" spans="1:9" ht="13.5" customHeight="1">
      <c r="A26" s="23" t="s">
        <v>277</v>
      </c>
      <c r="B26" s="24">
        <v>1581745</v>
      </c>
      <c r="C26" s="374">
        <f>B26/'- 3 -'!D26*100</f>
        <v>5.605584544265688</v>
      </c>
      <c r="D26" s="237">
        <f t="shared" si="0"/>
        <v>4280.771312584574</v>
      </c>
      <c r="E26" s="238">
        <f>SUM('- 6 -'!E26:H26)</f>
        <v>369.5</v>
      </c>
      <c r="F26" s="374">
        <f>IF(E26=0,"",'- 6 -'!E26/E26*100)</f>
        <v>60.622462787550745</v>
      </c>
      <c r="G26" s="374">
        <f>IF(E26=0,"",'- 6 -'!F26/E26*100)</f>
        <v>0</v>
      </c>
      <c r="H26" s="374">
        <f>IF(E26=0,"",'- 6 -'!G26/E26*100)</f>
        <v>10.825439783491204</v>
      </c>
      <c r="I26" s="374">
        <f>IF(E26=0,"",'- 6 -'!H26/E26*100)</f>
        <v>28.55209742895805</v>
      </c>
    </row>
    <row r="27" spans="1:9" ht="13.5" customHeight="1">
      <c r="A27" s="381" t="s">
        <v>278</v>
      </c>
      <c r="B27" s="382">
        <v>1796916</v>
      </c>
      <c r="C27" s="383">
        <f>B27/'- 3 -'!D27*100</f>
        <v>6.047544402140318</v>
      </c>
      <c r="D27" s="435">
        <f t="shared" si="0"/>
        <v>3897.8655097613882</v>
      </c>
      <c r="E27" s="436">
        <f>SUM('- 6 -'!E27:H27)</f>
        <v>461</v>
      </c>
      <c r="F27" s="383">
        <f>IF(E27=0,"",'- 6 -'!E27/E27*100)</f>
        <v>50.32537960954448</v>
      </c>
      <c r="G27" s="383">
        <f>IF(E27=0,"",'- 6 -'!F27/E27*100)</f>
        <v>0</v>
      </c>
      <c r="H27" s="383">
        <f>IF(E27=0,"",'- 6 -'!G27/E27*100)</f>
        <v>49.67462039045553</v>
      </c>
      <c r="I27" s="383">
        <f>IF(E27=0,"",'- 6 -'!H27/E27*100)</f>
        <v>0</v>
      </c>
    </row>
    <row r="28" spans="1:9" ht="13.5" customHeight="1">
      <c r="A28" s="23" t="s">
        <v>279</v>
      </c>
      <c r="B28" s="24">
        <v>0</v>
      </c>
      <c r="C28" s="374">
        <f>B28/'- 3 -'!D28*100</f>
        <v>0</v>
      </c>
      <c r="D28" s="237">
        <f t="shared" si="0"/>
      </c>
      <c r="E28" s="238">
        <f>SUM('- 6 -'!E28:H28)</f>
        <v>0</v>
      </c>
      <c r="F28" s="374">
        <f>IF(E28=0,"",'- 6 -'!E28/E28*100)</f>
      </c>
      <c r="G28" s="374">
        <f>IF(E28=0,"",'- 6 -'!F28/E28*100)</f>
      </c>
      <c r="H28" s="374">
        <f>IF(E28=0,"",'- 6 -'!G28/E28*100)</f>
      </c>
      <c r="I28" s="374">
        <f>IF(E28=0,"",'- 6 -'!H28/E28*100)</f>
      </c>
    </row>
    <row r="29" spans="1:9" ht="13.5" customHeight="1">
      <c r="A29" s="381" t="s">
        <v>280</v>
      </c>
      <c r="B29" s="382">
        <v>13160565</v>
      </c>
      <c r="C29" s="383">
        <f>B29/'- 3 -'!D29*100</f>
        <v>11.832222653594313</v>
      </c>
      <c r="D29" s="435">
        <f t="shared" si="0"/>
        <v>4272.910714285715</v>
      </c>
      <c r="E29" s="436">
        <f>SUM('- 6 -'!E29:H29)</f>
        <v>3080</v>
      </c>
      <c r="F29" s="383">
        <f>IF(E29=0,"",'- 6 -'!E29/E29*100)</f>
        <v>75.35714285714286</v>
      </c>
      <c r="G29" s="383">
        <f>IF(E29=0,"",'- 6 -'!F29/E29*100)</f>
        <v>0</v>
      </c>
      <c r="H29" s="383">
        <f>IF(E29=0,"",'- 6 -'!G29/E29*100)</f>
        <v>24.642857142857146</v>
      </c>
      <c r="I29" s="383">
        <f>IF(E29=0,"",'- 6 -'!H29/E29*100)</f>
        <v>0</v>
      </c>
    </row>
    <row r="30" spans="1:9" ht="13.5" customHeight="1">
      <c r="A30" s="23" t="s">
        <v>281</v>
      </c>
      <c r="B30" s="24">
        <v>0</v>
      </c>
      <c r="C30" s="374">
        <f>B30/'- 3 -'!D30*100</f>
        <v>0</v>
      </c>
      <c r="D30" s="237">
        <f t="shared" si="0"/>
      </c>
      <c r="E30" s="238">
        <f>SUM('- 6 -'!E30:H30)</f>
        <v>0</v>
      </c>
      <c r="F30" s="374">
        <f>IF(E30=0,"",'- 6 -'!E30/E30*100)</f>
      </c>
      <c r="G30" s="374">
        <f>IF(E30=0,"",'- 6 -'!F30/E30*100)</f>
      </c>
      <c r="H30" s="374">
        <f>IF(E30=0,"",'- 6 -'!G30/E30*100)</f>
      </c>
      <c r="I30" s="374">
        <f>IF(E30=0,"",'- 6 -'!H30/E30*100)</f>
      </c>
    </row>
    <row r="31" spans="1:9" ht="13.5" customHeight="1">
      <c r="A31" s="381" t="s">
        <v>282</v>
      </c>
      <c r="B31" s="382">
        <v>2150480</v>
      </c>
      <c r="C31" s="383">
        <f>B31/'- 3 -'!D31*100</f>
        <v>8.06578380175263</v>
      </c>
      <c r="D31" s="435">
        <f t="shared" si="0"/>
        <v>4634.6551724137935</v>
      </c>
      <c r="E31" s="436">
        <f>SUM('- 6 -'!E31:H31)</f>
        <v>464</v>
      </c>
      <c r="F31" s="383">
        <f>IF(E31=0,"",'- 6 -'!E31/E31*100)</f>
        <v>60.775862068965516</v>
      </c>
      <c r="G31" s="383">
        <f>IF(E31=0,"",'- 6 -'!F31/E31*100)</f>
        <v>0</v>
      </c>
      <c r="H31" s="383">
        <f>IF(E31=0,"",'- 6 -'!G31/E31*100)</f>
        <v>39.224137931034484</v>
      </c>
      <c r="I31" s="383">
        <f>IF(E31=0,"",'- 6 -'!H31/E31*100)</f>
        <v>0</v>
      </c>
    </row>
    <row r="32" spans="1:9" ht="13.5" customHeight="1">
      <c r="A32" s="23" t="s">
        <v>283</v>
      </c>
      <c r="B32" s="24">
        <v>1067072</v>
      </c>
      <c r="C32" s="374">
        <f>B32/'- 3 -'!D32*100</f>
        <v>5.286292631791709</v>
      </c>
      <c r="D32" s="237">
        <f t="shared" si="0"/>
        <v>5009.7276995305165</v>
      </c>
      <c r="E32" s="238">
        <f>SUM('- 6 -'!E32:H32)</f>
        <v>213</v>
      </c>
      <c r="F32" s="374">
        <f>IF(E32=0,"",'- 6 -'!E32/E32*100)</f>
        <v>53.051643192488264</v>
      </c>
      <c r="G32" s="374">
        <f>IF(E32=0,"",'- 6 -'!F32/E32*100)</f>
        <v>0</v>
      </c>
      <c r="H32" s="374">
        <f>IF(E32=0,"",'- 6 -'!G32/E32*100)</f>
        <v>46.948356807511736</v>
      </c>
      <c r="I32" s="374">
        <f>IF(E32=0,"",'- 6 -'!H32/E32*100)</f>
        <v>0</v>
      </c>
    </row>
    <row r="33" spans="1:9" ht="13.5" customHeight="1">
      <c r="A33" s="381" t="s">
        <v>284</v>
      </c>
      <c r="B33" s="382">
        <v>1876400</v>
      </c>
      <c r="C33" s="383">
        <f>B33/'- 3 -'!D33*100</f>
        <v>8.510869910328342</v>
      </c>
      <c r="D33" s="435">
        <f t="shared" si="0"/>
        <v>4811.282051282052</v>
      </c>
      <c r="E33" s="436">
        <f>SUM('- 6 -'!E33:H33)</f>
        <v>390</v>
      </c>
      <c r="F33" s="383">
        <f>IF(E33=0,"",'- 6 -'!E33/E33*100)</f>
        <v>43.07692307692308</v>
      </c>
      <c r="G33" s="383">
        <f>IF(E33=0,"",'- 6 -'!F33/E33*100)</f>
        <v>34.61538461538461</v>
      </c>
      <c r="H33" s="383">
        <f>IF(E33=0,"",'- 6 -'!G33/E33*100)</f>
        <v>22.30769230769231</v>
      </c>
      <c r="I33" s="383">
        <f>IF(E33=0,"",'- 6 -'!H33/E33*100)</f>
        <v>0</v>
      </c>
    </row>
    <row r="34" spans="1:9" ht="13.5" customHeight="1">
      <c r="A34" s="23" t="s">
        <v>285</v>
      </c>
      <c r="B34" s="24">
        <v>686447</v>
      </c>
      <c r="C34" s="374">
        <f>B34/'- 3 -'!D34*100</f>
        <v>3.669019581516676</v>
      </c>
      <c r="D34" s="237">
        <f t="shared" si="0"/>
        <v>5535.862903225807</v>
      </c>
      <c r="E34" s="238">
        <f>SUM('- 6 -'!E34:H34)</f>
        <v>124</v>
      </c>
      <c r="F34" s="374">
        <f>IF(E34=0,"",'- 6 -'!E34/E34*100)</f>
        <v>31.85483870967742</v>
      </c>
      <c r="G34" s="374">
        <f>IF(E34=0,"",'- 6 -'!F34/E34*100)</f>
        <v>68.14516129032258</v>
      </c>
      <c r="H34" s="374">
        <f>IF(E34=0,"",'- 6 -'!G34/E34*100)</f>
        <v>0</v>
      </c>
      <c r="I34" s="374">
        <f>IF(E34=0,"",'- 6 -'!H34/E34*100)</f>
        <v>0</v>
      </c>
    </row>
    <row r="35" spans="1:9" ht="13.5" customHeight="1">
      <c r="A35" s="381" t="s">
        <v>286</v>
      </c>
      <c r="B35" s="382">
        <v>20578925</v>
      </c>
      <c r="C35" s="383">
        <f>B35/'- 3 -'!D35*100</f>
        <v>15.257259658064429</v>
      </c>
      <c r="D35" s="435">
        <f t="shared" si="0"/>
        <v>4224.784438513652</v>
      </c>
      <c r="E35" s="436">
        <f>SUM('- 6 -'!E35:H35)</f>
        <v>4871</v>
      </c>
      <c r="F35" s="383">
        <f>IF(E35=0,"",'- 6 -'!E35/E35*100)</f>
        <v>63.11845616916444</v>
      </c>
      <c r="G35" s="383">
        <f>IF(E35=0,"",'- 6 -'!F35/E35*100)</f>
        <v>0</v>
      </c>
      <c r="H35" s="383">
        <f>IF(E35=0,"",'- 6 -'!G35/E35*100)</f>
        <v>25.179634571956477</v>
      </c>
      <c r="I35" s="383">
        <f>IF(E35=0,"",'- 6 -'!H35/E35*100)</f>
        <v>11.70190925887908</v>
      </c>
    </row>
    <row r="36" spans="1:9" ht="13.5" customHeight="1">
      <c r="A36" s="23" t="s">
        <v>287</v>
      </c>
      <c r="B36" s="24">
        <v>0</v>
      </c>
      <c r="C36" s="374">
        <f>B36/'- 3 -'!D36*100</f>
        <v>0</v>
      </c>
      <c r="D36" s="237">
        <f t="shared" si="0"/>
      </c>
      <c r="E36" s="238">
        <f>SUM('- 6 -'!E36:H36)</f>
        <v>0</v>
      </c>
      <c r="F36" s="374">
        <f>IF(E36=0,"",'- 6 -'!E36/E36*100)</f>
      </c>
      <c r="G36" s="374">
        <f>IF(E36=0,"",'- 6 -'!F36/E36*100)</f>
      </c>
      <c r="H36" s="374">
        <f>IF(E36=0,"",'- 6 -'!G36/E36*100)</f>
      </c>
      <c r="I36" s="374">
        <f>IF(E36=0,"",'- 6 -'!H36/E36*100)</f>
      </c>
    </row>
    <row r="37" spans="1:9" ht="13.5" customHeight="1">
      <c r="A37" s="381" t="s">
        <v>288</v>
      </c>
      <c r="B37" s="382">
        <v>4781636</v>
      </c>
      <c r="C37" s="383">
        <f>B37/'- 3 -'!D37*100</f>
        <v>17.661094872525908</v>
      </c>
      <c r="D37" s="435">
        <f t="shared" si="0"/>
        <v>4125.656600517687</v>
      </c>
      <c r="E37" s="436">
        <f>SUM('- 6 -'!E37:H37)</f>
        <v>1159</v>
      </c>
      <c r="F37" s="383">
        <f>IF(E37=0,"",'- 6 -'!E37/E37*100)</f>
        <v>63.8481449525453</v>
      </c>
      <c r="G37" s="383">
        <f>IF(E37=0,"",'- 6 -'!F37/E37*100)</f>
        <v>0</v>
      </c>
      <c r="H37" s="383">
        <f>IF(E37=0,"",'- 6 -'!G37/E37*100)</f>
        <v>36.1518550474547</v>
      </c>
      <c r="I37" s="383">
        <f>IF(E37=0,"",'- 6 -'!H37/E37*100)</f>
        <v>0</v>
      </c>
    </row>
    <row r="38" spans="1:9" ht="13.5" customHeight="1">
      <c r="A38" s="23" t="s">
        <v>289</v>
      </c>
      <c r="B38" s="24">
        <v>15477676</v>
      </c>
      <c r="C38" s="374">
        <f>B38/'- 3 -'!D38*100</f>
        <v>22.066284640215656</v>
      </c>
      <c r="D38" s="237">
        <f t="shared" si="0"/>
        <v>4184.286563936199</v>
      </c>
      <c r="E38" s="238">
        <f>SUM('- 6 -'!E38:H38)</f>
        <v>3699</v>
      </c>
      <c r="F38" s="374">
        <f>IF(E38=0,"",'- 6 -'!E38/E38*100)</f>
        <v>74.88510408218437</v>
      </c>
      <c r="G38" s="374">
        <f>IF(E38=0,"",'- 6 -'!F38/E38*100)</f>
        <v>0</v>
      </c>
      <c r="H38" s="374">
        <f>IF(E38=0,"",'- 6 -'!G38/E38*100)</f>
        <v>20.92457420924574</v>
      </c>
      <c r="I38" s="374">
        <f>IF(E38=0,"",'- 6 -'!H38/E38*100)</f>
        <v>4.190321708569884</v>
      </c>
    </row>
    <row r="39" spans="1:9" ht="13.5" customHeight="1">
      <c r="A39" s="381" t="s">
        <v>290</v>
      </c>
      <c r="B39" s="382">
        <v>0</v>
      </c>
      <c r="C39" s="383">
        <f>B39/'- 3 -'!D39*100</f>
        <v>0</v>
      </c>
      <c r="D39" s="435">
        <f t="shared" si="0"/>
      </c>
      <c r="E39" s="436">
        <f>SUM('- 6 -'!E39:H39)</f>
        <v>0</v>
      </c>
      <c r="F39" s="383">
        <f>IF(E39=0,"",'- 6 -'!E39/E39*100)</f>
      </c>
      <c r="G39" s="383">
        <f>IF(E39=0,"",'- 6 -'!F39/E39*100)</f>
      </c>
      <c r="H39" s="383">
        <f>IF(E39=0,"",'- 6 -'!G39/E39*100)</f>
      </c>
      <c r="I39" s="383">
        <f>IF(E39=0,"",'- 6 -'!H39/E39*100)</f>
      </c>
    </row>
    <row r="40" spans="1:9" ht="13.5" customHeight="1">
      <c r="A40" s="23" t="s">
        <v>291</v>
      </c>
      <c r="B40" s="24">
        <v>6395209</v>
      </c>
      <c r="C40" s="374">
        <f>B40/'- 3 -'!D40*100</f>
        <v>8.818513977411856</v>
      </c>
      <c r="D40" s="237">
        <f t="shared" si="0"/>
        <v>4514.79632897988</v>
      </c>
      <c r="E40" s="238">
        <f>SUM('- 6 -'!E40:H40)</f>
        <v>1416.5</v>
      </c>
      <c r="F40" s="374">
        <f>IF(E40=0,"",'- 6 -'!E40/E40*100)</f>
        <v>63.50158842216731</v>
      </c>
      <c r="G40" s="374">
        <f>IF(E40=0,"",'- 6 -'!F40/E40*100)</f>
        <v>0</v>
      </c>
      <c r="H40" s="374">
        <f>IF(E40=0,"",'- 6 -'!G40/E40*100)</f>
        <v>36.498411577832684</v>
      </c>
      <c r="I40" s="374">
        <f>IF(E40=0,"",'- 6 -'!H40/E40*100)</f>
        <v>0</v>
      </c>
    </row>
    <row r="41" spans="1:9" ht="13.5" customHeight="1">
      <c r="A41" s="381" t="s">
        <v>292</v>
      </c>
      <c r="B41" s="382">
        <v>6911599</v>
      </c>
      <c r="C41" s="383">
        <f>B41/'- 3 -'!D41*100</f>
        <v>15.57868737165489</v>
      </c>
      <c r="D41" s="435">
        <f t="shared" si="0"/>
        <v>4317.051217988757</v>
      </c>
      <c r="E41" s="436">
        <f>SUM('- 6 -'!E41:H41)</f>
        <v>1601</v>
      </c>
      <c r="F41" s="383">
        <f>IF(E41=0,"",'- 6 -'!E41/E41*100)</f>
        <v>66.70830730793254</v>
      </c>
      <c r="G41" s="383">
        <f>IF(E41=0,"",'- 6 -'!F41/E41*100)</f>
        <v>0</v>
      </c>
      <c r="H41" s="383">
        <f>IF(E41=0,"",'- 6 -'!G41/E41*100)</f>
        <v>28.7945034353529</v>
      </c>
      <c r="I41" s="383">
        <f>IF(E41=0,"",'- 6 -'!H41/E41*100)</f>
        <v>4.497189256714553</v>
      </c>
    </row>
    <row r="42" spans="1:9" ht="13.5" customHeight="1">
      <c r="A42" s="23" t="s">
        <v>293</v>
      </c>
      <c r="B42" s="24">
        <v>1338060</v>
      </c>
      <c r="C42" s="374">
        <f>B42/'- 3 -'!D42*100</f>
        <v>8.256775945153278</v>
      </c>
      <c r="D42" s="237">
        <f t="shared" si="0"/>
        <v>4467.646076794657</v>
      </c>
      <c r="E42" s="238">
        <f>SUM('- 6 -'!E42:H42)</f>
        <v>299.5</v>
      </c>
      <c r="F42" s="374">
        <f>IF(E42=0,"",'- 6 -'!E42/E42*100)</f>
        <v>65.4424040066778</v>
      </c>
      <c r="G42" s="374">
        <f>IF(E42=0,"",'- 6 -'!F42/E42*100)</f>
        <v>0</v>
      </c>
      <c r="H42" s="374">
        <f>IF(E42=0,"",'- 6 -'!G42/E42*100)</f>
        <v>34.5575959933222</v>
      </c>
      <c r="I42" s="374">
        <f>IF(E42=0,"",'- 6 -'!H42/E42*100)</f>
        <v>0</v>
      </c>
    </row>
    <row r="43" spans="1:9" ht="13.5" customHeight="1">
      <c r="A43" s="381" t="s">
        <v>294</v>
      </c>
      <c r="B43" s="382">
        <v>0</v>
      </c>
      <c r="C43" s="383">
        <f>B43/'- 3 -'!D43*100</f>
        <v>0</v>
      </c>
      <c r="D43" s="435">
        <f t="shared" si="0"/>
      </c>
      <c r="E43" s="436">
        <f>SUM('- 6 -'!E43:H43)</f>
        <v>0</v>
      </c>
      <c r="F43" s="383">
        <f>IF(E43=0,"",'- 6 -'!E43/E43*100)</f>
      </c>
      <c r="G43" s="383">
        <f>IF(E43=0,"",'- 6 -'!F43/E43*100)</f>
      </c>
      <c r="H43" s="383">
        <f>IF(E43=0,"",'- 6 -'!G43/E43*100)</f>
      </c>
      <c r="I43" s="383">
        <f>IF(E43=0,"",'- 6 -'!H43/E43*100)</f>
      </c>
    </row>
    <row r="44" spans="1:9" ht="13.5" customHeight="1">
      <c r="A44" s="23" t="s">
        <v>295</v>
      </c>
      <c r="B44" s="24">
        <v>0</v>
      </c>
      <c r="C44" s="374">
        <f>B44/'- 3 -'!D44*100</f>
        <v>0</v>
      </c>
      <c r="D44" s="237">
        <f t="shared" si="0"/>
      </c>
      <c r="E44" s="238">
        <f>SUM('- 6 -'!E44:H44)</f>
        <v>0</v>
      </c>
      <c r="F44" s="374">
        <f>IF(E44=0,"",'- 6 -'!E44/E44*100)</f>
      </c>
      <c r="G44" s="374">
        <f>IF(E44=0,"",'- 6 -'!F44/E44*100)</f>
      </c>
      <c r="H44" s="374">
        <f>IF(E44=0,"",'- 6 -'!G44/E44*100)</f>
      </c>
      <c r="I44" s="374">
        <f>IF(E44=0,"",'- 6 -'!H44/E44*100)</f>
      </c>
    </row>
    <row r="45" spans="1:9" ht="13.5" customHeight="1">
      <c r="A45" s="381" t="s">
        <v>296</v>
      </c>
      <c r="B45" s="382">
        <v>2841648</v>
      </c>
      <c r="C45" s="383">
        <f>B45/'- 3 -'!D45*100</f>
        <v>25.729494823629267</v>
      </c>
      <c r="D45" s="435">
        <f t="shared" si="0"/>
        <v>3788.864</v>
      </c>
      <c r="E45" s="436">
        <f>SUM('- 6 -'!E45:H45)</f>
        <v>750</v>
      </c>
      <c r="F45" s="383">
        <f>IF(E45=0,"",'- 6 -'!E45/E45*100)</f>
        <v>82.53333333333333</v>
      </c>
      <c r="G45" s="383">
        <f>IF(E45=0,"",'- 6 -'!F45/E45*100)</f>
        <v>0</v>
      </c>
      <c r="H45" s="383">
        <f>IF(E45=0,"",'- 6 -'!G45/E45*100)</f>
        <v>17.466666666666665</v>
      </c>
      <c r="I45" s="383">
        <f>IF(E45=0,"",'- 6 -'!H45/E45*100)</f>
        <v>0</v>
      </c>
    </row>
    <row r="46" spans="1:9" ht="13.5" customHeight="1">
      <c r="A46" s="23" t="s">
        <v>297</v>
      </c>
      <c r="B46" s="24">
        <v>22053900</v>
      </c>
      <c r="C46" s="374">
        <f>B46/'- 3 -'!D46*100</f>
        <v>7.949746301948983</v>
      </c>
      <c r="D46" s="237">
        <f t="shared" si="0"/>
        <v>3959.762994882844</v>
      </c>
      <c r="E46" s="238">
        <f>SUM('- 6 -'!E46:H46)</f>
        <v>5569.5</v>
      </c>
      <c r="F46" s="374">
        <f>IF(E46=0,"",'- 6 -'!E46/E46*100)</f>
        <v>63.650237902863815</v>
      </c>
      <c r="G46" s="374">
        <f>IF(E46=0,"",'- 6 -'!F46/E46*100)</f>
        <v>0</v>
      </c>
      <c r="H46" s="374">
        <f>IF(E46=0,"",'- 6 -'!G46/E46*100)</f>
        <v>31.367268156926116</v>
      </c>
      <c r="I46" s="374">
        <f>IF(E46=0,"",'- 6 -'!H46/E46*100)</f>
        <v>4.982493940210072</v>
      </c>
    </row>
    <row r="47" spans="1:9" ht="13.5" customHeight="1">
      <c r="A47" s="381" t="s">
        <v>300</v>
      </c>
      <c r="B47" s="382">
        <v>0</v>
      </c>
      <c r="C47" s="383">
        <f>B47/'- 3 -'!D47*100</f>
        <v>0</v>
      </c>
      <c r="D47" s="435">
        <f t="shared" si="0"/>
      </c>
      <c r="E47" s="436">
        <f>SUM('- 6 -'!E47:H47)</f>
        <v>0</v>
      </c>
      <c r="F47" s="383">
        <f>IF(E47=0,"",'- 6 -'!E47/E47*100)</f>
      </c>
      <c r="G47" s="383">
        <f>IF(E47=0,"",'- 6 -'!F47/E47*100)</f>
      </c>
      <c r="H47" s="383">
        <f>IF(E47=0,"",'- 6 -'!G47/E47*100)</f>
      </c>
      <c r="I47" s="383">
        <f>IF(E47=0,"",'- 6 -'!H47/E47*100)</f>
      </c>
    </row>
    <row r="48" spans="1:9" ht="4.5" customHeight="1">
      <c r="A48"/>
      <c r="B48"/>
      <c r="C48"/>
      <c r="D48"/>
      <c r="E48"/>
      <c r="F48"/>
      <c r="G48"/>
      <c r="H48"/>
      <c r="I48"/>
    </row>
    <row r="49" spans="1:9" ht="13.5" customHeight="1">
      <c r="A49" s="384" t="s">
        <v>298</v>
      </c>
      <c r="B49" s="385">
        <f>SUM(B11:B47)</f>
        <v>115224858</v>
      </c>
      <c r="C49" s="386">
        <f>B49/'- 3 -'!D49*100</f>
        <v>7.5951474233756535</v>
      </c>
      <c r="D49" s="510">
        <f>B49/E49</f>
        <v>4174.586815933917</v>
      </c>
      <c r="E49" s="511">
        <f>SUM(E11:E47)</f>
        <v>27601.5</v>
      </c>
      <c r="F49" s="437">
        <f>IF(E49=0,"",'- 6 -'!E49/E49*100)</f>
        <v>67.17931996449468</v>
      </c>
      <c r="G49" s="386">
        <f>IF(E49=0,"",'- 6 -'!F49/E49*100)</f>
        <v>0.7952466351466406</v>
      </c>
      <c r="H49" s="386">
        <f>IF(E49=0,"",'- 6 -'!G49/E49*100)</f>
        <v>27.340905385576868</v>
      </c>
      <c r="I49" s="386">
        <f>IF(E49=0,"",'- 6 -'!H49/E49*100)</f>
        <v>4.684528014781805</v>
      </c>
    </row>
    <row r="50" spans="1:9" ht="4.5" customHeight="1">
      <c r="A50" s="25" t="s">
        <v>6</v>
      </c>
      <c r="B50" s="26"/>
      <c r="C50" s="373"/>
      <c r="D50" s="26"/>
      <c r="E50" s="239"/>
      <c r="F50" s="373"/>
      <c r="G50" s="373"/>
      <c r="H50" s="373"/>
      <c r="I50" s="373"/>
    </row>
    <row r="51" spans="1:9" ht="13.5" customHeight="1">
      <c r="A51" s="23" t="s">
        <v>299</v>
      </c>
      <c r="B51" s="24">
        <v>0</v>
      </c>
      <c r="C51" s="374">
        <f>B51/'- 3 -'!D51*100</f>
        <v>0</v>
      </c>
      <c r="D51" s="237">
        <f>IF(E51=0,"",B51/E51)</f>
      </c>
      <c r="E51" s="238">
        <f>SUM('- 6 -'!E51:H51)</f>
        <v>0</v>
      </c>
      <c r="F51" s="374">
        <f>IF(E51=0,"",'- 6 -'!E51/E51*100)</f>
      </c>
      <c r="G51" s="374">
        <f>IF(E51=0,"",'- 6 -'!F51/E51*100)</f>
      </c>
      <c r="H51" s="374">
        <f>IF(E51=0,"",'- 6 -'!G51/E51*100)</f>
      </c>
      <c r="I51" s="374">
        <f>IF(E51=0,"",'- 6 -'!H51/E51*100)</f>
      </c>
    </row>
    <row r="52" spans="1:9" ht="49.5" customHeight="1">
      <c r="A52" s="27"/>
      <c r="B52" s="72"/>
      <c r="C52" s="72"/>
      <c r="D52" s="72"/>
      <c r="E52" s="72"/>
      <c r="F52" s="72"/>
      <c r="G52" s="72"/>
      <c r="H52" s="72"/>
      <c r="I52" s="72"/>
    </row>
    <row r="53" spans="1:9" ht="15" customHeight="1">
      <c r="A53" s="127" t="s">
        <v>518</v>
      </c>
      <c r="C53" s="67"/>
      <c r="D53" s="67"/>
      <c r="E53" s="67"/>
      <c r="F53" s="67"/>
      <c r="G53" s="67"/>
      <c r="H53" s="67"/>
      <c r="I53" s="67"/>
    </row>
    <row r="54" ht="14.25" customHeight="1"/>
    <row r="55" ht="14.25" customHeight="1"/>
    <row r="56" ht="14.25" customHeight="1"/>
    <row r="57" ht="14.25" customHeight="1">
      <c r="A57" s="28"/>
    </row>
    <row r="58" ht="14.25" customHeight="1"/>
    <row r="59" ht="14.25" customHeight="1">
      <c r="A59" s="28"/>
    </row>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17.xml><?xml version="1.0" encoding="utf-8"?>
<worksheet xmlns="http://schemas.openxmlformats.org/spreadsheetml/2006/main" xmlns:r="http://schemas.openxmlformats.org/officeDocument/2006/relationships">
  <sheetPr codeName="Sheet16">
    <pageSetUpPr fitToPage="1"/>
  </sheetPr>
  <dimension ref="A1:J57"/>
  <sheetViews>
    <sheetView showGridLines="0" showZeros="0" workbookViewId="0" topLeftCell="A1">
      <selection activeCell="A1" sqref="A1"/>
    </sheetView>
  </sheetViews>
  <sheetFormatPr defaultColWidth="15.83203125" defaultRowHeight="12"/>
  <cols>
    <col min="1" max="1" width="31.83203125" style="1" customWidth="1"/>
    <col min="2" max="2" width="16.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5.83203125" style="1" customWidth="1"/>
    <col min="9" max="9" width="7.83203125" style="1" customWidth="1"/>
    <col min="10" max="10" width="9.83203125" style="1" customWidth="1"/>
    <col min="11" max="16384" width="15.83203125" style="1" customWidth="1"/>
  </cols>
  <sheetData>
    <row r="1" spans="1:10" ht="6.75" customHeight="1">
      <c r="A1" s="3"/>
      <c r="B1" s="4"/>
      <c r="C1" s="4"/>
      <c r="D1" s="4"/>
      <c r="E1" s="4"/>
      <c r="F1" s="4"/>
      <c r="G1" s="4"/>
      <c r="H1" s="4"/>
      <c r="I1" s="4"/>
      <c r="J1" s="4"/>
    </row>
    <row r="2" spans="1:10" ht="15.75" customHeight="1">
      <c r="A2" s="168"/>
      <c r="B2" s="5" t="s">
        <v>3</v>
      </c>
      <c r="C2" s="6"/>
      <c r="D2" s="6"/>
      <c r="E2" s="6"/>
      <c r="F2" s="6"/>
      <c r="G2" s="109"/>
      <c r="H2" s="109"/>
      <c r="I2" s="219"/>
      <c r="J2" s="191" t="s">
        <v>453</v>
      </c>
    </row>
    <row r="3" spans="1:10" ht="15.75" customHeight="1">
      <c r="A3" s="171"/>
      <c r="B3" s="7" t="str">
        <f>OPYEAR</f>
        <v>OPERATING FUND 2005/2006 BUDGET</v>
      </c>
      <c r="C3" s="8"/>
      <c r="D3" s="8"/>
      <c r="E3" s="8"/>
      <c r="F3" s="8"/>
      <c r="G3" s="111"/>
      <c r="H3" s="111"/>
      <c r="I3" s="111"/>
      <c r="J3" s="104"/>
    </row>
    <row r="4" spans="2:10" ht="15.75" customHeight="1">
      <c r="B4" s="4"/>
      <c r="C4" s="4"/>
      <c r="D4" s="104"/>
      <c r="E4" s="4"/>
      <c r="F4" s="4"/>
      <c r="G4" s="4"/>
      <c r="H4" s="4"/>
      <c r="I4" s="4"/>
      <c r="J4" s="4"/>
    </row>
    <row r="5" spans="2:10" ht="15.75" customHeight="1">
      <c r="B5" s="173" t="s">
        <v>15</v>
      </c>
      <c r="C5" s="193"/>
      <c r="D5" s="194"/>
      <c r="E5" s="194"/>
      <c r="F5" s="194"/>
      <c r="G5" s="194"/>
      <c r="H5" s="194"/>
      <c r="I5" s="194"/>
      <c r="J5" s="195"/>
    </row>
    <row r="6" spans="2:10" ht="15.75" customHeight="1">
      <c r="B6" s="375" t="s">
        <v>18</v>
      </c>
      <c r="C6" s="376"/>
      <c r="D6" s="377"/>
      <c r="E6" s="438"/>
      <c r="F6" s="439"/>
      <c r="G6" s="440"/>
      <c r="H6" s="375" t="s">
        <v>19</v>
      </c>
      <c r="I6" s="376"/>
      <c r="J6" s="377"/>
    </row>
    <row r="7" spans="2:10" ht="15.75" customHeight="1">
      <c r="B7" s="378" t="s">
        <v>44</v>
      </c>
      <c r="C7" s="379"/>
      <c r="D7" s="380"/>
      <c r="E7" s="378" t="s">
        <v>437</v>
      </c>
      <c r="F7" s="379"/>
      <c r="G7" s="380"/>
      <c r="H7" s="378" t="s">
        <v>45</v>
      </c>
      <c r="I7" s="379"/>
      <c r="J7" s="380"/>
    </row>
    <row r="8" spans="1:10" ht="15.75" customHeight="1">
      <c r="A8" s="105"/>
      <c r="B8" s="177"/>
      <c r="C8" s="176"/>
      <c r="D8" s="176" t="s">
        <v>74</v>
      </c>
      <c r="E8" s="177"/>
      <c r="F8" s="176"/>
      <c r="G8" s="176" t="s">
        <v>74</v>
      </c>
      <c r="H8" s="177"/>
      <c r="I8" s="176"/>
      <c r="J8" s="176" t="s">
        <v>74</v>
      </c>
    </row>
    <row r="9" spans="1:10" ht="15.75" customHeight="1">
      <c r="A9" s="35" t="s">
        <v>98</v>
      </c>
      <c r="B9" s="116" t="s">
        <v>99</v>
      </c>
      <c r="C9" s="116" t="s">
        <v>100</v>
      </c>
      <c r="D9" s="116" t="s">
        <v>101</v>
      </c>
      <c r="E9" s="116" t="s">
        <v>99</v>
      </c>
      <c r="F9" s="116" t="s">
        <v>100</v>
      </c>
      <c r="G9" s="116" t="s">
        <v>101</v>
      </c>
      <c r="H9" s="116" t="s">
        <v>99</v>
      </c>
      <c r="I9" s="116" t="s">
        <v>100</v>
      </c>
      <c r="J9" s="116" t="s">
        <v>101</v>
      </c>
    </row>
    <row r="10" ht="4.5" customHeight="1">
      <c r="A10" s="37"/>
    </row>
    <row r="11" spans="1:10" ht="13.5" customHeight="1">
      <c r="A11" s="381" t="s">
        <v>263</v>
      </c>
      <c r="B11" s="382">
        <v>102414</v>
      </c>
      <c r="C11" s="383">
        <f>B11/'- 3 -'!D11*100</f>
        <v>0.8567341475656683</v>
      </c>
      <c r="D11" s="382">
        <f>B11/'- 7 -'!F11</f>
        <v>67.60223109673586</v>
      </c>
      <c r="E11" s="382">
        <v>0</v>
      </c>
      <c r="F11" s="383">
        <f>E11/'- 3 -'!D11*100</f>
        <v>0</v>
      </c>
      <c r="G11" s="382">
        <f>E11/'- 7 -'!F11</f>
        <v>0</v>
      </c>
      <c r="H11" s="382">
        <v>156860</v>
      </c>
      <c r="I11" s="383">
        <f>H11/'- 3 -'!D11*100</f>
        <v>1.3121967542245272</v>
      </c>
      <c r="J11" s="382">
        <f>H11/'- 7 -'!F11</f>
        <v>103.54137100234331</v>
      </c>
    </row>
    <row r="12" spans="1:10" ht="13.5" customHeight="1">
      <c r="A12" s="23" t="s">
        <v>264</v>
      </c>
      <c r="B12" s="24">
        <v>131397</v>
      </c>
      <c r="C12" s="374">
        <f>B12/'- 3 -'!D12*100</f>
        <v>0.6326716803912369</v>
      </c>
      <c r="D12" s="24">
        <f>B12/'- 7 -'!F12</f>
        <v>56.27437166345103</v>
      </c>
      <c r="E12" s="24">
        <v>2000</v>
      </c>
      <c r="F12" s="374">
        <f>E12/'- 3 -'!D12*100</f>
        <v>0.00962992580334767</v>
      </c>
      <c r="G12" s="24">
        <f>E12/'- 7 -'!F12</f>
        <v>0.8565548933910367</v>
      </c>
      <c r="H12" s="24">
        <v>325566</v>
      </c>
      <c r="I12" s="374">
        <f>H12/'- 3 -'!D12*100</f>
        <v>1.567588212046344</v>
      </c>
      <c r="J12" s="24">
        <f>H12/'- 7 -'!F12</f>
        <v>139.43257521087313</v>
      </c>
    </row>
    <row r="13" spans="1:10" ht="13.5" customHeight="1">
      <c r="A13" s="381" t="s">
        <v>265</v>
      </c>
      <c r="B13" s="382">
        <v>213500</v>
      </c>
      <c r="C13" s="383">
        <f>B13/'- 3 -'!D13*100</f>
        <v>0.4151184788970098</v>
      </c>
      <c r="D13" s="382">
        <f>B13/'- 7 -'!F13</f>
        <v>30.37416417698108</v>
      </c>
      <c r="E13" s="382">
        <v>144700</v>
      </c>
      <c r="F13" s="383">
        <f>E13/'- 3 -'!D13*100</f>
        <v>0.2813472782032661</v>
      </c>
      <c r="G13" s="382">
        <f>E13/'- 7 -'!F13</f>
        <v>20.58614312135439</v>
      </c>
      <c r="H13" s="382">
        <v>829700</v>
      </c>
      <c r="I13" s="383">
        <f>H13/'- 3 -'!D13*100</f>
        <v>1.6132262385988243</v>
      </c>
      <c r="J13" s="382">
        <f>H13/'- 7 -'!F13</f>
        <v>118.03955043391663</v>
      </c>
    </row>
    <row r="14" spans="1:10" ht="13.5" customHeight="1">
      <c r="A14" s="23" t="s">
        <v>301</v>
      </c>
      <c r="B14" s="24">
        <v>299171</v>
      </c>
      <c r="C14" s="374">
        <f>B14/'- 3 -'!D14*100</f>
        <v>0.6507013051958359</v>
      </c>
      <c r="D14" s="24">
        <f>B14/'- 7 -'!F14</f>
        <v>69.5746511627907</v>
      </c>
      <c r="E14" s="24">
        <v>0</v>
      </c>
      <c r="F14" s="374">
        <f>E14/'- 3 -'!D14*100</f>
        <v>0</v>
      </c>
      <c r="G14" s="24">
        <f>E14/'- 7 -'!F14</f>
        <v>0</v>
      </c>
      <c r="H14" s="24">
        <v>591728</v>
      </c>
      <c r="I14" s="374">
        <f>H14/'- 3 -'!D14*100</f>
        <v>1.2870170635553633</v>
      </c>
      <c r="J14" s="24">
        <f>H14/'- 7 -'!F14</f>
        <v>137.61116279069768</v>
      </c>
    </row>
    <row r="15" spans="1:10" ht="13.5" customHeight="1">
      <c r="A15" s="381" t="s">
        <v>266</v>
      </c>
      <c r="B15" s="382">
        <v>145400</v>
      </c>
      <c r="C15" s="383">
        <f>B15/'- 3 -'!D15*100</f>
        <v>1.048194981568277</v>
      </c>
      <c r="D15" s="382">
        <f>B15/'- 7 -'!F15</f>
        <v>91.82191348279129</v>
      </c>
      <c r="E15" s="382">
        <v>0</v>
      </c>
      <c r="F15" s="383">
        <f>E15/'- 3 -'!D15*100</f>
        <v>0</v>
      </c>
      <c r="G15" s="382">
        <f>E15/'- 7 -'!F15</f>
        <v>0</v>
      </c>
      <c r="H15" s="382">
        <v>192600</v>
      </c>
      <c r="I15" s="383">
        <f>H15/'- 3 -'!D15*100</f>
        <v>1.3884618531640314</v>
      </c>
      <c r="J15" s="382">
        <f>H15/'- 7 -'!F15</f>
        <v>121.62930217871804</v>
      </c>
    </row>
    <row r="16" spans="1:10" ht="13.5" customHeight="1">
      <c r="A16" s="23" t="s">
        <v>267</v>
      </c>
      <c r="B16" s="24">
        <v>116543</v>
      </c>
      <c r="C16" s="374">
        <f>B16/'- 3 -'!D16*100</f>
        <v>1.0587268496900937</v>
      </c>
      <c r="D16" s="24">
        <f>B16/'- 7 -'!F16</f>
        <v>89.27077747989276</v>
      </c>
      <c r="E16" s="24">
        <v>0</v>
      </c>
      <c r="F16" s="374">
        <f>E16/'- 3 -'!D16*100</f>
        <v>0</v>
      </c>
      <c r="G16" s="24">
        <f>E16/'- 7 -'!F16</f>
        <v>0</v>
      </c>
      <c r="H16" s="24">
        <v>92664</v>
      </c>
      <c r="I16" s="374">
        <f>H16/'- 3 -'!D16*100</f>
        <v>0.8417997202721986</v>
      </c>
      <c r="J16" s="24">
        <f>H16/'- 7 -'!F16</f>
        <v>70.97970126388357</v>
      </c>
    </row>
    <row r="17" spans="1:10" ht="13.5" customHeight="1">
      <c r="A17" s="381" t="s">
        <v>268</v>
      </c>
      <c r="B17" s="382">
        <v>102370</v>
      </c>
      <c r="C17" s="383">
        <f>B17/'- 3 -'!D17*100</f>
        <v>0.8045188227697767</v>
      </c>
      <c r="D17" s="382">
        <f>B17/'- 7 -'!F17</f>
        <v>70.38157442420075</v>
      </c>
      <c r="E17" s="382">
        <v>0</v>
      </c>
      <c r="F17" s="383">
        <f>E17/'- 3 -'!D17*100</f>
        <v>0</v>
      </c>
      <c r="G17" s="382">
        <f>E17/'- 7 -'!F17</f>
        <v>0</v>
      </c>
      <c r="H17" s="382">
        <v>334950</v>
      </c>
      <c r="I17" s="383">
        <f>H17/'- 3 -'!D17*100</f>
        <v>2.6323491226603175</v>
      </c>
      <c r="J17" s="382">
        <f>H17/'- 7 -'!F17</f>
        <v>230.28532141629427</v>
      </c>
    </row>
    <row r="18" spans="1:10" ht="13.5" customHeight="1">
      <c r="A18" s="23" t="s">
        <v>269</v>
      </c>
      <c r="B18" s="24">
        <v>0</v>
      </c>
      <c r="C18" s="374">
        <f>B18/'- 3 -'!D18*100</f>
        <v>0</v>
      </c>
      <c r="D18" s="24">
        <f>B18/'- 7 -'!F18</f>
        <v>0</v>
      </c>
      <c r="E18" s="24">
        <v>0</v>
      </c>
      <c r="F18" s="374">
        <f>E18/'- 3 -'!D18*100</f>
        <v>0</v>
      </c>
      <c r="G18" s="24">
        <f>E18/'- 7 -'!F18</f>
        <v>0</v>
      </c>
      <c r="H18" s="24">
        <v>2044392</v>
      </c>
      <c r="I18" s="374">
        <f>H18/'- 3 -'!D18*100</f>
        <v>2.5659486141049457</v>
      </c>
      <c r="J18" s="24">
        <f>H18/'- 7 -'!F18</f>
        <v>342.2092030598751</v>
      </c>
    </row>
    <row r="19" spans="1:10" ht="13.5" customHeight="1">
      <c r="A19" s="381" t="s">
        <v>270</v>
      </c>
      <c r="B19" s="382">
        <v>103300</v>
      </c>
      <c r="C19" s="383">
        <f>B19/'- 3 -'!D19*100</f>
        <v>0.4934544438367158</v>
      </c>
      <c r="D19" s="382">
        <f>B19/'- 7 -'!F19</f>
        <v>32.982120051085566</v>
      </c>
      <c r="E19" s="382">
        <v>0</v>
      </c>
      <c r="F19" s="383">
        <f>E19/'- 3 -'!D19*100</f>
        <v>0</v>
      </c>
      <c r="G19" s="382">
        <f>E19/'- 7 -'!F19</f>
        <v>0</v>
      </c>
      <c r="H19" s="382">
        <v>306100</v>
      </c>
      <c r="I19" s="383">
        <f>H19/'- 3 -'!D19*100</f>
        <v>1.4622110867223495</v>
      </c>
      <c r="J19" s="382">
        <f>H19/'- 7 -'!F19</f>
        <v>97.7330779054917</v>
      </c>
    </row>
    <row r="20" spans="1:10" ht="13.5" customHeight="1">
      <c r="A20" s="23" t="s">
        <v>271</v>
      </c>
      <c r="B20" s="24">
        <v>243724</v>
      </c>
      <c r="C20" s="374">
        <f>B20/'- 3 -'!D20*100</f>
        <v>0.5722460658082975</v>
      </c>
      <c r="D20" s="24">
        <f>B20/'- 7 -'!F20</f>
        <v>36.13938315539739</v>
      </c>
      <c r="E20" s="24">
        <v>6000</v>
      </c>
      <c r="F20" s="374">
        <f>E20/'- 3 -'!D20*100</f>
        <v>0.014087559677544213</v>
      </c>
      <c r="G20" s="24">
        <f>E20/'- 7 -'!F20</f>
        <v>0.8896797153024911</v>
      </c>
      <c r="H20" s="24">
        <v>563468</v>
      </c>
      <c r="I20" s="374">
        <f>H20/'- 3 -'!D20*100</f>
        <v>1.3229815127310802</v>
      </c>
      <c r="J20" s="24">
        <f>H20/'- 7 -'!F20</f>
        <v>83.55100830367735</v>
      </c>
    </row>
    <row r="21" spans="1:10" ht="13.5" customHeight="1">
      <c r="A21" s="381" t="s">
        <v>272</v>
      </c>
      <c r="B21" s="382">
        <v>108000</v>
      </c>
      <c r="C21" s="383">
        <f>B21/'- 3 -'!D21*100</f>
        <v>0.4202661685734298</v>
      </c>
      <c r="D21" s="382">
        <f>B21/'- 7 -'!F21</f>
        <v>33.75</v>
      </c>
      <c r="E21" s="382">
        <v>0</v>
      </c>
      <c r="F21" s="383">
        <f>E21/'- 3 -'!D21*100</f>
        <v>0</v>
      </c>
      <c r="G21" s="382">
        <f>E21/'- 7 -'!F21</f>
        <v>0</v>
      </c>
      <c r="H21" s="382">
        <v>404000</v>
      </c>
      <c r="I21" s="383">
        <f>H21/'- 3 -'!D21*100</f>
        <v>1.572106778737645</v>
      </c>
      <c r="J21" s="382">
        <f>H21/'- 7 -'!F21</f>
        <v>126.25</v>
      </c>
    </row>
    <row r="22" spans="1:10" ht="13.5" customHeight="1">
      <c r="A22" s="23" t="s">
        <v>273</v>
      </c>
      <c r="B22" s="24">
        <v>97640</v>
      </c>
      <c r="C22" s="374">
        <f>B22/'- 3 -'!D22*100</f>
        <v>0.7091751459241895</v>
      </c>
      <c r="D22" s="24">
        <f>B22/'- 7 -'!F22</f>
        <v>57.70685579196218</v>
      </c>
      <c r="E22" s="24">
        <v>0</v>
      </c>
      <c r="F22" s="374">
        <f>E22/'- 3 -'!D22*100</f>
        <v>0</v>
      </c>
      <c r="G22" s="24">
        <f>E22/'- 7 -'!F22</f>
        <v>0</v>
      </c>
      <c r="H22" s="24">
        <v>156550</v>
      </c>
      <c r="I22" s="374">
        <f>H22/'- 3 -'!D22*100</f>
        <v>1.1370480243182288</v>
      </c>
      <c r="J22" s="24">
        <f>H22/'- 7 -'!F22</f>
        <v>92.52364066193853</v>
      </c>
    </row>
    <row r="23" spans="1:10" ht="13.5" customHeight="1">
      <c r="A23" s="381" t="s">
        <v>274</v>
      </c>
      <c r="B23" s="382">
        <v>90100</v>
      </c>
      <c r="C23" s="383">
        <f>B23/'- 3 -'!D23*100</f>
        <v>0.7869100783617458</v>
      </c>
      <c r="D23" s="382">
        <f>B23/'- 7 -'!F23</f>
        <v>69.22781406069919</v>
      </c>
      <c r="E23" s="382">
        <v>0</v>
      </c>
      <c r="F23" s="383">
        <f>E23/'- 3 -'!D23*100</f>
        <v>0</v>
      </c>
      <c r="G23" s="382">
        <f>E23/'- 7 -'!F23</f>
        <v>0</v>
      </c>
      <c r="H23" s="382">
        <v>165000</v>
      </c>
      <c r="I23" s="383">
        <f>H23/'- 3 -'!D23*100</f>
        <v>1.4410672911175144</v>
      </c>
      <c r="J23" s="382">
        <f>H23/'- 7 -'!F23</f>
        <v>126.77679600461006</v>
      </c>
    </row>
    <row r="24" spans="1:10" ht="13.5" customHeight="1">
      <c r="A24" s="23" t="s">
        <v>275</v>
      </c>
      <c r="B24" s="24">
        <v>153360</v>
      </c>
      <c r="C24" s="374">
        <f>B24/'- 3 -'!D24*100</f>
        <v>0.4000419449300631</v>
      </c>
      <c r="D24" s="24">
        <f>B24/'- 7 -'!F24</f>
        <v>33.28486163863266</v>
      </c>
      <c r="E24" s="24">
        <v>10000</v>
      </c>
      <c r="F24" s="374">
        <f>E24/'- 3 -'!D24*100</f>
        <v>0.026085155511871617</v>
      </c>
      <c r="G24" s="24">
        <f>E24/'- 7 -'!F24</f>
        <v>2.1703743895822027</v>
      </c>
      <c r="H24" s="24">
        <v>764595</v>
      </c>
      <c r="I24" s="374">
        <f>H24/'- 3 -'!D24*100</f>
        <v>1.9944579478599476</v>
      </c>
      <c r="J24" s="24">
        <f>H24/'- 7 -'!F24</f>
        <v>165.94574064026045</v>
      </c>
    </row>
    <row r="25" spans="1:10" ht="13.5" customHeight="1">
      <c r="A25" s="381" t="s">
        <v>276</v>
      </c>
      <c r="B25" s="382">
        <v>676117</v>
      </c>
      <c r="C25" s="383">
        <f>B25/'- 3 -'!D25*100</f>
        <v>0.561961921067854</v>
      </c>
      <c r="D25" s="382">
        <f>B25/'- 7 -'!F25</f>
        <v>45.52516580816752</v>
      </c>
      <c r="E25" s="382">
        <v>178483</v>
      </c>
      <c r="F25" s="383">
        <f>E25/'- 3 -'!D25*100</f>
        <v>0.14834806632277225</v>
      </c>
      <c r="G25" s="382">
        <f>E25/'- 7 -'!F25</f>
        <v>12.017843315490017</v>
      </c>
      <c r="H25" s="382">
        <v>2371682</v>
      </c>
      <c r="I25" s="383">
        <f>H25/'- 3 -'!D25*100</f>
        <v>1.9712490188562783</v>
      </c>
      <c r="J25" s="382">
        <f>H25/'- 7 -'!F25</f>
        <v>159.6930949735717</v>
      </c>
    </row>
    <row r="26" spans="1:10" ht="13.5" customHeight="1">
      <c r="A26" s="23" t="s">
        <v>277</v>
      </c>
      <c r="B26" s="24">
        <v>230362</v>
      </c>
      <c r="C26" s="374">
        <f>B26/'- 3 -'!D26*100</f>
        <v>0.816385489940624</v>
      </c>
      <c r="D26" s="24">
        <f>B26/'- 7 -'!F26</f>
        <v>71.2423070975723</v>
      </c>
      <c r="E26" s="24">
        <v>6600</v>
      </c>
      <c r="F26" s="374">
        <f>E26/'- 3 -'!D26*100</f>
        <v>0.02338990038985648</v>
      </c>
      <c r="G26" s="24">
        <f>E26/'- 7 -'!F26</f>
        <v>2.041131900417504</v>
      </c>
      <c r="H26" s="24">
        <v>388670</v>
      </c>
      <c r="I26" s="374">
        <f>H26/'- 3 -'!D26*100</f>
        <v>1.3774170582614422</v>
      </c>
      <c r="J26" s="24">
        <f>H26/'- 7 -'!F26</f>
        <v>120.2010205659502</v>
      </c>
    </row>
    <row r="27" spans="1:10" ht="13.5" customHeight="1">
      <c r="A27" s="381" t="s">
        <v>278</v>
      </c>
      <c r="B27" s="382">
        <v>152608</v>
      </c>
      <c r="C27" s="383">
        <f>B27/'- 3 -'!D27*100</f>
        <v>0.5136042286460968</v>
      </c>
      <c r="D27" s="382">
        <f>B27/'- 7 -'!F27</f>
        <v>44.98247661829683</v>
      </c>
      <c r="E27" s="382">
        <v>0</v>
      </c>
      <c r="F27" s="383">
        <f>E27/'- 3 -'!D27*100</f>
        <v>0</v>
      </c>
      <c r="G27" s="382">
        <f>E27/'- 7 -'!F27</f>
        <v>0</v>
      </c>
      <c r="H27" s="382">
        <v>585177</v>
      </c>
      <c r="I27" s="383">
        <f>H27/'- 3 -'!D27*100</f>
        <v>1.9694208803367907</v>
      </c>
      <c r="J27" s="382">
        <f>H27/'- 7 -'!F27</f>
        <v>172.48578528035935</v>
      </c>
    </row>
    <row r="28" spans="1:10" ht="13.5" customHeight="1">
      <c r="A28" s="23" t="s">
        <v>279</v>
      </c>
      <c r="B28" s="24">
        <v>103023</v>
      </c>
      <c r="C28" s="374">
        <f>B28/'- 3 -'!D28*100</f>
        <v>0.5727056861843107</v>
      </c>
      <c r="D28" s="24">
        <f>B28/'- 7 -'!F28</f>
        <v>50.255121951219515</v>
      </c>
      <c r="E28" s="24">
        <v>0</v>
      </c>
      <c r="F28" s="374">
        <f>E28/'- 3 -'!D28*100</f>
        <v>0</v>
      </c>
      <c r="G28" s="24">
        <f>E28/'- 7 -'!F28</f>
        <v>0</v>
      </c>
      <c r="H28" s="24">
        <v>209697</v>
      </c>
      <c r="I28" s="374">
        <f>H28/'- 3 -'!D28*100</f>
        <v>1.1657073107538258</v>
      </c>
      <c r="J28" s="24">
        <f>H28/'- 7 -'!F28</f>
        <v>102.29121951219513</v>
      </c>
    </row>
    <row r="29" spans="1:10" ht="13.5" customHeight="1">
      <c r="A29" s="381" t="s">
        <v>280</v>
      </c>
      <c r="B29" s="382">
        <v>647859</v>
      </c>
      <c r="C29" s="383">
        <f>B29/'- 3 -'!D29*100</f>
        <v>0.582468301029246</v>
      </c>
      <c r="D29" s="382">
        <f>B29/'- 7 -'!F29</f>
        <v>50.07605797101449</v>
      </c>
      <c r="E29" s="382">
        <v>927899</v>
      </c>
      <c r="F29" s="383">
        <f>E29/'- 3 -'!D29*100</f>
        <v>0.8342428739227769</v>
      </c>
      <c r="G29" s="382">
        <f>E29/'- 7 -'!F29</f>
        <v>71.72166183574879</v>
      </c>
      <c r="H29" s="382">
        <v>2088082</v>
      </c>
      <c r="I29" s="383">
        <f>H29/'- 3 -'!D29*100</f>
        <v>1.8773245026305876</v>
      </c>
      <c r="J29" s="382">
        <f>H29/'- 7 -'!F29</f>
        <v>161.39764251207728</v>
      </c>
    </row>
    <row r="30" spans="1:10" ht="13.5" customHeight="1">
      <c r="A30" s="23" t="s">
        <v>281</v>
      </c>
      <c r="B30" s="24">
        <v>110260</v>
      </c>
      <c r="C30" s="374">
        <f>B30/'- 3 -'!D30*100</f>
        <v>1.0611648040141402</v>
      </c>
      <c r="D30" s="24">
        <f>B30/'- 7 -'!F30</f>
        <v>88.208</v>
      </c>
      <c r="E30" s="24">
        <v>0</v>
      </c>
      <c r="F30" s="374">
        <f>E30/'- 3 -'!D30*100</f>
        <v>0</v>
      </c>
      <c r="G30" s="24">
        <f>E30/'- 7 -'!F30</f>
        <v>0</v>
      </c>
      <c r="H30" s="24">
        <v>85745</v>
      </c>
      <c r="I30" s="374">
        <f>H30/'- 3 -'!D30*100</f>
        <v>0.825227427173884</v>
      </c>
      <c r="J30" s="24">
        <f>H30/'- 7 -'!F30</f>
        <v>68.596</v>
      </c>
    </row>
    <row r="31" spans="1:10" ht="13.5" customHeight="1">
      <c r="A31" s="381" t="s">
        <v>282</v>
      </c>
      <c r="B31" s="382">
        <v>106368</v>
      </c>
      <c r="C31" s="383">
        <f>B31/'- 3 -'!D31*100</f>
        <v>0.398953392463461</v>
      </c>
      <c r="D31" s="382">
        <f>B31/'- 7 -'!F31</f>
        <v>31.539807264640473</v>
      </c>
      <c r="E31" s="382">
        <v>6000</v>
      </c>
      <c r="F31" s="383">
        <f>E31/'- 3 -'!D31*100</f>
        <v>0.022504139917839637</v>
      </c>
      <c r="G31" s="382">
        <f>E31/'- 7 -'!F31</f>
        <v>1.7790956263899185</v>
      </c>
      <c r="H31" s="382">
        <v>485871</v>
      </c>
      <c r="I31" s="383">
        <f>H31/'- 3 -'!D31*100</f>
        <v>1.822351494336777</v>
      </c>
      <c r="J31" s="382">
        <f>H31/'- 7 -'!F31</f>
        <v>144.06849518161602</v>
      </c>
    </row>
    <row r="32" spans="1:10" ht="13.5" customHeight="1">
      <c r="A32" s="23" t="s">
        <v>283</v>
      </c>
      <c r="B32" s="24">
        <v>121322</v>
      </c>
      <c r="C32" s="374">
        <f>B32/'- 3 -'!D32*100</f>
        <v>0.6010312281404008</v>
      </c>
      <c r="D32" s="24">
        <f>B32/'- 7 -'!F32</f>
        <v>54.30707251566697</v>
      </c>
      <c r="E32" s="24">
        <v>4000</v>
      </c>
      <c r="F32" s="374">
        <f>E32/'- 3 -'!D32*100</f>
        <v>0.01981606726365872</v>
      </c>
      <c r="G32" s="24">
        <f>E32/'- 7 -'!F32</f>
        <v>1.7905102954341987</v>
      </c>
      <c r="H32" s="24">
        <v>238631</v>
      </c>
      <c r="I32" s="374">
        <f>H32/'- 3 -'!D32*100</f>
        <v>1.182181986798536</v>
      </c>
      <c r="J32" s="24">
        <f>H32/'- 7 -'!F32</f>
        <v>106.81781557743957</v>
      </c>
    </row>
    <row r="33" spans="1:10" ht="13.5" customHeight="1">
      <c r="A33" s="381" t="s">
        <v>284</v>
      </c>
      <c r="B33" s="382">
        <v>173100</v>
      </c>
      <c r="C33" s="383">
        <f>B33/'- 3 -'!D33*100</f>
        <v>0.7851372742900428</v>
      </c>
      <c r="D33" s="382">
        <f>B33/'- 7 -'!F33</f>
        <v>74.41960447119519</v>
      </c>
      <c r="E33" s="382">
        <v>0</v>
      </c>
      <c r="F33" s="383">
        <f>E33/'- 3 -'!D33*100</f>
        <v>0</v>
      </c>
      <c r="G33" s="382">
        <f>E33/'- 7 -'!F33</f>
        <v>0</v>
      </c>
      <c r="H33" s="382">
        <v>292900</v>
      </c>
      <c r="I33" s="383">
        <f>H33/'- 3 -'!D33*100</f>
        <v>1.3285193971089169</v>
      </c>
      <c r="J33" s="382">
        <f>H33/'- 7 -'!F33</f>
        <v>125.92433361994841</v>
      </c>
    </row>
    <row r="34" spans="1:10" ht="13.5" customHeight="1">
      <c r="A34" s="23" t="s">
        <v>285</v>
      </c>
      <c r="B34" s="24">
        <v>161689</v>
      </c>
      <c r="C34" s="374">
        <f>B34/'- 3 -'!D34*100</f>
        <v>0.8642183695403285</v>
      </c>
      <c r="D34" s="24">
        <f>B34/'- 7 -'!F34</f>
        <v>74.08430698739977</v>
      </c>
      <c r="E34" s="24">
        <v>0</v>
      </c>
      <c r="F34" s="374">
        <f>E34/'- 3 -'!D34*100</f>
        <v>0</v>
      </c>
      <c r="G34" s="24">
        <f>E34/'- 7 -'!F34</f>
        <v>0</v>
      </c>
      <c r="H34" s="24">
        <v>228665</v>
      </c>
      <c r="I34" s="374">
        <f>H34/'- 3 -'!D34*100</f>
        <v>1.222201222537954</v>
      </c>
      <c r="J34" s="24">
        <f>H34/'- 7 -'!F34</f>
        <v>104.77205040091638</v>
      </c>
    </row>
    <row r="35" spans="1:10" ht="13.5" customHeight="1">
      <c r="A35" s="381" t="s">
        <v>286</v>
      </c>
      <c r="B35" s="382">
        <v>626450</v>
      </c>
      <c r="C35" s="383">
        <f>B35/'- 3 -'!D35*100</f>
        <v>0.46445138960341525</v>
      </c>
      <c r="D35" s="382">
        <f>B35/'- 7 -'!F35</f>
        <v>36.790485978564085</v>
      </c>
      <c r="E35" s="382">
        <v>0</v>
      </c>
      <c r="F35" s="383">
        <f>E35/'- 3 -'!D35*100</f>
        <v>0</v>
      </c>
      <c r="G35" s="382">
        <f>E35/'- 7 -'!F35</f>
        <v>0</v>
      </c>
      <c r="H35" s="382">
        <v>2187550</v>
      </c>
      <c r="I35" s="383">
        <f>H35/'- 3 -'!D35*100</f>
        <v>1.6218543177060434</v>
      </c>
      <c r="J35" s="382">
        <f>H35/'- 7 -'!F35</f>
        <v>128.47159007487886</v>
      </c>
    </row>
    <row r="36" spans="1:10" ht="13.5" customHeight="1">
      <c r="A36" s="23" t="s">
        <v>287</v>
      </c>
      <c r="B36" s="24">
        <v>135130</v>
      </c>
      <c r="C36" s="374">
        <f>B36/'- 3 -'!D36*100</f>
        <v>0.7688324988620846</v>
      </c>
      <c r="D36" s="24">
        <f>B36/'- 7 -'!F36</f>
        <v>66.94575179588803</v>
      </c>
      <c r="E36" s="24">
        <v>0</v>
      </c>
      <c r="F36" s="374">
        <f>E36/'- 3 -'!D36*100</f>
        <v>0</v>
      </c>
      <c r="G36" s="24">
        <f>E36/'- 7 -'!F36</f>
        <v>0</v>
      </c>
      <c r="H36" s="24">
        <v>154190</v>
      </c>
      <c r="I36" s="374">
        <f>H36/'- 3 -'!D36*100</f>
        <v>0.8772758306781975</v>
      </c>
      <c r="J36" s="24">
        <f>H36/'- 7 -'!F36</f>
        <v>76.38840723309389</v>
      </c>
    </row>
    <row r="37" spans="1:10" ht="13.5" customHeight="1">
      <c r="A37" s="381" t="s">
        <v>288</v>
      </c>
      <c r="B37" s="382">
        <v>140111</v>
      </c>
      <c r="C37" s="383">
        <f>B37/'- 3 -'!D37*100</f>
        <v>0.5175035623130821</v>
      </c>
      <c r="D37" s="382">
        <f>B37/'- 7 -'!F37</f>
        <v>43.33776678008042</v>
      </c>
      <c r="E37" s="382">
        <v>0</v>
      </c>
      <c r="F37" s="383">
        <f>E37/'- 3 -'!D37*100</f>
        <v>0</v>
      </c>
      <c r="G37" s="382">
        <f>E37/'- 7 -'!F37</f>
        <v>0</v>
      </c>
      <c r="H37" s="382">
        <v>367765</v>
      </c>
      <c r="I37" s="383">
        <f>H37/'- 3 -'!D37*100</f>
        <v>1.358349434334711</v>
      </c>
      <c r="J37" s="382">
        <f>H37/'- 7 -'!F37</f>
        <v>113.7534797401794</v>
      </c>
    </row>
    <row r="38" spans="1:10" ht="13.5" customHeight="1">
      <c r="A38" s="23" t="s">
        <v>289</v>
      </c>
      <c r="B38" s="24">
        <v>245327</v>
      </c>
      <c r="C38" s="374">
        <f>B38/'- 3 -'!D38*100</f>
        <v>0.34975893098745486</v>
      </c>
      <c r="D38" s="24">
        <f>B38/'- 7 -'!F38</f>
        <v>28.760492379835874</v>
      </c>
      <c r="E38" s="24">
        <v>0</v>
      </c>
      <c r="F38" s="374">
        <f>E38/'- 3 -'!D38*100</f>
        <v>0</v>
      </c>
      <c r="G38" s="24">
        <f>E38/'- 7 -'!F38</f>
        <v>0</v>
      </c>
      <c r="H38" s="24">
        <v>1086318</v>
      </c>
      <c r="I38" s="374">
        <f>H38/'- 3 -'!D38*100</f>
        <v>1.5487468659887822</v>
      </c>
      <c r="J38" s="24">
        <f>H38/'- 7 -'!F38</f>
        <v>127.35263774912075</v>
      </c>
    </row>
    <row r="39" spans="1:10" ht="13.5" customHeight="1">
      <c r="A39" s="381" t="s">
        <v>290</v>
      </c>
      <c r="B39" s="382">
        <v>182200</v>
      </c>
      <c r="C39" s="383">
        <f>B39/'- 3 -'!D39*100</f>
        <v>1.1548615456015336</v>
      </c>
      <c r="D39" s="382">
        <f>B39/'- 7 -'!F39</f>
        <v>103.49332575972736</v>
      </c>
      <c r="E39" s="382">
        <v>7600</v>
      </c>
      <c r="F39" s="383">
        <f>E39/'- 3 -'!D39*100</f>
        <v>0.04817205129841743</v>
      </c>
      <c r="G39" s="382">
        <f>E39/'- 7 -'!F39</f>
        <v>4.316955410394774</v>
      </c>
      <c r="H39" s="382">
        <v>227540</v>
      </c>
      <c r="I39" s="383">
        <f>H39/'- 3 -'!D39*100</f>
        <v>1.442245862163408</v>
      </c>
      <c r="J39" s="382">
        <f>H39/'- 7 -'!F39</f>
        <v>129.24737290542458</v>
      </c>
    </row>
    <row r="40" spans="1:10" ht="13.5" customHeight="1">
      <c r="A40" s="23" t="s">
        <v>291</v>
      </c>
      <c r="B40" s="24">
        <v>226692</v>
      </c>
      <c r="C40" s="374">
        <f>B40/'- 3 -'!D40*100</f>
        <v>0.3125912805300731</v>
      </c>
      <c r="D40" s="24">
        <f>B40/'- 7 -'!F40</f>
        <v>25.288028200437285</v>
      </c>
      <c r="E40" s="24">
        <v>185560</v>
      </c>
      <c r="F40" s="374">
        <f>E40/'- 3 -'!D40*100</f>
        <v>0.2558733348118168</v>
      </c>
      <c r="G40" s="24">
        <f>E40/'- 7 -'!F40</f>
        <v>20.69965641872295</v>
      </c>
      <c r="H40" s="24">
        <v>1337270</v>
      </c>
      <c r="I40" s="374">
        <f>H40/'- 3 -'!D40*100</f>
        <v>1.8439951198738858</v>
      </c>
      <c r="J40" s="24">
        <f>H40/'- 7 -'!F40</f>
        <v>149.1756280398019</v>
      </c>
    </row>
    <row r="41" spans="1:10" ht="13.5" customHeight="1">
      <c r="A41" s="381" t="s">
        <v>292</v>
      </c>
      <c r="B41" s="382">
        <v>147663</v>
      </c>
      <c r="C41" s="383">
        <f>B41/'- 3 -'!D41*100</f>
        <v>0.33283118904332787</v>
      </c>
      <c r="D41" s="382">
        <f>B41/'- 7 -'!F41</f>
        <v>30.989087093389298</v>
      </c>
      <c r="E41" s="382">
        <v>267943</v>
      </c>
      <c r="F41" s="383">
        <f>E41/'- 3 -'!D41*100</f>
        <v>0.6039413210204073</v>
      </c>
      <c r="G41" s="382">
        <f>E41/'- 7 -'!F41</f>
        <v>56.23147953830011</v>
      </c>
      <c r="H41" s="382">
        <v>585963</v>
      </c>
      <c r="I41" s="383">
        <f>H41/'- 3 -'!D41*100</f>
        <v>1.320755788690434</v>
      </c>
      <c r="J41" s="382">
        <f>H41/'- 7 -'!F41</f>
        <v>122.9722980062959</v>
      </c>
    </row>
    <row r="42" spans="1:10" ht="13.5" customHeight="1">
      <c r="A42" s="23" t="s">
        <v>293</v>
      </c>
      <c r="B42" s="24">
        <v>119594</v>
      </c>
      <c r="C42" s="374">
        <f>B42/'- 3 -'!D42*100</f>
        <v>0.7379795094275751</v>
      </c>
      <c r="D42" s="24">
        <f>B42/'- 7 -'!F42</f>
        <v>66.42266037211886</v>
      </c>
      <c r="E42" s="24">
        <v>0</v>
      </c>
      <c r="F42" s="374">
        <f>E42/'- 3 -'!D42*100</f>
        <v>0</v>
      </c>
      <c r="G42" s="24">
        <f>E42/'- 7 -'!F42</f>
        <v>0</v>
      </c>
      <c r="H42" s="24">
        <v>218593</v>
      </c>
      <c r="I42" s="374">
        <f>H42/'- 3 -'!D42*100</f>
        <v>1.348873312242269</v>
      </c>
      <c r="J42" s="24">
        <f>H42/'- 7 -'!F42</f>
        <v>121.4068314357123</v>
      </c>
    </row>
    <row r="43" spans="1:10" ht="13.5" customHeight="1">
      <c r="A43" s="381" t="s">
        <v>294</v>
      </c>
      <c r="B43" s="382">
        <v>110122</v>
      </c>
      <c r="C43" s="383">
        <f>B43/'- 3 -'!D43*100</f>
        <v>1.1883626317890943</v>
      </c>
      <c r="D43" s="382">
        <f>B43/'- 7 -'!F43</f>
        <v>96.93838028169014</v>
      </c>
      <c r="E43" s="382">
        <v>2000</v>
      </c>
      <c r="F43" s="383">
        <f>E43/'- 3 -'!D43*100</f>
        <v>0.021582656177495767</v>
      </c>
      <c r="G43" s="382">
        <f>E43/'- 7 -'!F43</f>
        <v>1.7605633802816902</v>
      </c>
      <c r="H43" s="382">
        <v>140254</v>
      </c>
      <c r="I43" s="383">
        <f>H43/'- 3 -'!D43*100</f>
        <v>1.5135269297592453</v>
      </c>
      <c r="J43" s="382">
        <f>H43/'- 7 -'!F43</f>
        <v>123.46302816901408</v>
      </c>
    </row>
    <row r="44" spans="1:10" ht="13.5" customHeight="1">
      <c r="A44" s="23" t="s">
        <v>295</v>
      </c>
      <c r="B44" s="24">
        <v>93489</v>
      </c>
      <c r="C44" s="374">
        <f>B44/'- 3 -'!D44*100</f>
        <v>1.2885929018708573</v>
      </c>
      <c r="D44" s="24">
        <f>B44/'- 7 -'!F44</f>
        <v>118.11623499684144</v>
      </c>
      <c r="E44" s="24">
        <v>0</v>
      </c>
      <c r="F44" s="374">
        <f>E44/'- 3 -'!D44*100</f>
        <v>0</v>
      </c>
      <c r="G44" s="24">
        <f>E44/'- 7 -'!F44</f>
        <v>0</v>
      </c>
      <c r="H44" s="24">
        <v>85565</v>
      </c>
      <c r="I44" s="374">
        <f>H44/'- 3 -'!D44*100</f>
        <v>1.179373526816844</v>
      </c>
      <c r="J44" s="24">
        <f>H44/'- 7 -'!F44</f>
        <v>108.10486418193304</v>
      </c>
    </row>
    <row r="45" spans="1:10" ht="13.5" customHeight="1">
      <c r="A45" s="381" t="s">
        <v>296</v>
      </c>
      <c r="B45" s="382">
        <v>67652</v>
      </c>
      <c r="C45" s="383">
        <f>B45/'- 3 -'!D45*100</f>
        <v>0.6125501060680869</v>
      </c>
      <c r="D45" s="382">
        <f>B45/'- 7 -'!F45</f>
        <v>46.24196855775803</v>
      </c>
      <c r="E45" s="382">
        <v>0</v>
      </c>
      <c r="F45" s="383">
        <f>E45/'- 3 -'!D45*100</f>
        <v>0</v>
      </c>
      <c r="G45" s="382">
        <f>E45/'- 7 -'!F45</f>
        <v>0</v>
      </c>
      <c r="H45" s="382">
        <v>129992</v>
      </c>
      <c r="I45" s="383">
        <f>H45/'- 3 -'!D45*100</f>
        <v>1.1770030950748351</v>
      </c>
      <c r="J45" s="382">
        <f>H45/'- 7 -'!F45</f>
        <v>88.85304169514696</v>
      </c>
    </row>
    <row r="46" spans="1:10" ht="13.5" customHeight="1">
      <c r="A46" s="23" t="s">
        <v>297</v>
      </c>
      <c r="B46" s="24">
        <v>1856300</v>
      </c>
      <c r="C46" s="374">
        <f>B46/'- 3 -'!D46*100</f>
        <v>0.6691385224521694</v>
      </c>
      <c r="D46" s="24">
        <f>B46/'- 7 -'!F46</f>
        <v>59.933812252804906</v>
      </c>
      <c r="E46" s="24">
        <v>85000</v>
      </c>
      <c r="F46" s="374">
        <f>E46/'- 3 -'!D46*100</f>
        <v>0.030639861233870816</v>
      </c>
      <c r="G46" s="24">
        <f>E46/'- 7 -'!F46</f>
        <v>2.7443700056501736</v>
      </c>
      <c r="H46" s="24">
        <v>7860400</v>
      </c>
      <c r="I46" s="374">
        <f>H46/'- 3 -'!D46*100</f>
        <v>2.833430179326096</v>
      </c>
      <c r="J46" s="24">
        <f>H46/'- 7 -'!F46</f>
        <v>253.78642344014852</v>
      </c>
    </row>
    <row r="47" spans="1:10" ht="13.5" customHeight="1">
      <c r="A47" s="381" t="s">
        <v>300</v>
      </c>
      <c r="B47" s="382">
        <v>0</v>
      </c>
      <c r="C47" s="383">
        <f>B47/'- 3 -'!D47*100</f>
        <v>0</v>
      </c>
      <c r="D47" s="382">
        <f>B47/'- 7 -'!F47</f>
        <v>0</v>
      </c>
      <c r="E47" s="382">
        <v>0</v>
      </c>
      <c r="F47" s="383">
        <f>E47/'- 3 -'!D47*100</f>
        <v>0</v>
      </c>
      <c r="G47" s="382">
        <f>E47/'- 7 -'!F47</f>
        <v>0</v>
      </c>
      <c r="H47" s="382">
        <v>0</v>
      </c>
      <c r="I47" s="383">
        <f>H47/'- 3 -'!D47*100</f>
        <v>0</v>
      </c>
      <c r="J47" s="382">
        <f>H47/'- 7 -'!F47</f>
        <v>0</v>
      </c>
    </row>
    <row r="48" spans="1:10" ht="4.5" customHeight="1">
      <c r="A48"/>
      <c r="B48"/>
      <c r="C48"/>
      <c r="D48"/>
      <c r="E48"/>
      <c r="F48"/>
      <c r="G48"/>
      <c r="H48"/>
      <c r="I48"/>
      <c r="J48"/>
    </row>
    <row r="49" spans="1:10" ht="13.5" customHeight="1">
      <c r="A49" s="384" t="s">
        <v>298</v>
      </c>
      <c r="B49" s="385">
        <f>SUM(B11:B47)</f>
        <v>8340357</v>
      </c>
      <c r="C49" s="386">
        <f>B49/'- 3 -'!D49*100</f>
        <v>0.5497619357325058</v>
      </c>
      <c r="D49" s="385">
        <f>B49/'- 7 -'!F49</f>
        <v>47.06004263039821</v>
      </c>
      <c r="E49" s="385">
        <f>SUM(E11:E47)</f>
        <v>1833785</v>
      </c>
      <c r="F49" s="386">
        <f>E49/'- 3 -'!D49*100</f>
        <v>0.1208755442143823</v>
      </c>
      <c r="G49" s="385">
        <f>E49/'- 7 -'!F49</f>
        <v>10.347039134534022</v>
      </c>
      <c r="H49" s="385">
        <f>SUM(H11:H47)</f>
        <v>28284693</v>
      </c>
      <c r="I49" s="386">
        <f>H49/'- 3 -'!D49*100</f>
        <v>1.864410309448343</v>
      </c>
      <c r="J49" s="385">
        <f>H49/'- 7 -'!F49</f>
        <v>159.59494999647205</v>
      </c>
    </row>
    <row r="50" spans="1:10" ht="4.5" customHeight="1">
      <c r="A50" s="25" t="s">
        <v>6</v>
      </c>
      <c r="B50" s="26"/>
      <c r="C50" s="373"/>
      <c r="D50" s="26"/>
      <c r="E50" s="26"/>
      <c r="F50" s="373"/>
      <c r="H50" s="26"/>
      <c r="I50" s="373"/>
      <c r="J50" s="26"/>
    </row>
    <row r="51" spans="1:10" ht="13.5" customHeight="1">
      <c r="A51" s="23" t="s">
        <v>299</v>
      </c>
      <c r="B51" s="24">
        <v>60965</v>
      </c>
      <c r="C51" s="374">
        <f>B51/'- 3 -'!D51*100</f>
        <v>2.4022766166456706</v>
      </c>
      <c r="D51" s="24">
        <f>B51/'- 7 -'!F51</f>
        <v>226.88872348343878</v>
      </c>
      <c r="E51" s="24">
        <v>0</v>
      </c>
      <c r="F51" s="374">
        <f>E51/'- 3 -'!D51*100</f>
        <v>0</v>
      </c>
      <c r="G51" s="24">
        <f>E51/'- 7 -'!F51</f>
        <v>0</v>
      </c>
      <c r="H51" s="24">
        <v>5000</v>
      </c>
      <c r="I51" s="374">
        <f>H51/'- 3 -'!D51*100</f>
        <v>0.197020964212718</v>
      </c>
      <c r="J51" s="24">
        <f>H51/'- 7 -'!F51</f>
        <v>18.608113137327877</v>
      </c>
    </row>
    <row r="52" spans="1:10" ht="49.5" customHeight="1">
      <c r="A52" s="27"/>
      <c r="B52" s="27"/>
      <c r="C52" s="27"/>
      <c r="D52" s="27"/>
      <c r="E52" s="27"/>
      <c r="F52" s="27"/>
      <c r="G52" s="27"/>
      <c r="H52" s="27"/>
      <c r="I52" s="27"/>
      <c r="J52" s="27"/>
    </row>
    <row r="53" spans="1:10" ht="15" customHeight="1">
      <c r="A53" s="128" t="s">
        <v>519</v>
      </c>
      <c r="B53" s="164"/>
      <c r="C53" s="118"/>
      <c r="D53" s="118"/>
      <c r="E53" s="118"/>
      <c r="F53" s="118"/>
      <c r="G53" s="118"/>
      <c r="H53" s="118"/>
      <c r="I53" s="118"/>
      <c r="J53" s="118"/>
    </row>
    <row r="54" spans="3:10" ht="14.25" customHeight="1">
      <c r="C54" s="118"/>
      <c r="D54" s="118"/>
      <c r="E54" s="118"/>
      <c r="F54" s="118"/>
      <c r="G54" s="118"/>
      <c r="H54" s="118"/>
      <c r="I54" s="118"/>
      <c r="J54" s="118"/>
    </row>
    <row r="55" spans="3:10" ht="14.25" customHeight="1">
      <c r="C55" s="118"/>
      <c r="D55" s="118"/>
      <c r="E55" s="220"/>
      <c r="F55" s="118"/>
      <c r="G55" s="118"/>
      <c r="H55" s="118"/>
      <c r="I55" s="118"/>
      <c r="J55" s="118"/>
    </row>
    <row r="56" spans="3:10" ht="14.25" customHeight="1">
      <c r="C56" s="118"/>
      <c r="D56" s="118"/>
      <c r="E56" s="220"/>
      <c r="F56" s="118"/>
      <c r="G56" s="118"/>
      <c r="H56" s="118"/>
      <c r="I56" s="118"/>
      <c r="J56" s="118"/>
    </row>
    <row r="57" spans="3:10" ht="14.25" customHeight="1">
      <c r="C57" s="118"/>
      <c r="D57" s="118"/>
      <c r="E57" s="220"/>
      <c r="F57" s="118"/>
      <c r="G57" s="118"/>
      <c r="H57" s="118"/>
      <c r="I57" s="118"/>
      <c r="J57" s="118"/>
    </row>
    <row r="58" ht="14.25" customHeight="1"/>
    <row r="59" ht="14.25" customHeight="1"/>
    <row r="60" ht="12" customHeight="1"/>
    <row r="61" ht="12" customHeight="1"/>
    <row r="62" ht="12" customHeight="1"/>
    <row r="63" ht="12" customHeight="1"/>
    <row r="64" ht="12" customHeight="1"/>
    <row r="65" ht="12" customHeight="1"/>
    <row r="66" ht="12"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J57"/>
  <sheetViews>
    <sheetView showGridLines="0" showZeros="0" workbookViewId="0" topLeftCell="A1">
      <selection activeCell="A1" sqref="A1"/>
    </sheetView>
  </sheetViews>
  <sheetFormatPr defaultColWidth="15.83203125" defaultRowHeight="12"/>
  <cols>
    <col min="1" max="1" width="30.83203125" style="1" customWidth="1"/>
    <col min="2" max="2" width="16.83203125" style="1" customWidth="1"/>
    <col min="3" max="3" width="7.83203125" style="1" customWidth="1"/>
    <col min="4" max="4" width="9.83203125" style="1" customWidth="1"/>
    <col min="5" max="5" width="16.83203125" style="1" customWidth="1"/>
    <col min="6" max="6" width="7.83203125" style="1" customWidth="1"/>
    <col min="7" max="7" width="9.83203125" style="1" customWidth="1"/>
    <col min="8" max="8" width="15.83203125" style="1" customWidth="1"/>
    <col min="9" max="9" width="7.83203125" style="1" customWidth="1"/>
    <col min="10" max="10" width="9.83203125" style="1" customWidth="1"/>
    <col min="11" max="16384" width="15.83203125" style="1" customWidth="1"/>
  </cols>
  <sheetData>
    <row r="1" spans="1:10" ht="6.75" customHeight="1">
      <c r="A1" s="3"/>
      <c r="B1" s="4"/>
      <c r="C1" s="4"/>
      <c r="D1" s="4"/>
      <c r="E1" s="4"/>
      <c r="F1" s="4"/>
      <c r="G1" s="4"/>
      <c r="H1" s="4"/>
      <c r="I1" s="4"/>
      <c r="J1" s="4"/>
    </row>
    <row r="2" spans="1:10" ht="15.75" customHeight="1">
      <c r="A2" s="168"/>
      <c r="B2" s="5" t="s">
        <v>3</v>
      </c>
      <c r="C2" s="6"/>
      <c r="D2" s="6"/>
      <c r="E2" s="6"/>
      <c r="F2" s="6"/>
      <c r="G2" s="6"/>
      <c r="H2" s="109"/>
      <c r="I2" s="109"/>
      <c r="J2" s="191" t="s">
        <v>452</v>
      </c>
    </row>
    <row r="3" spans="1:10" ht="15.75" customHeight="1">
      <c r="A3" s="171"/>
      <c r="B3" s="7" t="str">
        <f>OPYEAR</f>
        <v>OPERATING FUND 2005/2006 BUDGET</v>
      </c>
      <c r="C3" s="8"/>
      <c r="D3" s="8"/>
      <c r="E3" s="8"/>
      <c r="F3" s="8"/>
      <c r="G3" s="8"/>
      <c r="H3" s="111"/>
      <c r="I3" s="111"/>
      <c r="J3" s="104"/>
    </row>
    <row r="4" spans="2:10" ht="15.75" customHeight="1">
      <c r="B4" s="4"/>
      <c r="C4" s="4"/>
      <c r="D4" s="4"/>
      <c r="E4" s="4"/>
      <c r="F4" s="4"/>
      <c r="G4" s="4"/>
      <c r="H4" s="4"/>
      <c r="I4" s="4"/>
      <c r="J4" s="4"/>
    </row>
    <row r="5" spans="2:10" ht="15.75" customHeight="1">
      <c r="B5" s="173" t="s">
        <v>436</v>
      </c>
      <c r="C5" s="201"/>
      <c r="D5" s="202"/>
      <c r="E5" s="202"/>
      <c r="F5" s="202"/>
      <c r="G5" s="202"/>
      <c r="H5" s="202"/>
      <c r="I5" s="202"/>
      <c r="J5" s="203"/>
    </row>
    <row r="6" spans="2:10" ht="15.75" customHeight="1">
      <c r="B6" s="375" t="s">
        <v>20</v>
      </c>
      <c r="C6" s="376"/>
      <c r="D6" s="377"/>
      <c r="E6" s="375" t="s">
        <v>212</v>
      </c>
      <c r="F6" s="376"/>
      <c r="G6" s="377"/>
      <c r="H6" s="375" t="s">
        <v>209</v>
      </c>
      <c r="I6" s="376"/>
      <c r="J6" s="377"/>
    </row>
    <row r="7" spans="2:10" ht="15.75" customHeight="1">
      <c r="B7" s="378" t="s">
        <v>46</v>
      </c>
      <c r="C7" s="379"/>
      <c r="D7" s="380"/>
      <c r="E7" s="378" t="s">
        <v>211</v>
      </c>
      <c r="F7" s="379"/>
      <c r="G7" s="380"/>
      <c r="H7" s="378" t="s">
        <v>168</v>
      </c>
      <c r="I7" s="379"/>
      <c r="J7" s="380"/>
    </row>
    <row r="8" spans="1:10" ht="15.75" customHeight="1">
      <c r="A8" s="105"/>
      <c r="B8" s="177"/>
      <c r="C8" s="176"/>
      <c r="D8" s="176" t="s">
        <v>74</v>
      </c>
      <c r="E8" s="177"/>
      <c r="F8" s="176"/>
      <c r="G8" s="176" t="s">
        <v>74</v>
      </c>
      <c r="H8" s="177"/>
      <c r="I8" s="176"/>
      <c r="J8" s="176" t="s">
        <v>74</v>
      </c>
    </row>
    <row r="9" spans="1:10" ht="15.75" customHeight="1">
      <c r="A9" s="35" t="s">
        <v>98</v>
      </c>
      <c r="B9" s="116" t="s">
        <v>99</v>
      </c>
      <c r="C9" s="116" t="s">
        <v>100</v>
      </c>
      <c r="D9" s="116" t="s">
        <v>101</v>
      </c>
      <c r="E9" s="116" t="s">
        <v>99</v>
      </c>
      <c r="F9" s="116" t="s">
        <v>100</v>
      </c>
      <c r="G9" s="116" t="s">
        <v>101</v>
      </c>
      <c r="H9" s="116" t="s">
        <v>99</v>
      </c>
      <c r="I9" s="116" t="s">
        <v>100</v>
      </c>
      <c r="J9" s="116" t="s">
        <v>101</v>
      </c>
    </row>
    <row r="10" ht="4.5" customHeight="1">
      <c r="A10" s="37"/>
    </row>
    <row r="11" spans="1:10" ht="13.5" customHeight="1">
      <c r="A11" s="381" t="s">
        <v>263</v>
      </c>
      <c r="B11" s="382">
        <v>602759</v>
      </c>
      <c r="C11" s="383">
        <f>B11/'- 3 -'!D11*100</f>
        <v>5.042320562154927</v>
      </c>
      <c r="D11" s="382">
        <f>IF(AND(B11&gt;0,'- 7 -'!D11=0),"N/A ",IF(B11&gt;0,B11/'- 7 -'!D11,0))</f>
        <v>16627.834482758622</v>
      </c>
      <c r="E11" s="382">
        <v>328268</v>
      </c>
      <c r="F11" s="383">
        <f>E11/'- 3 -'!D11*100</f>
        <v>2.746093357871842</v>
      </c>
      <c r="G11" s="382">
        <f>E11/'- 7 -'!F11</f>
        <v>216.68569919799333</v>
      </c>
      <c r="H11" s="382">
        <v>227747</v>
      </c>
      <c r="I11" s="383">
        <f>H11/'- 3 -'!D11*100</f>
        <v>1.9051949138363728</v>
      </c>
      <c r="J11" s="382">
        <f>H11/'- 7 -'!F11</f>
        <v>150.33301429090068</v>
      </c>
    </row>
    <row r="12" spans="1:10" ht="13.5" customHeight="1">
      <c r="A12" s="23" t="s">
        <v>264</v>
      </c>
      <c r="B12" s="24">
        <v>0</v>
      </c>
      <c r="C12" s="374">
        <f>B12/'- 3 -'!D12*100</f>
        <v>0</v>
      </c>
      <c r="D12" s="24">
        <f>IF(AND(B12&gt;0,'- 7 -'!D12=0),"N/A ",IF(B12&gt;0,B12/'- 7 -'!D12,0))</f>
        <v>0</v>
      </c>
      <c r="E12" s="24">
        <v>906520</v>
      </c>
      <c r="F12" s="374">
        <f>E12/'- 3 -'!D12*100</f>
        <v>4.3648601696253655</v>
      </c>
      <c r="G12" s="24">
        <f>E12/'- 7 -'!F12</f>
        <v>388.24207097842134</v>
      </c>
      <c r="H12" s="24">
        <v>917805</v>
      </c>
      <c r="I12" s="374">
        <f>H12/'- 3 -'!D12*100</f>
        <v>4.419197025970754</v>
      </c>
      <c r="J12" s="24">
        <f>H12/'- 7 -'!F12</f>
        <v>393.07518196438025</v>
      </c>
    </row>
    <row r="13" spans="1:10" ht="13.5" customHeight="1">
      <c r="A13" s="381" t="s">
        <v>265</v>
      </c>
      <c r="B13" s="382">
        <v>2419700</v>
      </c>
      <c r="C13" s="383">
        <f>B13/'- 3 -'!D13*100</f>
        <v>4.7047409057943534</v>
      </c>
      <c r="D13" s="382">
        <f>IF(AND(B13&gt;0,'- 7 -'!D13=0),"N/A ",IF(B13&gt;0,B13/'- 7 -'!D13,0))</f>
        <v>10252.966101694916</v>
      </c>
      <c r="E13" s="382">
        <v>2096800</v>
      </c>
      <c r="F13" s="383">
        <f>E13/'- 3 -'!D13*100</f>
        <v>4.076910663003513</v>
      </c>
      <c r="G13" s="382">
        <f>E13/'- 7 -'!F13</f>
        <v>298.30701379997157</v>
      </c>
      <c r="H13" s="382">
        <v>2230400</v>
      </c>
      <c r="I13" s="383">
        <f>H13/'- 3 -'!D13*100</f>
        <v>4.3366756690018295</v>
      </c>
      <c r="J13" s="382">
        <f>H13/'- 7 -'!F13</f>
        <v>317.31398491961875</v>
      </c>
    </row>
    <row r="14" spans="1:10" ht="13.5" customHeight="1">
      <c r="A14" s="23" t="s">
        <v>301</v>
      </c>
      <c r="B14" s="24">
        <v>626763</v>
      </c>
      <c r="C14" s="374">
        <f>B14/'- 3 -'!D14*100</f>
        <v>1.3632187015066892</v>
      </c>
      <c r="D14" s="24">
        <f>IF(AND(B14&gt;0,'- 7 -'!D14=0),"N/A ",IF(B14&gt;0,B14/'- 7 -'!D14,0))</f>
        <v>8139.779220779221</v>
      </c>
      <c r="E14" s="24">
        <v>2273575</v>
      </c>
      <c r="F14" s="374">
        <f>E14/'- 3 -'!D14*100</f>
        <v>4.945058912664071</v>
      </c>
      <c r="G14" s="24">
        <f>E14/'- 7 -'!F14</f>
        <v>528.7383720930233</v>
      </c>
      <c r="H14" s="24">
        <v>1809417</v>
      </c>
      <c r="I14" s="374">
        <f>H14/'- 3 -'!D14*100</f>
        <v>3.9355084668752447</v>
      </c>
      <c r="J14" s="24">
        <f>H14/'- 7 -'!F14</f>
        <v>420.7946511627907</v>
      </c>
    </row>
    <row r="15" spans="1:10" ht="13.5" customHeight="1">
      <c r="A15" s="381" t="s">
        <v>266</v>
      </c>
      <c r="B15" s="382">
        <v>0</v>
      </c>
      <c r="C15" s="383">
        <f>B15/'- 3 -'!D15*100</f>
        <v>0</v>
      </c>
      <c r="D15" s="382">
        <f>IF(AND(B15&gt;0,'- 7 -'!D15=0),"N/A ",IF(B15&gt;0,B15/'- 7 -'!D15,0))</f>
        <v>0</v>
      </c>
      <c r="E15" s="382">
        <v>697400</v>
      </c>
      <c r="F15" s="383">
        <f>E15/'- 3 -'!D15*100</f>
        <v>5.027587208705064</v>
      </c>
      <c r="G15" s="382">
        <f>E15/'- 7 -'!F15</f>
        <v>440.4167982317651</v>
      </c>
      <c r="H15" s="382">
        <v>752951</v>
      </c>
      <c r="I15" s="383">
        <f>H15/'- 3 -'!D15*100</f>
        <v>5.428056805824042</v>
      </c>
      <c r="J15" s="382">
        <f>H15/'- 7 -'!F15</f>
        <v>475.4979475844648</v>
      </c>
    </row>
    <row r="16" spans="1:10" ht="13.5" customHeight="1">
      <c r="A16" s="23" t="s">
        <v>267</v>
      </c>
      <c r="B16" s="24">
        <v>94293</v>
      </c>
      <c r="C16" s="374">
        <f>B16/'- 3 -'!D16*100</f>
        <v>0.8565982584782269</v>
      </c>
      <c r="D16" s="24">
        <f>IF(AND(B16&gt;0,'- 7 -'!D16=0),"N/A ",IF(B16&gt;0,B16/'- 7 -'!D16,0))</f>
        <v>23573.25</v>
      </c>
      <c r="E16" s="24">
        <v>558108</v>
      </c>
      <c r="F16" s="374">
        <f>E16/'- 3 -'!D16*100</f>
        <v>5.070093653216742</v>
      </c>
      <c r="G16" s="24">
        <f>E16/'- 7 -'!F16</f>
        <v>427.5051704327844</v>
      </c>
      <c r="H16" s="24">
        <v>316486</v>
      </c>
      <c r="I16" s="374">
        <f>H16/'- 3 -'!D16*100</f>
        <v>2.875095250259724</v>
      </c>
      <c r="J16" s="24">
        <f>H16/'- 7 -'!F16</f>
        <v>242.42512447338186</v>
      </c>
    </row>
    <row r="17" spans="1:10" ht="13.5" customHeight="1">
      <c r="A17" s="381" t="s">
        <v>268</v>
      </c>
      <c r="B17" s="382">
        <v>0</v>
      </c>
      <c r="C17" s="383">
        <f>B17/'- 3 -'!D17*100</f>
        <v>0</v>
      </c>
      <c r="D17" s="382">
        <f>IF(AND(B17&gt;0,'- 7 -'!D17=0),"N/A ",IF(B17&gt;0,B17/'- 7 -'!D17,0))</f>
        <v>0</v>
      </c>
      <c r="E17" s="382">
        <v>356614</v>
      </c>
      <c r="F17" s="383">
        <f>E17/'- 3 -'!D17*100</f>
        <v>2.8026050157587292</v>
      </c>
      <c r="G17" s="382">
        <f>E17/'- 7 -'!F17</f>
        <v>245.17978686833965</v>
      </c>
      <c r="H17" s="382">
        <v>757821</v>
      </c>
      <c r="I17" s="383">
        <f>H17/'- 3 -'!D17*100</f>
        <v>5.955663366124988</v>
      </c>
      <c r="J17" s="382">
        <f>H17/'- 7 -'!F17</f>
        <v>521.0182193193538</v>
      </c>
    </row>
    <row r="18" spans="1:10" ht="13.5" customHeight="1">
      <c r="A18" s="23" t="s">
        <v>269</v>
      </c>
      <c r="B18" s="24">
        <v>0</v>
      </c>
      <c r="C18" s="374">
        <f>B18/'- 3 -'!D18*100</f>
        <v>0</v>
      </c>
      <c r="D18" s="24">
        <f>IF(AND(B18&gt;0,'- 7 -'!D18=0),"N/A ",IF(B18&gt;0,B18/'- 7 -'!D18,0))</f>
        <v>0</v>
      </c>
      <c r="E18" s="24">
        <v>6491750</v>
      </c>
      <c r="F18" s="374">
        <f>E18/'- 3 -'!D18*100</f>
        <v>8.147897720014448</v>
      </c>
      <c r="G18" s="24">
        <f>E18/'- 7 -'!F18</f>
        <v>1086.649035001088</v>
      </c>
      <c r="H18" s="24">
        <v>3286695</v>
      </c>
      <c r="I18" s="374">
        <f>H18/'- 3 -'!D18*100</f>
        <v>4.125182685236322</v>
      </c>
      <c r="J18" s="24">
        <f>H18/'- 7 -'!F18</f>
        <v>550.1573458763663</v>
      </c>
    </row>
    <row r="19" spans="1:10" ht="13.5" customHeight="1">
      <c r="A19" s="381" t="s">
        <v>270</v>
      </c>
      <c r="B19" s="382">
        <v>831700</v>
      </c>
      <c r="C19" s="383">
        <f>B19/'- 3 -'!D19*100</f>
        <v>3.972953155266181</v>
      </c>
      <c r="D19" s="382">
        <f>IF(AND(B19&gt;0,'- 7 -'!D19=0),"N/A ",IF(B19&gt;0,B19/'- 7 -'!D19,0))</f>
        <v>10142.682926829268</v>
      </c>
      <c r="E19" s="382">
        <v>1124700</v>
      </c>
      <c r="F19" s="383">
        <f>E19/'- 3 -'!D19*100</f>
        <v>5.372586766535859</v>
      </c>
      <c r="G19" s="382">
        <f>E19/'- 7 -'!F19</f>
        <v>359.09961685823754</v>
      </c>
      <c r="H19" s="382">
        <v>708400</v>
      </c>
      <c r="I19" s="383">
        <f>H19/'- 3 -'!D19*100</f>
        <v>3.383960580967371</v>
      </c>
      <c r="J19" s="382">
        <f>H19/'- 7 -'!F19</f>
        <v>226.18135376756067</v>
      </c>
    </row>
    <row r="20" spans="1:10" ht="13.5" customHeight="1">
      <c r="A20" s="23" t="s">
        <v>271</v>
      </c>
      <c r="B20" s="24">
        <v>197095</v>
      </c>
      <c r="C20" s="374">
        <f>B20/'- 3 -'!D20*100</f>
        <v>0.4627645957742627</v>
      </c>
      <c r="D20" s="24">
        <f>IF(AND(B20&gt;0,'- 7 -'!D20=0),"N/A ",IF(B20&gt;0,B20/'- 7 -'!D20,0))</f>
        <v>16424.583333333332</v>
      </c>
      <c r="E20" s="24">
        <v>1814860</v>
      </c>
      <c r="F20" s="374">
        <f>E20/'- 3 -'!D20*100</f>
        <v>4.261158092731314</v>
      </c>
      <c r="G20" s="24">
        <f>E20/'- 7 -'!F20</f>
        <v>269.1073546856465</v>
      </c>
      <c r="H20" s="24">
        <v>2108949</v>
      </c>
      <c r="I20" s="374">
        <f>H20/'- 3 -'!D20*100</f>
        <v>4.951657482399531</v>
      </c>
      <c r="J20" s="24">
        <f>H20/'- 7 -'!F20</f>
        <v>312.71485765124555</v>
      </c>
    </row>
    <row r="21" spans="1:10" ht="13.5" customHeight="1">
      <c r="A21" s="381" t="s">
        <v>272</v>
      </c>
      <c r="B21" s="382">
        <v>619000</v>
      </c>
      <c r="C21" s="383">
        <f>B21/'- 3 -'!D21*100</f>
        <v>2.408747762471788</v>
      </c>
      <c r="D21" s="382">
        <f>IF(AND(B21&gt;0,'- 7 -'!D21=0),"N/A ",IF(B21&gt;0,B21/'- 7 -'!D21,0))</f>
        <v>19343.75</v>
      </c>
      <c r="E21" s="382">
        <v>639000</v>
      </c>
      <c r="F21" s="383">
        <f>E21/'- 3 -'!D21*100</f>
        <v>2.4865748307261266</v>
      </c>
      <c r="G21" s="382">
        <f>E21/'- 7 -'!F21</f>
        <v>199.6875</v>
      </c>
      <c r="H21" s="382">
        <v>1515000</v>
      </c>
      <c r="I21" s="383">
        <f>H21/'- 3 -'!D21*100</f>
        <v>5.895400420266168</v>
      </c>
      <c r="J21" s="382">
        <f>H21/'- 7 -'!F21</f>
        <v>473.4375</v>
      </c>
    </row>
    <row r="22" spans="1:10" ht="13.5" customHeight="1">
      <c r="A22" s="23" t="s">
        <v>273</v>
      </c>
      <c r="B22" s="24">
        <v>740290</v>
      </c>
      <c r="C22" s="374">
        <f>B22/'- 3 -'!D22*100</f>
        <v>5.3768462594860535</v>
      </c>
      <c r="D22" s="24">
        <f>IF(AND(B22&gt;0,'- 7 -'!D22=0),"N/A ",IF(B22&gt;0,B22/'- 7 -'!D22,0))</f>
        <v>14236.346153846154</v>
      </c>
      <c r="E22" s="24">
        <v>563418</v>
      </c>
      <c r="F22" s="374">
        <f>E22/'- 3 -'!D22*100</f>
        <v>4.092196255287945</v>
      </c>
      <c r="G22" s="24">
        <f>E22/'- 7 -'!F22</f>
        <v>332.98936170212767</v>
      </c>
      <c r="H22" s="24">
        <v>625900</v>
      </c>
      <c r="I22" s="374">
        <f>H22/'- 3 -'!D22*100</f>
        <v>4.546013148647584</v>
      </c>
      <c r="J22" s="24">
        <f>H22/'- 7 -'!F22</f>
        <v>369.91725768321515</v>
      </c>
    </row>
    <row r="23" spans="1:10" ht="13.5" customHeight="1">
      <c r="A23" s="381" t="s">
        <v>274</v>
      </c>
      <c r="B23" s="382">
        <v>0</v>
      </c>
      <c r="C23" s="383">
        <f>B23/'- 3 -'!D23*100</f>
        <v>0</v>
      </c>
      <c r="D23" s="382">
        <f>IF(AND(B23&gt;0,'- 7 -'!D23=0),"N/A ",IF(B23&gt;0,B23/'- 7 -'!D23,0))</f>
        <v>0</v>
      </c>
      <c r="E23" s="382">
        <v>836000</v>
      </c>
      <c r="F23" s="383">
        <f>E23/'- 3 -'!D23*100</f>
        <v>7.3014076083287405</v>
      </c>
      <c r="G23" s="382">
        <f>E23/'- 7 -'!F23</f>
        <v>642.3357664233577</v>
      </c>
      <c r="H23" s="382">
        <v>447250</v>
      </c>
      <c r="I23" s="383">
        <f>H23/'- 3 -'!D23*100</f>
        <v>3.906165733044293</v>
      </c>
      <c r="J23" s="382">
        <f>H23/'- 7 -'!F23</f>
        <v>343.64195159431426</v>
      </c>
    </row>
    <row r="24" spans="1:10" ht="13.5" customHeight="1">
      <c r="A24" s="23" t="s">
        <v>275</v>
      </c>
      <c r="B24" s="24">
        <v>821405</v>
      </c>
      <c r="C24" s="374">
        <f>B24/'- 3 -'!D24*100</f>
        <v>2.1426477163228905</v>
      </c>
      <c r="D24" s="24">
        <f>IF(AND(B24&gt;0,'- 7 -'!D24=0),"N/A ",IF(B24&gt;0,B24/'- 7 -'!D24,0))</f>
        <v>29335.89285714286</v>
      </c>
      <c r="E24" s="24">
        <v>2146540</v>
      </c>
      <c r="F24" s="374">
        <f>E24/'- 3 -'!D24*100</f>
        <v>5.599282971245289</v>
      </c>
      <c r="G24" s="24">
        <f>E24/'- 7 -'!F24</f>
        <v>465.8795442213782</v>
      </c>
      <c r="H24" s="24">
        <v>1370785</v>
      </c>
      <c r="I24" s="374">
        <f>H24/'- 3 -'!D24*100</f>
        <v>3.575713989834093</v>
      </c>
      <c r="J24" s="24">
        <f>H24/'- 7 -'!F24</f>
        <v>297.511665762344</v>
      </c>
    </row>
    <row r="25" spans="1:10" ht="13.5" customHeight="1">
      <c r="A25" s="381" t="s">
        <v>276</v>
      </c>
      <c r="B25" s="382">
        <v>4302423</v>
      </c>
      <c r="C25" s="383">
        <f>B25/'- 3 -'!D25*100</f>
        <v>3.5760051800598416</v>
      </c>
      <c r="D25" s="382">
        <f>IF(AND(B25&gt;0,'- 7 -'!D25=0),"N/A ",IF(B25&gt;0,B25/'- 7 -'!D25,0))</f>
        <v>22644.331578947367</v>
      </c>
      <c r="E25" s="382">
        <v>6233466</v>
      </c>
      <c r="F25" s="383">
        <f>E25/'- 3 -'!D25*100</f>
        <v>5.181012351813594</v>
      </c>
      <c r="G25" s="382">
        <f>E25/'- 7 -'!F25</f>
        <v>419.71962428037574</v>
      </c>
      <c r="H25" s="382">
        <v>4324747</v>
      </c>
      <c r="I25" s="383">
        <f>H25/'- 3 -'!D25*100</f>
        <v>3.5945600129155735</v>
      </c>
      <c r="J25" s="382">
        <f>H25/'- 7 -'!F25</f>
        <v>291.1993401339932</v>
      </c>
    </row>
    <row r="26" spans="1:10" ht="13.5" customHeight="1">
      <c r="A26" s="23" t="s">
        <v>277</v>
      </c>
      <c r="B26" s="24">
        <v>337041</v>
      </c>
      <c r="C26" s="374">
        <f>B26/'- 3 -'!D26*100</f>
        <v>1.1944477904996391</v>
      </c>
      <c r="D26" s="24">
        <f>IF(AND(B26&gt;0,'- 7 -'!D26=0),"N/A ",IF(B26&gt;0,B26/'- 7 -'!D26,0))</f>
        <v>15320.045454545454</v>
      </c>
      <c r="E26" s="24">
        <v>1075887</v>
      </c>
      <c r="F26" s="374">
        <f>E26/'- 3 -'!D26*100</f>
        <v>3.8128620849608366</v>
      </c>
      <c r="G26" s="24">
        <f>E26/'- 7 -'!F26</f>
        <v>332.7314055976496</v>
      </c>
      <c r="H26" s="24">
        <v>1010476</v>
      </c>
      <c r="I26" s="374">
        <f>H26/'- 3 -'!D26*100</f>
        <v>3.581050452475851</v>
      </c>
      <c r="J26" s="24">
        <f>H26/'- 7 -'!F26</f>
        <v>312.50224215246635</v>
      </c>
    </row>
    <row r="27" spans="1:10" ht="13.5" customHeight="1">
      <c r="A27" s="381" t="s">
        <v>278</v>
      </c>
      <c r="B27" s="382">
        <v>1059220</v>
      </c>
      <c r="C27" s="383">
        <f>B27/'- 3 -'!D27*100</f>
        <v>3.5648188238265273</v>
      </c>
      <c r="D27" s="382">
        <f>IF(AND(B27&gt;0,'- 7 -'!D27=0),"N/A ",IF(B27&gt;0,B27/'- 7 -'!D27,0))</f>
        <v>10808.367346938776</v>
      </c>
      <c r="E27" s="382">
        <v>1412751</v>
      </c>
      <c r="F27" s="383">
        <f>E27/'- 3 -'!D27*100</f>
        <v>4.754632048280574</v>
      </c>
      <c r="G27" s="382">
        <f>E27/'- 7 -'!F27</f>
        <v>416.42010133790797</v>
      </c>
      <c r="H27" s="382">
        <v>1109898</v>
      </c>
      <c r="I27" s="383">
        <f>H27/'- 3 -'!D27*100</f>
        <v>3.735376298528554</v>
      </c>
      <c r="J27" s="382">
        <f>H27/'- 7 -'!F27</f>
        <v>327.15166199474737</v>
      </c>
    </row>
    <row r="28" spans="1:10" ht="13.5" customHeight="1">
      <c r="A28" s="23" t="s">
        <v>279</v>
      </c>
      <c r="B28" s="24">
        <v>0</v>
      </c>
      <c r="C28" s="374">
        <f>B28/'- 3 -'!D28*100</f>
        <v>0</v>
      </c>
      <c r="D28" s="24">
        <f>IF(AND(B28&gt;0,'- 7 -'!D28=0),"N/A ",IF(B28&gt;0,B28/'- 7 -'!D28,0))</f>
        <v>0</v>
      </c>
      <c r="E28" s="24">
        <v>997931</v>
      </c>
      <c r="F28" s="374">
        <f>E28/'- 3 -'!D28*100</f>
        <v>5.547506460883447</v>
      </c>
      <c r="G28" s="24">
        <f>E28/'- 7 -'!F28</f>
        <v>486.7956097560976</v>
      </c>
      <c r="H28" s="24">
        <v>671425.87</v>
      </c>
      <c r="I28" s="374">
        <f>H28/'- 3 -'!D28*100</f>
        <v>3.732461815325197</v>
      </c>
      <c r="J28" s="24">
        <f>H28/'- 7 -'!F28</f>
        <v>327.52481463414637</v>
      </c>
    </row>
    <row r="29" spans="1:10" ht="13.5" customHeight="1">
      <c r="A29" s="381" t="s">
        <v>280</v>
      </c>
      <c r="B29" s="382">
        <v>1620595</v>
      </c>
      <c r="C29" s="383">
        <f>B29/'- 3 -'!D29*100</f>
        <v>1.4570226180488204</v>
      </c>
      <c r="D29" s="382">
        <f>IF(AND(B29&gt;0,'- 7 -'!D29=0),"N/A ",IF(B29&gt;0,B29/'- 7 -'!D29,0))</f>
        <v>24187.985074626864</v>
      </c>
      <c r="E29" s="382">
        <v>7450294</v>
      </c>
      <c r="F29" s="383">
        <f>E29/'- 3 -'!D29*100</f>
        <v>6.698309490720026</v>
      </c>
      <c r="G29" s="382">
        <f>E29/'- 7 -'!F29</f>
        <v>575.8681352657005</v>
      </c>
      <c r="H29" s="382">
        <v>6446167</v>
      </c>
      <c r="I29" s="383">
        <f>H29/'- 3 -'!D29*100</f>
        <v>5.795532578293719</v>
      </c>
      <c r="J29" s="382">
        <f>H29/'- 7 -'!F29</f>
        <v>498.2544541062802</v>
      </c>
    </row>
    <row r="30" spans="1:10" ht="13.5" customHeight="1">
      <c r="A30" s="23" t="s">
        <v>281</v>
      </c>
      <c r="B30" s="24">
        <v>0</v>
      </c>
      <c r="C30" s="374">
        <f>B30/'- 3 -'!D30*100</f>
        <v>0</v>
      </c>
      <c r="D30" s="24">
        <f>IF(AND(B30&gt;0,'- 7 -'!D30=0),"N/A ",IF(B30&gt;0,B30/'- 7 -'!D30,0))</f>
        <v>0</v>
      </c>
      <c r="E30" s="24">
        <v>390600</v>
      </c>
      <c r="F30" s="374">
        <f>E30/'- 3 -'!D30*100</f>
        <v>3.7592143338284347</v>
      </c>
      <c r="G30" s="24">
        <f>E30/'- 7 -'!F30</f>
        <v>312.48</v>
      </c>
      <c r="H30" s="24">
        <v>414730</v>
      </c>
      <c r="I30" s="374">
        <f>H30/'- 3 -'!D30*100</f>
        <v>3.991446391880867</v>
      </c>
      <c r="J30" s="24">
        <f>H30/'- 7 -'!F30</f>
        <v>331.784</v>
      </c>
    </row>
    <row r="31" spans="1:10" ht="13.5" customHeight="1">
      <c r="A31" s="381" t="s">
        <v>282</v>
      </c>
      <c r="B31" s="382">
        <v>1046389</v>
      </c>
      <c r="C31" s="383">
        <f>B31/'- 3 -'!D31*100</f>
        <v>3.924680744081383</v>
      </c>
      <c r="D31" s="382">
        <f>IF(AND(B31&gt;0,'- 7 -'!D31=0),"N/A ",IF(B31&gt;0,B31/'- 7 -'!D31,0))</f>
        <v>10159.116504854368</v>
      </c>
      <c r="E31" s="382">
        <v>1084684</v>
      </c>
      <c r="F31" s="383">
        <f>E31/'- 3 -'!D31*100</f>
        <v>4.068313417106994</v>
      </c>
      <c r="G31" s="382">
        <f>E31/'- 7 -'!F31</f>
        <v>321.6260934025204</v>
      </c>
      <c r="H31" s="382">
        <v>994756</v>
      </c>
      <c r="I31" s="383">
        <f>H31/'- 3 -'!D31*100</f>
        <v>3.731021368018414</v>
      </c>
      <c r="J31" s="382">
        <f>H31/'- 7 -'!F31</f>
        <v>294.9610081541883</v>
      </c>
    </row>
    <row r="32" spans="1:10" ht="13.5" customHeight="1">
      <c r="A32" s="23" t="s">
        <v>283</v>
      </c>
      <c r="B32" s="24">
        <v>0</v>
      </c>
      <c r="C32" s="374">
        <f>B32/'- 3 -'!D32*100</f>
        <v>0</v>
      </c>
      <c r="D32" s="24">
        <f>IF(AND(B32&gt;0,'- 7 -'!D32=0),"N/A ",IF(B32&gt;0,B32/'- 7 -'!D32,0))</f>
        <v>0</v>
      </c>
      <c r="E32" s="24">
        <v>895951</v>
      </c>
      <c r="F32" s="374">
        <f>E32/'- 3 -'!D32*100</f>
        <v>4.438556320235573</v>
      </c>
      <c r="G32" s="24">
        <f>E32/'- 7 -'!F32</f>
        <v>401.05237242614146</v>
      </c>
      <c r="H32" s="24">
        <v>986810</v>
      </c>
      <c r="I32" s="374">
        <f>H32/'- 3 -'!D32*100</f>
        <v>4.888673334112766</v>
      </c>
      <c r="J32" s="24">
        <f>H32/'- 7 -'!F32</f>
        <v>441.7233661593554</v>
      </c>
    </row>
    <row r="33" spans="1:10" ht="13.5" customHeight="1">
      <c r="A33" s="381" t="s">
        <v>284</v>
      </c>
      <c r="B33" s="382">
        <v>0</v>
      </c>
      <c r="C33" s="383">
        <f>B33/'- 3 -'!D33*100</f>
        <v>0</v>
      </c>
      <c r="D33" s="382">
        <f>IF(AND(B33&gt;0,'- 7 -'!D33=0),"N/A ",IF(B33&gt;0,B33/'- 7 -'!D33,0))</f>
        <v>0</v>
      </c>
      <c r="E33" s="382">
        <v>1249800</v>
      </c>
      <c r="F33" s="383">
        <f>E33/'- 3 -'!D33*100</f>
        <v>5.668772763764849</v>
      </c>
      <c r="G33" s="382">
        <f>E33/'- 7 -'!F33</f>
        <v>537.3172828890799</v>
      </c>
      <c r="H33" s="382">
        <v>1242700</v>
      </c>
      <c r="I33" s="383">
        <f>H33/'- 3 -'!D33*100</f>
        <v>5.6365689818615605</v>
      </c>
      <c r="J33" s="382">
        <f>H33/'- 7 -'!F33</f>
        <v>534.2648323301805</v>
      </c>
    </row>
    <row r="34" spans="1:10" ht="13.5" customHeight="1">
      <c r="A34" s="23" t="s">
        <v>285</v>
      </c>
      <c r="B34" s="24">
        <v>138422</v>
      </c>
      <c r="C34" s="374">
        <f>B34/'- 3 -'!D34*100</f>
        <v>0.7398575979102558</v>
      </c>
      <c r="D34" s="24">
        <f>IF(AND(B34&gt;0,'- 7 -'!D34=0),"N/A ",IF(B34&gt;0,B34/'- 7 -'!D34,0))</f>
        <v>19774.571428571428</v>
      </c>
      <c r="E34" s="24">
        <v>796921</v>
      </c>
      <c r="F34" s="374">
        <f>E34/'- 3 -'!D34*100</f>
        <v>4.25949673306439</v>
      </c>
      <c r="G34" s="24">
        <f>E34/'- 7 -'!F34</f>
        <v>365.1413516609393</v>
      </c>
      <c r="H34" s="24">
        <v>740146</v>
      </c>
      <c r="I34" s="374">
        <f>H34/'- 3 -'!D34*100</f>
        <v>3.9560376360902474</v>
      </c>
      <c r="J34" s="24">
        <f>H34/'- 7 -'!F34</f>
        <v>339.12760595647194</v>
      </c>
    </row>
    <row r="35" spans="1:10" ht="13.5" customHeight="1">
      <c r="A35" s="381" t="s">
        <v>286</v>
      </c>
      <c r="B35" s="382">
        <v>4069740</v>
      </c>
      <c r="C35" s="383">
        <f>B35/'- 3 -'!D35*100</f>
        <v>3.0173140686800273</v>
      </c>
      <c r="D35" s="382">
        <f>IF(AND(B35&gt;0,'- 7 -'!D35=0),"N/A ",IF(B35&gt;0,B35/'- 7 -'!D35,0))</f>
        <v>27685.30612244898</v>
      </c>
      <c r="E35" s="382">
        <v>5499300</v>
      </c>
      <c r="F35" s="383">
        <f>E35/'- 3 -'!D35*100</f>
        <v>4.077192955297408</v>
      </c>
      <c r="G35" s="382">
        <f>E35/'- 7 -'!F35</f>
        <v>322.9657906327999</v>
      </c>
      <c r="H35" s="382">
        <v>7388275</v>
      </c>
      <c r="I35" s="383">
        <f>H35/'- 3 -'!D35*100</f>
        <v>5.477683119997083</v>
      </c>
      <c r="J35" s="382">
        <f>H35/'- 7 -'!F35</f>
        <v>433.9025106445456</v>
      </c>
    </row>
    <row r="36" spans="1:10" ht="13.5" customHeight="1">
      <c r="A36" s="23" t="s">
        <v>287</v>
      </c>
      <c r="B36" s="24">
        <v>103820</v>
      </c>
      <c r="C36" s="374">
        <f>B36/'- 3 -'!D36*100</f>
        <v>0.590691852526172</v>
      </c>
      <c r="D36" s="24">
        <f>IF(AND(B36&gt;0,'- 7 -'!D36=0),"N/A ",IF(B36&gt;0,B36/'- 7 -'!D36,0))</f>
        <v>12072.093023255815</v>
      </c>
      <c r="E36" s="24">
        <v>863150</v>
      </c>
      <c r="F36" s="374">
        <f>E36/'- 3 -'!D36*100</f>
        <v>4.910958124715521</v>
      </c>
      <c r="G36" s="24">
        <f>E36/'- 7 -'!F36</f>
        <v>427.61951944513254</v>
      </c>
      <c r="H36" s="24">
        <v>582800</v>
      </c>
      <c r="I36" s="374">
        <f>H36/'- 3 -'!D36*100</f>
        <v>3.3158852981338187</v>
      </c>
      <c r="J36" s="24">
        <f>H36/'- 7 -'!F36</f>
        <v>288.72925439682933</v>
      </c>
    </row>
    <row r="37" spans="1:10" ht="13.5" customHeight="1">
      <c r="A37" s="381" t="s">
        <v>288</v>
      </c>
      <c r="B37" s="382">
        <v>0</v>
      </c>
      <c r="C37" s="383">
        <f>B37/'- 3 -'!D37*100</f>
        <v>0</v>
      </c>
      <c r="D37" s="382">
        <f>IF(AND(B37&gt;0,'- 7 -'!D37=0),"N/A ",IF(B37&gt;0,B37/'- 7 -'!D37,0))</f>
        <v>0</v>
      </c>
      <c r="E37" s="382">
        <v>2594650</v>
      </c>
      <c r="F37" s="383">
        <f>E37/'- 3 -'!D37*100</f>
        <v>9.583406141956296</v>
      </c>
      <c r="G37" s="382">
        <f>E37/'- 7 -'!F37</f>
        <v>802.5518094648933</v>
      </c>
      <c r="H37" s="382">
        <v>796375</v>
      </c>
      <c r="I37" s="383">
        <f>H37/'- 3 -'!D37*100</f>
        <v>2.941431432486249</v>
      </c>
      <c r="J37" s="382">
        <f>H37/'- 7 -'!F37</f>
        <v>246.32694092174452</v>
      </c>
    </row>
    <row r="38" spans="1:10" ht="13.5" customHeight="1">
      <c r="A38" s="23" t="s">
        <v>289</v>
      </c>
      <c r="B38" s="24">
        <v>1530353</v>
      </c>
      <c r="C38" s="374">
        <f>B38/'- 3 -'!D38*100</f>
        <v>2.18180073662273</v>
      </c>
      <c r="D38" s="24">
        <f>IF(AND(B38&gt;0,'- 7 -'!D38=0),"N/A ",IF(B38&gt;0,B38/'- 7 -'!D38,0))</f>
        <v>38258.825</v>
      </c>
      <c r="E38" s="24">
        <v>4078451</v>
      </c>
      <c r="F38" s="374">
        <f>E38/'- 3 -'!D38*100</f>
        <v>5.814584867726406</v>
      </c>
      <c r="G38" s="24">
        <f>E38/'- 7 -'!F38</f>
        <v>478.13024618991795</v>
      </c>
      <c r="H38" s="24">
        <v>2292721</v>
      </c>
      <c r="I38" s="374">
        <f>H38/'- 3 -'!D38*100</f>
        <v>3.268697069676344</v>
      </c>
      <c r="J38" s="24">
        <f>H38/'- 7 -'!F38</f>
        <v>268.78323563892144</v>
      </c>
    </row>
    <row r="39" spans="1:10" ht="13.5" customHeight="1">
      <c r="A39" s="381" t="s">
        <v>290</v>
      </c>
      <c r="B39" s="382">
        <v>0</v>
      </c>
      <c r="C39" s="383">
        <f>B39/'- 3 -'!D39*100</f>
        <v>0</v>
      </c>
      <c r="D39" s="382">
        <f>IF(AND(B39&gt;0,'- 7 -'!D39=0),"N/A ",IF(B39&gt;0,B39/'- 7 -'!D39,0))</f>
        <v>0</v>
      </c>
      <c r="E39" s="382">
        <v>1029075</v>
      </c>
      <c r="F39" s="383">
        <f>E39/'- 3 -'!D39*100</f>
        <v>6.5227175907788055</v>
      </c>
      <c r="G39" s="382">
        <f>E39/'- 7 -'!F39</f>
        <v>584.5356432831582</v>
      </c>
      <c r="H39" s="382">
        <v>569173</v>
      </c>
      <c r="I39" s="383">
        <f>H39/'- 3 -'!D39*100</f>
        <v>3.607661967588703</v>
      </c>
      <c r="J39" s="382">
        <f>H39/'- 7 -'!F39</f>
        <v>323.30190286850325</v>
      </c>
    </row>
    <row r="40" spans="1:10" ht="13.5" customHeight="1">
      <c r="A40" s="23" t="s">
        <v>291</v>
      </c>
      <c r="B40" s="24">
        <v>2619422</v>
      </c>
      <c r="C40" s="374">
        <f>B40/'- 3 -'!D40*100</f>
        <v>3.611986648089237</v>
      </c>
      <c r="D40" s="24">
        <f>IF(AND(B40&gt;0,'- 7 -'!D40=0),"N/A ",IF(B40&gt;0,B40/'- 7 -'!D40,0))</f>
        <v>19547.925373134327</v>
      </c>
      <c r="E40" s="24">
        <v>2652812</v>
      </c>
      <c r="F40" s="374">
        <f>E40/'- 3 -'!D40*100</f>
        <v>3.658028955964676</v>
      </c>
      <c r="G40" s="24">
        <f>E40/'- 7 -'!F40</f>
        <v>295.9274463433136</v>
      </c>
      <c r="H40" s="24">
        <v>1404516</v>
      </c>
      <c r="I40" s="374">
        <f>H40/'- 3 -'!D40*100</f>
        <v>1.936722314704428</v>
      </c>
      <c r="J40" s="24">
        <f>H40/'- 7 -'!F40</f>
        <v>156.6770782205167</v>
      </c>
    </row>
    <row r="41" spans="1:10" ht="13.5" customHeight="1">
      <c r="A41" s="381" t="s">
        <v>292</v>
      </c>
      <c r="B41" s="382">
        <v>451842</v>
      </c>
      <c r="C41" s="383">
        <f>B41/'- 3 -'!D41*100</f>
        <v>1.0184481564082768</v>
      </c>
      <c r="D41" s="382">
        <f>IF(AND(B41&gt;0,'- 7 -'!D41=0),"N/A ",IF(B41&gt;0,B41/'- 7 -'!D41,0))</f>
        <v>14575.548387096775</v>
      </c>
      <c r="E41" s="382">
        <v>4034943</v>
      </c>
      <c r="F41" s="383">
        <f>E41/'- 3 -'!D41*100</f>
        <v>9.09472837753569</v>
      </c>
      <c r="G41" s="382">
        <f>E41/'- 7 -'!F41</f>
        <v>846.7876180482687</v>
      </c>
      <c r="H41" s="382">
        <v>1857170</v>
      </c>
      <c r="I41" s="383">
        <f>H41/'- 3 -'!D41*100</f>
        <v>4.186045924541674</v>
      </c>
      <c r="J41" s="382">
        <f>H41/'- 7 -'!F41</f>
        <v>389.75236096537253</v>
      </c>
    </row>
    <row r="42" spans="1:10" ht="13.5" customHeight="1">
      <c r="A42" s="23" t="s">
        <v>293</v>
      </c>
      <c r="B42" s="24">
        <v>0</v>
      </c>
      <c r="C42" s="374">
        <f>B42/'- 3 -'!D42*100</f>
        <v>0</v>
      </c>
      <c r="D42" s="24">
        <f>IF(AND(B42&gt;0,'- 7 -'!D42=0),"N/A ",IF(B42&gt;0,B42/'- 7 -'!D42,0))</f>
        <v>0</v>
      </c>
      <c r="E42" s="24">
        <v>1351764</v>
      </c>
      <c r="F42" s="374">
        <f>E42/'- 3 -'!D42*100</f>
        <v>8.34133931118498</v>
      </c>
      <c r="G42" s="24">
        <f>E42/'- 7 -'!F42</f>
        <v>750.7714523743405</v>
      </c>
      <c r="H42" s="24">
        <v>477063</v>
      </c>
      <c r="I42" s="374">
        <f>H42/'- 3 -'!D42*100</f>
        <v>2.9438158996776362</v>
      </c>
      <c r="J42" s="24">
        <f>H42/'- 7 -'!F42</f>
        <v>264.9613996112191</v>
      </c>
    </row>
    <row r="43" spans="1:10" ht="13.5" customHeight="1">
      <c r="A43" s="381" t="s">
        <v>294</v>
      </c>
      <c r="B43" s="382">
        <v>0</v>
      </c>
      <c r="C43" s="383">
        <f>B43/'- 3 -'!D43*100</f>
        <v>0</v>
      </c>
      <c r="D43" s="382">
        <f>IF(AND(B43&gt;0,'- 7 -'!D43=0),"N/A ",IF(B43&gt;0,B43/'- 7 -'!D43,0))</f>
        <v>0</v>
      </c>
      <c r="E43" s="382">
        <v>310495</v>
      </c>
      <c r="F43" s="383">
        <f>E43/'- 3 -'!D43*100</f>
        <v>3.350653414915774</v>
      </c>
      <c r="G43" s="382">
        <f>E43/'- 7 -'!F43</f>
        <v>273.32306338028167</v>
      </c>
      <c r="H43" s="382">
        <v>708451</v>
      </c>
      <c r="I43" s="383">
        <f>H43/'- 3 -'!D43*100</f>
        <v>7.645127175801527</v>
      </c>
      <c r="J43" s="382">
        <f>H43/'- 7 -'!F43</f>
        <v>623.6364436619718</v>
      </c>
    </row>
    <row r="44" spans="1:10" ht="13.5" customHeight="1">
      <c r="A44" s="23" t="s">
        <v>295</v>
      </c>
      <c r="B44" s="24">
        <v>0</v>
      </c>
      <c r="C44" s="374">
        <f>B44/'- 3 -'!D44*100</f>
        <v>0</v>
      </c>
      <c r="D44" s="24">
        <f>IF(AND(B44&gt;0,'- 7 -'!D44=0),"N/A ",IF(B44&gt;0,B44/'- 7 -'!D44,0))</f>
        <v>0</v>
      </c>
      <c r="E44" s="24">
        <v>509067</v>
      </c>
      <c r="F44" s="374">
        <f>E44/'- 3 -'!D44*100</f>
        <v>7.01665567902846</v>
      </c>
      <c r="G44" s="24">
        <f>E44/'- 7 -'!F44</f>
        <v>643.1674036639292</v>
      </c>
      <c r="H44" s="24">
        <v>232453</v>
      </c>
      <c r="I44" s="374">
        <f>H44/'- 3 -'!D44*100</f>
        <v>3.20398427428453</v>
      </c>
      <c r="J44" s="24">
        <f>H44/'- 7 -'!F44</f>
        <v>293.6866708780796</v>
      </c>
    </row>
    <row r="45" spans="1:10" ht="13.5" customHeight="1">
      <c r="A45" s="381" t="s">
        <v>296</v>
      </c>
      <c r="B45" s="382">
        <v>159823</v>
      </c>
      <c r="C45" s="383">
        <f>B45/'- 3 -'!D45*100</f>
        <v>1.4471057116141408</v>
      </c>
      <c r="D45" s="382">
        <f>IF(AND(B45&gt;0,'- 7 -'!D45=0),"N/A ",IF(B45&gt;0,B45/'- 7 -'!D45,0))</f>
        <v>19977.875</v>
      </c>
      <c r="E45" s="382">
        <v>330955</v>
      </c>
      <c r="F45" s="383">
        <f>E45/'- 3 -'!D45*100</f>
        <v>2.9966079399539365</v>
      </c>
      <c r="G45" s="382">
        <f>E45/'- 7 -'!F45</f>
        <v>226.21667805878332</v>
      </c>
      <c r="H45" s="382">
        <v>579307</v>
      </c>
      <c r="I45" s="383">
        <f>H45/'- 3 -'!D45*100</f>
        <v>5.245293033406037</v>
      </c>
      <c r="J45" s="382">
        <f>H45/'- 7 -'!F45</f>
        <v>395.971975393028</v>
      </c>
    </row>
    <row r="46" spans="1:10" ht="13.5" customHeight="1">
      <c r="A46" s="23" t="s">
        <v>297</v>
      </c>
      <c r="B46" s="24">
        <v>17764300</v>
      </c>
      <c r="C46" s="374">
        <f>B46/'- 3 -'!D46*100</f>
        <v>6.403478669610016</v>
      </c>
      <c r="D46" s="24">
        <f>IF(AND(B46&gt;0,'- 7 -'!D46=0),"N/A ",IF(B46&gt;0,B46/'- 7 -'!D46,0))</f>
        <v>15099.277518062048</v>
      </c>
      <c r="E46" s="24">
        <v>8344600</v>
      </c>
      <c r="F46" s="374">
        <f>E46/'- 3 -'!D46*100</f>
        <v>3.007969247672452</v>
      </c>
      <c r="G46" s="24">
        <f>E46/'- 7 -'!F46</f>
        <v>269.4196464605699</v>
      </c>
      <c r="H46" s="24">
        <v>13729100</v>
      </c>
      <c r="I46" s="374">
        <f>H46/'- 3 -'!D46*100</f>
        <v>4.948914339599245</v>
      </c>
      <c r="J46" s="24">
        <f>H46/'- 7 -'!F46</f>
        <v>443.26741464202115</v>
      </c>
    </row>
    <row r="47" spans="1:10" ht="13.5" customHeight="1">
      <c r="A47" s="381" t="s">
        <v>300</v>
      </c>
      <c r="B47" s="382">
        <v>0</v>
      </c>
      <c r="C47" s="383">
        <f>B47/'- 3 -'!D47*100</f>
        <v>0</v>
      </c>
      <c r="D47" s="382">
        <f>IF(AND(B47&gt;0,'- 7 -'!D47=0),"N/A ",IF(B47&gt;0,B47/'- 7 -'!D47,0))</f>
        <v>0</v>
      </c>
      <c r="E47" s="382">
        <v>123791</v>
      </c>
      <c r="F47" s="383">
        <f>E47/'- 3 -'!D47*100</f>
        <v>1.5621989030749162</v>
      </c>
      <c r="G47" s="382">
        <f>E47/'- 7 -'!F47</f>
        <v>162.45538057742783</v>
      </c>
      <c r="H47" s="382">
        <v>0</v>
      </c>
      <c r="I47" s="383">
        <f>H47/'- 3 -'!D47*100</f>
        <v>0</v>
      </c>
      <c r="J47" s="382">
        <f>H47/'- 7 -'!F47</f>
        <v>0</v>
      </c>
    </row>
    <row r="48" spans="1:10" ht="4.5" customHeight="1">
      <c r="A48"/>
      <c r="B48"/>
      <c r="C48"/>
      <c r="D48"/>
      <c r="E48"/>
      <c r="F48"/>
      <c r="G48"/>
      <c r="H48"/>
      <c r="I48"/>
      <c r="J48"/>
    </row>
    <row r="49" spans="1:10" ht="13.5" customHeight="1">
      <c r="A49" s="384" t="s">
        <v>298</v>
      </c>
      <c r="B49" s="385">
        <f>SUM(B11:B47)</f>
        <v>42156395</v>
      </c>
      <c r="C49" s="386">
        <f>B49/'- 3 -'!D49*100</f>
        <v>2.7787756949377735</v>
      </c>
      <c r="D49" s="385">
        <f>B49/'- 7 -'!D49</f>
        <v>16268.120863642504</v>
      </c>
      <c r="E49" s="385">
        <f>SUM(E11:E47)</f>
        <v>74144891</v>
      </c>
      <c r="F49" s="386">
        <f>E49/'- 3 -'!D49*100</f>
        <v>4.887325422740974</v>
      </c>
      <c r="G49" s="385">
        <f>E49/'- 7 -'!F49</f>
        <v>418.35879822485157</v>
      </c>
      <c r="H49" s="385">
        <f>SUM(H11:H47)</f>
        <v>65634865.870000005</v>
      </c>
      <c r="I49" s="386">
        <f>H49/'- 3 -'!D49*100</f>
        <v>4.326379663632453</v>
      </c>
      <c r="J49" s="385">
        <f>H49/'- 7 -'!F49</f>
        <v>370.3414117504405</v>
      </c>
    </row>
    <row r="50" spans="1:10" ht="4.5" customHeight="1">
      <c r="A50" s="25" t="s">
        <v>6</v>
      </c>
      <c r="B50" s="26"/>
      <c r="C50" s="373"/>
      <c r="D50" s="26"/>
      <c r="E50" s="26"/>
      <c r="F50" s="373"/>
      <c r="H50" s="26"/>
      <c r="I50" s="373"/>
      <c r="J50" s="26"/>
    </row>
    <row r="51" spans="1:10" ht="13.5" customHeight="1">
      <c r="A51" s="23" t="s">
        <v>299</v>
      </c>
      <c r="B51" s="24">
        <v>0</v>
      </c>
      <c r="C51" s="374">
        <f>B51/'- 3 -'!D51*100</f>
        <v>0</v>
      </c>
      <c r="D51" s="24">
        <f>IF(AND(B51&gt;0,'- 7 -'!D51=0),"N/A ",IF(B51&gt;0,B51/'- 7 -'!D51,0))</f>
        <v>0</v>
      </c>
      <c r="E51" s="24">
        <v>206485</v>
      </c>
      <c r="F51" s="374">
        <f>E51/'- 3 -'!D51*100</f>
        <v>8.136374759092616</v>
      </c>
      <c r="G51" s="24">
        <f>E51/'- 7 -'!F51</f>
        <v>768.4592482322292</v>
      </c>
      <c r="H51" s="24">
        <v>28665</v>
      </c>
      <c r="I51" s="374">
        <f>H51/'- 3 -'!D51*100</f>
        <v>1.1295211878315123</v>
      </c>
      <c r="J51" s="24">
        <f>H51/'- 7 -'!F51</f>
        <v>106.68031261630071</v>
      </c>
    </row>
    <row r="52" ht="49.5" customHeight="1"/>
    <row r="53" ht="15" customHeight="1">
      <c r="B53" s="118"/>
    </row>
    <row r="54" ht="14.25" customHeight="1">
      <c r="B54" s="118"/>
    </row>
    <row r="55" ht="14.25" customHeight="1">
      <c r="B55" s="118"/>
    </row>
    <row r="56" ht="14.25" customHeight="1">
      <c r="B56" s="118"/>
    </row>
    <row r="57" ht="14.25" customHeight="1">
      <c r="B57" s="118"/>
    </row>
    <row r="58" ht="14.25" customHeight="1"/>
    <row r="59" ht="14.25" customHeight="1"/>
    <row r="60" ht="12" customHeight="1"/>
    <row r="61" ht="12" customHeight="1"/>
    <row r="62" ht="12" customHeight="1"/>
    <row r="63" ht="12" customHeight="1"/>
    <row r="64" ht="12" customHeight="1"/>
    <row r="65" ht="12" customHeight="1"/>
    <row r="66" ht="12"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19.xml><?xml version="1.0" encoding="utf-8"?>
<worksheet xmlns="http://schemas.openxmlformats.org/spreadsheetml/2006/main" xmlns:r="http://schemas.openxmlformats.org/officeDocument/2006/relationships">
  <sheetPr codeName="Sheet171">
    <pageSetUpPr fitToPage="1"/>
  </sheetPr>
  <dimension ref="A1:F58"/>
  <sheetViews>
    <sheetView showGridLines="0" showZeros="0" workbookViewId="0" topLeftCell="A1">
      <selection activeCell="A1" sqref="A1"/>
    </sheetView>
  </sheetViews>
  <sheetFormatPr defaultColWidth="15.83203125" defaultRowHeight="12"/>
  <cols>
    <col min="1" max="1" width="34.83203125" style="1" customWidth="1"/>
    <col min="2" max="2" width="23.83203125" style="1" customWidth="1"/>
    <col min="3" max="3" width="12.83203125" style="1" customWidth="1"/>
    <col min="4" max="4" width="22.83203125" style="1" customWidth="1"/>
    <col min="5" max="5" width="12.83203125" style="1" customWidth="1"/>
    <col min="6" max="6" width="25.83203125" style="1" customWidth="1"/>
    <col min="7" max="16384" width="15.83203125" style="1" customWidth="1"/>
  </cols>
  <sheetData>
    <row r="1" spans="1:5" ht="6.75" customHeight="1">
      <c r="A1" s="3"/>
      <c r="B1" s="4"/>
      <c r="C1" s="4"/>
      <c r="D1" s="4"/>
      <c r="E1" s="4"/>
    </row>
    <row r="2" spans="1:6" ht="15.75" customHeight="1">
      <c r="A2" s="168"/>
      <c r="B2" s="5" t="s">
        <v>3</v>
      </c>
      <c r="C2" s="6"/>
      <c r="D2" s="6"/>
      <c r="E2" s="191"/>
      <c r="F2" s="191" t="s">
        <v>451</v>
      </c>
    </row>
    <row r="3" spans="1:6" ht="15.75" customHeight="1">
      <c r="A3" s="171"/>
      <c r="B3" s="7" t="str">
        <f>OPYEAR</f>
        <v>OPERATING FUND 2005/2006 BUDGET</v>
      </c>
      <c r="C3" s="8"/>
      <c r="D3" s="8"/>
      <c r="E3" s="104"/>
      <c r="F3" s="104"/>
    </row>
    <row r="4" spans="2:5" ht="15.75" customHeight="1">
      <c r="B4" s="4"/>
      <c r="C4" s="4"/>
      <c r="D4" s="4"/>
      <c r="E4" s="4"/>
    </row>
    <row r="5" spans="2:5" ht="15.75" customHeight="1">
      <c r="B5" s="173" t="s">
        <v>328</v>
      </c>
      <c r="C5" s="202"/>
      <c r="D5" s="73"/>
      <c r="E5" s="218"/>
    </row>
    <row r="6" spans="2:5" ht="15.75" customHeight="1">
      <c r="B6" s="375" t="s">
        <v>40</v>
      </c>
      <c r="C6" s="376"/>
      <c r="D6" s="438"/>
      <c r="E6" s="440"/>
    </row>
    <row r="7" spans="2:5" ht="15.75" customHeight="1">
      <c r="B7" s="378" t="s">
        <v>247</v>
      </c>
      <c r="C7" s="379"/>
      <c r="D7" s="378" t="s">
        <v>194</v>
      </c>
      <c r="E7" s="380"/>
    </row>
    <row r="8" spans="1:5" ht="15.75" customHeight="1">
      <c r="A8" s="105"/>
      <c r="B8" s="177"/>
      <c r="C8" s="176"/>
      <c r="D8" s="176"/>
      <c r="E8" s="177"/>
    </row>
    <row r="9" spans="1:5" ht="15.75" customHeight="1">
      <c r="A9" s="35" t="s">
        <v>98</v>
      </c>
      <c r="B9" s="116" t="s">
        <v>99</v>
      </c>
      <c r="C9" s="116" t="s">
        <v>100</v>
      </c>
      <c r="D9" s="116" t="s">
        <v>99</v>
      </c>
      <c r="E9" s="116" t="s">
        <v>100</v>
      </c>
    </row>
    <row r="10" ht="4.5" customHeight="1">
      <c r="A10" s="37"/>
    </row>
    <row r="11" spans="1:5" ht="13.5" customHeight="1">
      <c r="A11" s="381" t="s">
        <v>263</v>
      </c>
      <c r="B11" s="382">
        <v>0</v>
      </c>
      <c r="C11" s="383">
        <f>B11/'- 3 -'!D11*100</f>
        <v>0</v>
      </c>
      <c r="D11" s="382">
        <v>0</v>
      </c>
      <c r="E11" s="383">
        <f>D11/'- 3 -'!D11*100</f>
        <v>0</v>
      </c>
    </row>
    <row r="12" spans="1:5" ht="13.5" customHeight="1">
      <c r="A12" s="23" t="s">
        <v>264</v>
      </c>
      <c r="B12" s="24">
        <v>119047</v>
      </c>
      <c r="C12" s="374">
        <f>B12/'- 3 -'!D12*100</f>
        <v>0.573206888555565</v>
      </c>
      <c r="D12" s="24">
        <v>346898</v>
      </c>
      <c r="E12" s="374">
        <f>D12/'- 3 -'!D12*100</f>
        <v>1.6703010006648502</v>
      </c>
    </row>
    <row r="13" spans="1:5" ht="13.5" customHeight="1">
      <c r="A13" s="381" t="s">
        <v>265</v>
      </c>
      <c r="B13" s="382">
        <v>0</v>
      </c>
      <c r="C13" s="383">
        <f>B13/'- 3 -'!D13*100</f>
        <v>0</v>
      </c>
      <c r="D13" s="382">
        <v>0</v>
      </c>
      <c r="E13" s="383">
        <f>D13/'- 3 -'!D13*100</f>
        <v>0</v>
      </c>
    </row>
    <row r="14" spans="1:5" ht="13.5" customHeight="1">
      <c r="A14" s="23" t="s">
        <v>301</v>
      </c>
      <c r="B14" s="24">
        <v>0</v>
      </c>
      <c r="C14" s="374">
        <f>B14/'- 3 -'!D14*100</f>
        <v>0</v>
      </c>
      <c r="D14" s="24">
        <v>0</v>
      </c>
      <c r="E14" s="374">
        <f>D14/'- 3 -'!D14*100</f>
        <v>0</v>
      </c>
    </row>
    <row r="15" spans="1:5" ht="13.5" customHeight="1">
      <c r="A15" s="381" t="s">
        <v>266</v>
      </c>
      <c r="B15" s="382">
        <v>0</v>
      </c>
      <c r="C15" s="383">
        <f>B15/'- 3 -'!D15*100</f>
        <v>0</v>
      </c>
      <c r="D15" s="382">
        <v>0</v>
      </c>
      <c r="E15" s="383">
        <f>D15/'- 3 -'!D15*100</f>
        <v>0</v>
      </c>
    </row>
    <row r="16" spans="1:5" ht="13.5" customHeight="1">
      <c r="A16" s="23" t="s">
        <v>267</v>
      </c>
      <c r="B16" s="24">
        <v>0</v>
      </c>
      <c r="C16" s="374">
        <f>B16/'- 3 -'!D16*100</f>
        <v>0</v>
      </c>
      <c r="D16" s="24">
        <v>0</v>
      </c>
      <c r="E16" s="374">
        <f>D16/'- 3 -'!D16*100</f>
        <v>0</v>
      </c>
    </row>
    <row r="17" spans="1:5" ht="13.5" customHeight="1">
      <c r="A17" s="381" t="s">
        <v>268</v>
      </c>
      <c r="B17" s="382">
        <v>0</v>
      </c>
      <c r="C17" s="383">
        <f>B17/'- 3 -'!D17*100</f>
        <v>0</v>
      </c>
      <c r="D17" s="382">
        <v>0</v>
      </c>
      <c r="E17" s="383">
        <f>D17/'- 3 -'!D17*100</f>
        <v>0</v>
      </c>
    </row>
    <row r="18" spans="1:5" ht="13.5" customHeight="1">
      <c r="A18" s="23" t="s">
        <v>269</v>
      </c>
      <c r="B18" s="24">
        <v>229561</v>
      </c>
      <c r="C18" s="374">
        <f>B18/'- 3 -'!D18*100</f>
        <v>0.28812562845214884</v>
      </c>
      <c r="D18" s="24">
        <v>1293222</v>
      </c>
      <c r="E18" s="374">
        <f>D18/'- 3 -'!D18*100</f>
        <v>1.6231433103974315</v>
      </c>
    </row>
    <row r="19" spans="1:5" ht="13.5" customHeight="1">
      <c r="A19" s="381" t="s">
        <v>270</v>
      </c>
      <c r="B19" s="382">
        <v>0</v>
      </c>
      <c r="C19" s="383">
        <f>B19/'- 3 -'!D19*100</f>
        <v>0</v>
      </c>
      <c r="D19" s="382">
        <v>0</v>
      </c>
      <c r="E19" s="383">
        <f>D19/'- 3 -'!D19*100</f>
        <v>0</v>
      </c>
    </row>
    <row r="20" spans="1:5" ht="13.5" customHeight="1">
      <c r="A20" s="23" t="s">
        <v>271</v>
      </c>
      <c r="B20" s="24">
        <v>0</v>
      </c>
      <c r="C20" s="374">
        <f>B20/'- 3 -'!D20*100</f>
        <v>0</v>
      </c>
      <c r="D20" s="24">
        <v>0</v>
      </c>
      <c r="E20" s="374">
        <f>D20/'- 3 -'!D20*100</f>
        <v>0</v>
      </c>
    </row>
    <row r="21" spans="1:5" ht="13.5" customHeight="1">
      <c r="A21" s="381" t="s">
        <v>272</v>
      </c>
      <c r="B21" s="382">
        <v>0</v>
      </c>
      <c r="C21" s="383">
        <f>B21/'- 3 -'!D21*100</f>
        <v>0</v>
      </c>
      <c r="D21" s="382">
        <v>0</v>
      </c>
      <c r="E21" s="383">
        <f>D21/'- 3 -'!D21*100</f>
        <v>0</v>
      </c>
    </row>
    <row r="22" spans="1:5" ht="13.5" customHeight="1">
      <c r="A22" s="23" t="s">
        <v>273</v>
      </c>
      <c r="B22" s="24">
        <v>0</v>
      </c>
      <c r="C22" s="374">
        <f>B22/'- 3 -'!D22*100</f>
        <v>0</v>
      </c>
      <c r="D22" s="24">
        <v>0</v>
      </c>
      <c r="E22" s="374">
        <f>D22/'- 3 -'!D22*100</f>
        <v>0</v>
      </c>
    </row>
    <row r="23" spans="1:5" ht="13.5" customHeight="1">
      <c r="A23" s="381" t="s">
        <v>274</v>
      </c>
      <c r="B23" s="382">
        <v>7400</v>
      </c>
      <c r="C23" s="383">
        <f>B23/'- 3 -'!D23*100</f>
        <v>0.06462968457133096</v>
      </c>
      <c r="D23" s="382">
        <v>152600</v>
      </c>
      <c r="E23" s="383">
        <f>D23/'- 3 -'!D23*100</f>
        <v>1.3327689007547436</v>
      </c>
    </row>
    <row r="24" spans="1:5" ht="13.5" customHeight="1">
      <c r="A24" s="23" t="s">
        <v>275</v>
      </c>
      <c r="B24" s="24">
        <v>114395</v>
      </c>
      <c r="C24" s="374">
        <f>B24/'- 3 -'!D24*100</f>
        <v>0.29840113647805533</v>
      </c>
      <c r="D24" s="24">
        <v>181945</v>
      </c>
      <c r="E24" s="374">
        <f>D24/'- 3 -'!D24*100</f>
        <v>0.47460636196074807</v>
      </c>
    </row>
    <row r="25" spans="1:5" ht="13.5" customHeight="1">
      <c r="A25" s="381" t="s">
        <v>276</v>
      </c>
      <c r="B25" s="382">
        <v>0</v>
      </c>
      <c r="C25" s="383">
        <f>B25/'- 3 -'!D25*100</f>
        <v>0</v>
      </c>
      <c r="D25" s="382">
        <v>0</v>
      </c>
      <c r="E25" s="383">
        <f>D25/'- 3 -'!D25*100</f>
        <v>0</v>
      </c>
    </row>
    <row r="26" spans="1:5" ht="13.5" customHeight="1">
      <c r="A26" s="23" t="s">
        <v>277</v>
      </c>
      <c r="B26" s="24">
        <v>0</v>
      </c>
      <c r="C26" s="374">
        <f>B26/'- 3 -'!D26*100</f>
        <v>0</v>
      </c>
      <c r="D26" s="24">
        <v>0</v>
      </c>
      <c r="E26" s="374">
        <f>D26/'- 3 -'!D26*100</f>
        <v>0</v>
      </c>
    </row>
    <row r="27" spans="1:5" ht="13.5" customHeight="1">
      <c r="A27" s="381" t="s">
        <v>278</v>
      </c>
      <c r="B27" s="382">
        <v>0</v>
      </c>
      <c r="C27" s="383">
        <f>B27/'- 3 -'!D27*100</f>
        <v>0</v>
      </c>
      <c r="D27" s="382">
        <v>0</v>
      </c>
      <c r="E27" s="383">
        <f>D27/'- 3 -'!D27*100</f>
        <v>0</v>
      </c>
    </row>
    <row r="28" spans="1:5" ht="13.5" customHeight="1">
      <c r="A28" s="23" t="s">
        <v>279</v>
      </c>
      <c r="B28" s="24">
        <v>0</v>
      </c>
      <c r="C28" s="374">
        <f>B28/'- 3 -'!D28*100</f>
        <v>0</v>
      </c>
      <c r="D28" s="24">
        <v>0</v>
      </c>
      <c r="E28" s="374">
        <f>D28/'- 3 -'!D28*100</f>
        <v>0</v>
      </c>
    </row>
    <row r="29" spans="1:5" ht="13.5" customHeight="1">
      <c r="A29" s="381" t="s">
        <v>280</v>
      </c>
      <c r="B29" s="382">
        <v>0</v>
      </c>
      <c r="C29" s="383">
        <f>B29/'- 3 -'!D29*100</f>
        <v>0</v>
      </c>
      <c r="D29" s="382">
        <v>0</v>
      </c>
      <c r="E29" s="383">
        <f>D29/'- 3 -'!D29*100</f>
        <v>0</v>
      </c>
    </row>
    <row r="30" spans="1:5" ht="13.5" customHeight="1">
      <c r="A30" s="23" t="s">
        <v>281</v>
      </c>
      <c r="B30" s="24">
        <v>0</v>
      </c>
      <c r="C30" s="374">
        <f>B30/'- 3 -'!D30*100</f>
        <v>0</v>
      </c>
      <c r="D30" s="24">
        <v>0</v>
      </c>
      <c r="E30" s="374">
        <f>D30/'- 3 -'!D30*100</f>
        <v>0</v>
      </c>
    </row>
    <row r="31" spans="1:5" ht="13.5" customHeight="1">
      <c r="A31" s="381" t="s">
        <v>282</v>
      </c>
      <c r="B31" s="382">
        <v>44425</v>
      </c>
      <c r="C31" s="383">
        <f>B31/'- 3 -'!D31*100</f>
        <v>0.16662440264167097</v>
      </c>
      <c r="D31" s="382">
        <v>91775</v>
      </c>
      <c r="E31" s="383">
        <f>D31/'- 3 -'!D31*100</f>
        <v>0.34421957349328874</v>
      </c>
    </row>
    <row r="32" spans="1:5" ht="13.5" customHeight="1">
      <c r="A32" s="23" t="s">
        <v>283</v>
      </c>
      <c r="B32" s="24">
        <v>63575</v>
      </c>
      <c r="C32" s="374">
        <f>B32/'- 3 -'!D32*100</f>
        <v>0.31495161907177577</v>
      </c>
      <c r="D32" s="24">
        <v>157350</v>
      </c>
      <c r="E32" s="374">
        <f>D32/'- 3 -'!D32*100</f>
        <v>0.7795145459841749</v>
      </c>
    </row>
    <row r="33" spans="1:5" ht="13.5" customHeight="1">
      <c r="A33" s="381" t="s">
        <v>284</v>
      </c>
      <c r="B33" s="382">
        <v>0</v>
      </c>
      <c r="C33" s="383">
        <f>B33/'- 3 -'!D33*100</f>
        <v>0</v>
      </c>
      <c r="D33" s="382">
        <v>0</v>
      </c>
      <c r="E33" s="383">
        <f>D33/'- 3 -'!D33*100</f>
        <v>0</v>
      </c>
    </row>
    <row r="34" spans="1:5" ht="13.5" customHeight="1">
      <c r="A34" s="23" t="s">
        <v>285</v>
      </c>
      <c r="B34" s="24">
        <v>0</v>
      </c>
      <c r="C34" s="374">
        <f>B34/'- 3 -'!D34*100</f>
        <v>0</v>
      </c>
      <c r="D34" s="24">
        <v>0</v>
      </c>
      <c r="E34" s="374">
        <f>D34/'- 3 -'!D34*100</f>
        <v>0</v>
      </c>
    </row>
    <row r="35" spans="1:5" ht="13.5" customHeight="1">
      <c r="A35" s="381" t="s">
        <v>286</v>
      </c>
      <c r="B35" s="382">
        <v>0</v>
      </c>
      <c r="C35" s="383">
        <f>B35/'- 3 -'!D35*100</f>
        <v>0</v>
      </c>
      <c r="D35" s="382">
        <v>0</v>
      </c>
      <c r="E35" s="383">
        <f>D35/'- 3 -'!D35*100</f>
        <v>0</v>
      </c>
    </row>
    <row r="36" spans="1:5" ht="13.5" customHeight="1">
      <c r="A36" s="23" t="s">
        <v>287</v>
      </c>
      <c r="B36" s="24">
        <v>0</v>
      </c>
      <c r="C36" s="374">
        <f>B36/'- 3 -'!D36*100</f>
        <v>0</v>
      </c>
      <c r="D36" s="24">
        <v>0</v>
      </c>
      <c r="E36" s="374">
        <f>D36/'- 3 -'!D36*100</f>
        <v>0</v>
      </c>
    </row>
    <row r="37" spans="1:5" ht="13.5" customHeight="1">
      <c r="A37" s="381" t="s">
        <v>288</v>
      </c>
      <c r="B37" s="382">
        <v>0</v>
      </c>
      <c r="C37" s="383">
        <f>B37/'- 3 -'!D37*100</f>
        <v>0</v>
      </c>
      <c r="D37" s="382">
        <v>0</v>
      </c>
      <c r="E37" s="383">
        <f>D37/'- 3 -'!D37*100</f>
        <v>0</v>
      </c>
    </row>
    <row r="38" spans="1:5" ht="13.5" customHeight="1">
      <c r="A38" s="23" t="s">
        <v>289</v>
      </c>
      <c r="B38" s="24">
        <v>38713</v>
      </c>
      <c r="C38" s="374">
        <f>B38/'- 3 -'!D38*100</f>
        <v>0.05519252872825795</v>
      </c>
      <c r="D38" s="24">
        <v>0</v>
      </c>
      <c r="E38" s="374">
        <f>D38/'- 3 -'!D38*100</f>
        <v>0</v>
      </c>
    </row>
    <row r="39" spans="1:5" ht="13.5" customHeight="1">
      <c r="A39" s="381" t="s">
        <v>290</v>
      </c>
      <c r="B39" s="382">
        <v>0</v>
      </c>
      <c r="C39" s="383">
        <f>B39/'- 3 -'!D39*100</f>
        <v>0</v>
      </c>
      <c r="D39" s="382">
        <v>0</v>
      </c>
      <c r="E39" s="383">
        <f>D39/'- 3 -'!D39*100</f>
        <v>0</v>
      </c>
    </row>
    <row r="40" spans="1:5" ht="13.5" customHeight="1">
      <c r="A40" s="23" t="s">
        <v>291</v>
      </c>
      <c r="B40" s="24">
        <v>0</v>
      </c>
      <c r="C40" s="374">
        <f>B40/'- 3 -'!D40*100</f>
        <v>0</v>
      </c>
      <c r="D40" s="24">
        <v>0</v>
      </c>
      <c r="E40" s="374">
        <f>D40/'- 3 -'!D40*100</f>
        <v>0</v>
      </c>
    </row>
    <row r="41" spans="1:5" ht="13.5" customHeight="1">
      <c r="A41" s="381" t="s">
        <v>292</v>
      </c>
      <c r="B41" s="382">
        <v>372543</v>
      </c>
      <c r="C41" s="383">
        <f>B41/'- 3 -'!D41*100</f>
        <v>0.8397088617986125</v>
      </c>
      <c r="D41" s="382">
        <v>677457</v>
      </c>
      <c r="E41" s="383">
        <f>D41/'- 3 -'!D41*100</f>
        <v>1.5269825131260084</v>
      </c>
    </row>
    <row r="42" spans="1:5" ht="13.5" customHeight="1">
      <c r="A42" s="23" t="s">
        <v>293</v>
      </c>
      <c r="B42" s="24">
        <v>0</v>
      </c>
      <c r="C42" s="374">
        <f>B42/'- 3 -'!D42*100</f>
        <v>0</v>
      </c>
      <c r="D42" s="24">
        <v>0</v>
      </c>
      <c r="E42" s="374">
        <f>D42/'- 3 -'!D42*100</f>
        <v>0</v>
      </c>
    </row>
    <row r="43" spans="1:5" ht="13.5" customHeight="1">
      <c r="A43" s="381" t="s">
        <v>294</v>
      </c>
      <c r="B43" s="382">
        <v>10000</v>
      </c>
      <c r="C43" s="383">
        <f>B43/'- 3 -'!D43*100</f>
        <v>0.10791328088747881</v>
      </c>
      <c r="D43" s="382">
        <v>137000</v>
      </c>
      <c r="E43" s="383">
        <f>D43/'- 3 -'!D43*100</f>
        <v>1.4784119481584599</v>
      </c>
    </row>
    <row r="44" spans="1:5" ht="13.5" customHeight="1">
      <c r="A44" s="23" t="s">
        <v>295</v>
      </c>
      <c r="B44" s="24">
        <v>0</v>
      </c>
      <c r="C44" s="374">
        <f>B44/'- 3 -'!D44*100</f>
        <v>0</v>
      </c>
      <c r="D44" s="24">
        <v>0</v>
      </c>
      <c r="E44" s="374">
        <f>D44/'- 3 -'!D44*100</f>
        <v>0</v>
      </c>
    </row>
    <row r="45" spans="1:5" ht="13.5" customHeight="1">
      <c r="A45" s="381" t="s">
        <v>296</v>
      </c>
      <c r="B45" s="382">
        <v>96610</v>
      </c>
      <c r="C45" s="383">
        <f>B45/'- 3 -'!D45*100</f>
        <v>0.8747482076987803</v>
      </c>
      <c r="D45" s="382">
        <v>253390</v>
      </c>
      <c r="E45" s="383">
        <f>D45/'- 3 -'!D45*100</f>
        <v>2.2943012974722485</v>
      </c>
    </row>
    <row r="46" spans="1:5" ht="13.5" customHeight="1">
      <c r="A46" s="23" t="s">
        <v>297</v>
      </c>
      <c r="B46" s="24">
        <v>0</v>
      </c>
      <c r="C46" s="374">
        <f>B46/'- 3 -'!D46*100</f>
        <v>0</v>
      </c>
      <c r="D46" s="24">
        <v>0</v>
      </c>
      <c r="E46" s="374">
        <f>D46/'- 3 -'!D46*100</f>
        <v>0</v>
      </c>
    </row>
    <row r="47" spans="1:5" ht="13.5" customHeight="1">
      <c r="A47" s="381" t="s">
        <v>300</v>
      </c>
      <c r="B47" s="382">
        <v>92243</v>
      </c>
      <c r="C47" s="383">
        <f>B47/'- 3 -'!D47*100</f>
        <v>1.164074233315342</v>
      </c>
      <c r="D47" s="382">
        <v>0</v>
      </c>
      <c r="E47" s="383">
        <f>D47/'- 3 -'!D47*100</f>
        <v>0</v>
      </c>
    </row>
    <row r="48" spans="1:5" ht="4.5" customHeight="1">
      <c r="A48"/>
      <c r="B48"/>
      <c r="C48"/>
      <c r="D48"/>
      <c r="E48"/>
    </row>
    <row r="49" spans="1:5" ht="13.5" customHeight="1">
      <c r="A49" s="384" t="s">
        <v>298</v>
      </c>
      <c r="B49" s="385">
        <f>SUM(B11:B47)</f>
        <v>1188512</v>
      </c>
      <c r="C49" s="386">
        <f>B49/'- 3 -'!D49*100</f>
        <v>0.07834180932078949</v>
      </c>
      <c r="D49" s="385">
        <f>SUM(D11:D47)</f>
        <v>3291637</v>
      </c>
      <c r="E49" s="386">
        <f>D49/'- 3 -'!D49*100</f>
        <v>0.21697113550999528</v>
      </c>
    </row>
    <row r="50" spans="1:5" ht="4.5" customHeight="1">
      <c r="A50" s="25" t="s">
        <v>6</v>
      </c>
      <c r="B50" s="26"/>
      <c r="C50" s="373"/>
      <c r="D50" s="26"/>
      <c r="E50" s="373"/>
    </row>
    <row r="51" spans="1:5" ht="13.5" customHeight="1">
      <c r="A51" s="23" t="s">
        <v>299</v>
      </c>
      <c r="B51" s="24">
        <v>0</v>
      </c>
      <c r="C51" s="374">
        <f>B51/'- 3 -'!D51*100</f>
        <v>0</v>
      </c>
      <c r="D51" s="24">
        <v>0</v>
      </c>
      <c r="E51" s="374">
        <f>D51/'- 3 -'!D51*100</f>
        <v>0</v>
      </c>
    </row>
    <row r="52" ht="49.5" customHeight="1"/>
    <row r="53" ht="15" customHeight="1">
      <c r="A53" s="167"/>
    </row>
    <row r="54" ht="14.25" customHeight="1"/>
    <row r="55" ht="14.25" customHeight="1"/>
    <row r="56" ht="14.25" customHeight="1"/>
    <row r="57" ht="14.25" customHeight="1"/>
    <row r="58" ht="14.25" customHeight="1">
      <c r="A58" s="28"/>
    </row>
    <row r="59" ht="14.25" customHeight="1"/>
    <row r="60" ht="12" customHeight="1"/>
    <row r="61" ht="12" customHeight="1"/>
    <row r="62" ht="12" customHeight="1"/>
    <row r="63" ht="12" customHeight="1"/>
    <row r="64" ht="12" customHeight="1"/>
    <row r="65" ht="12" customHeight="1"/>
    <row r="66" ht="12"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F58"/>
  <sheetViews>
    <sheetView showGridLines="0" showZeros="0" workbookViewId="0" topLeftCell="A1">
      <selection activeCell="A1" sqref="A1"/>
    </sheetView>
  </sheetViews>
  <sheetFormatPr defaultColWidth="15.83203125" defaultRowHeight="12"/>
  <cols>
    <col min="1" max="1" width="32.83203125" style="1" customWidth="1"/>
    <col min="2" max="2" width="18.83203125" style="1" customWidth="1"/>
    <col min="3" max="3" width="19.83203125" style="1" customWidth="1"/>
    <col min="4" max="4" width="21.83203125" style="1" customWidth="1"/>
    <col min="5" max="5" width="19.83203125" style="1" customWidth="1"/>
    <col min="6" max="6" width="20.83203125" style="1" customWidth="1"/>
    <col min="7" max="16384" width="15.83203125" style="1" customWidth="1"/>
  </cols>
  <sheetData>
    <row r="1" spans="1:6" ht="6.75" customHeight="1">
      <c r="A1" s="3"/>
      <c r="B1" s="4"/>
      <c r="C1" s="4"/>
      <c r="D1" s="4"/>
      <c r="E1" s="4"/>
      <c r="F1" s="4"/>
    </row>
    <row r="2" spans="1:6" ht="15.75" customHeight="1">
      <c r="A2" s="5" t="s">
        <v>14</v>
      </c>
      <c r="B2" s="6"/>
      <c r="C2" s="6"/>
      <c r="D2" s="6"/>
      <c r="E2" s="6"/>
      <c r="F2" s="6"/>
    </row>
    <row r="3" spans="1:6" ht="15.75" customHeight="1">
      <c r="A3" s="7" t="s">
        <v>566</v>
      </c>
      <c r="B3" s="8"/>
      <c r="C3" s="9"/>
      <c r="D3" s="8"/>
      <c r="E3" s="8"/>
      <c r="F3" s="8"/>
    </row>
    <row r="4" spans="2:6" ht="15.75" customHeight="1">
      <c r="B4" s="4"/>
      <c r="C4" s="4"/>
      <c r="D4" s="4"/>
      <c r="E4" s="4"/>
      <c r="F4" s="4"/>
    </row>
    <row r="5" spans="2:6" ht="15.75" customHeight="1">
      <c r="B5" s="4"/>
      <c r="C5" s="4"/>
      <c r="D5" s="4"/>
      <c r="E5" s="4"/>
      <c r="F5" s="4"/>
    </row>
    <row r="6" spans="2:6" ht="15.75" customHeight="1">
      <c r="B6" s="10"/>
      <c r="C6" s="11" t="s">
        <v>38</v>
      </c>
      <c r="D6" s="12"/>
      <c r="E6" s="13" t="s">
        <v>38</v>
      </c>
      <c r="F6" s="13" t="s">
        <v>39</v>
      </c>
    </row>
    <row r="7" spans="2:6" ht="15.75" customHeight="1">
      <c r="B7" s="10"/>
      <c r="C7" s="14" t="s">
        <v>130</v>
      </c>
      <c r="D7" s="15"/>
      <c r="E7" s="16" t="s">
        <v>244</v>
      </c>
      <c r="F7" s="16" t="s">
        <v>73</v>
      </c>
    </row>
    <row r="8" spans="1:6" ht="15.75" customHeight="1">
      <c r="A8" s="17"/>
      <c r="B8" s="18" t="s">
        <v>68</v>
      </c>
      <c r="C8" s="14" t="s">
        <v>146</v>
      </c>
      <c r="D8" s="16" t="s">
        <v>94</v>
      </c>
      <c r="E8" s="16" t="s">
        <v>95</v>
      </c>
      <c r="F8" s="16" t="s">
        <v>96</v>
      </c>
    </row>
    <row r="9" spans="1:6" ht="13.5">
      <c r="A9" s="19" t="s">
        <v>98</v>
      </c>
      <c r="B9" s="20" t="s">
        <v>402</v>
      </c>
      <c r="C9" s="20" t="s">
        <v>403</v>
      </c>
      <c r="D9" s="21" t="s">
        <v>404</v>
      </c>
      <c r="E9" s="21" t="s">
        <v>405</v>
      </c>
      <c r="F9" s="21" t="s">
        <v>406</v>
      </c>
    </row>
    <row r="10" ht="4.5" customHeight="1">
      <c r="A10" s="22"/>
    </row>
    <row r="11" spans="1:6" ht="13.5" customHeight="1">
      <c r="A11" s="381" t="s">
        <v>263</v>
      </c>
      <c r="B11" s="382">
        <v>11996500</v>
      </c>
      <c r="C11" s="382">
        <v>-42500</v>
      </c>
      <c r="D11" s="382">
        <f>B11+C11</f>
        <v>11954000</v>
      </c>
      <c r="E11" s="382">
        <f>-'- 15 -'!H11-'- 16 -'!B11</f>
        <v>-12372</v>
      </c>
      <c r="F11" s="382">
        <f>D11+E11</f>
        <v>11941628</v>
      </c>
    </row>
    <row r="12" spans="1:6" ht="13.5" customHeight="1">
      <c r="A12" s="23" t="s">
        <v>264</v>
      </c>
      <c r="B12" s="24">
        <v>20882592</v>
      </c>
      <c r="C12" s="24">
        <v>-114000</v>
      </c>
      <c r="D12" s="24">
        <f aca="true" t="shared" si="0" ref="D12:D47">B12+C12</f>
        <v>20768592</v>
      </c>
      <c r="E12" s="24">
        <f>-'- 15 -'!H12-'- 16 -'!B12</f>
        <v>-484092</v>
      </c>
      <c r="F12" s="24">
        <f aca="true" t="shared" si="1" ref="F12:F47">D12+E12</f>
        <v>20284500</v>
      </c>
    </row>
    <row r="13" spans="1:6" ht="13.5" customHeight="1">
      <c r="A13" s="381" t="s">
        <v>265</v>
      </c>
      <c r="B13" s="382">
        <v>51552000</v>
      </c>
      <c r="C13" s="382">
        <v>-120900</v>
      </c>
      <c r="D13" s="382">
        <f t="shared" si="0"/>
        <v>51431100</v>
      </c>
      <c r="E13" s="382">
        <f>-'- 15 -'!H13-'- 16 -'!B13</f>
        <v>-94400</v>
      </c>
      <c r="F13" s="382">
        <f t="shared" si="1"/>
        <v>51336700</v>
      </c>
    </row>
    <row r="14" spans="1:6" ht="13.5" customHeight="1">
      <c r="A14" s="23" t="s">
        <v>301</v>
      </c>
      <c r="B14" s="24">
        <v>46045711</v>
      </c>
      <c r="C14" s="24">
        <v>-69009</v>
      </c>
      <c r="D14" s="24">
        <f t="shared" si="0"/>
        <v>45976702</v>
      </c>
      <c r="E14" s="24">
        <f>-'- 15 -'!H14-'- 16 -'!B14</f>
        <v>-179861</v>
      </c>
      <c r="F14" s="24">
        <f t="shared" si="1"/>
        <v>45796841</v>
      </c>
    </row>
    <row r="15" spans="1:6" ht="13.5" customHeight="1">
      <c r="A15" s="381" t="s">
        <v>266</v>
      </c>
      <c r="B15" s="382">
        <v>13953465</v>
      </c>
      <c r="C15" s="382">
        <v>-82000</v>
      </c>
      <c r="D15" s="382">
        <f t="shared" si="0"/>
        <v>13871465</v>
      </c>
      <c r="E15" s="382">
        <f>-'- 15 -'!H15-'- 16 -'!B15</f>
        <v>-223258</v>
      </c>
      <c r="F15" s="382">
        <f t="shared" si="1"/>
        <v>13648207</v>
      </c>
    </row>
    <row r="16" spans="1:6" ht="13.5" customHeight="1">
      <c r="A16" s="23" t="s">
        <v>267</v>
      </c>
      <c r="B16" s="24">
        <v>11007844</v>
      </c>
      <c r="C16" s="24">
        <v>0</v>
      </c>
      <c r="D16" s="24">
        <f t="shared" si="0"/>
        <v>11007844</v>
      </c>
      <c r="E16" s="24">
        <f>-'- 15 -'!H16-'- 16 -'!B16</f>
        <v>-5000</v>
      </c>
      <c r="F16" s="24">
        <f t="shared" si="1"/>
        <v>11002844</v>
      </c>
    </row>
    <row r="17" spans="1:6" ht="13.5" customHeight="1">
      <c r="A17" s="381" t="s">
        <v>268</v>
      </c>
      <c r="B17" s="382">
        <v>12816076</v>
      </c>
      <c r="C17" s="382">
        <v>-91700</v>
      </c>
      <c r="D17" s="382">
        <f t="shared" si="0"/>
        <v>12724376</v>
      </c>
      <c r="E17" s="382">
        <f>-'- 15 -'!H17-'- 16 -'!B17</f>
        <v>-47050</v>
      </c>
      <c r="F17" s="382">
        <f t="shared" si="1"/>
        <v>12677326</v>
      </c>
    </row>
    <row r="18" spans="1:6" ht="13.5" customHeight="1">
      <c r="A18" s="23" t="s">
        <v>269</v>
      </c>
      <c r="B18" s="24">
        <v>82465375</v>
      </c>
      <c r="C18" s="24">
        <v>-2791449</v>
      </c>
      <c r="D18" s="24">
        <f t="shared" si="0"/>
        <v>79673926</v>
      </c>
      <c r="E18" s="24">
        <f>-'- 15 -'!H18-'- 16 -'!B18</f>
        <v>-2907166</v>
      </c>
      <c r="F18" s="24">
        <f t="shared" si="1"/>
        <v>76766760</v>
      </c>
    </row>
    <row r="19" spans="1:6" ht="13.5" customHeight="1">
      <c r="A19" s="381" t="s">
        <v>270</v>
      </c>
      <c r="B19" s="382">
        <v>21053550</v>
      </c>
      <c r="C19" s="382">
        <v>-119500</v>
      </c>
      <c r="D19" s="382">
        <f t="shared" si="0"/>
        <v>20934050</v>
      </c>
      <c r="E19" s="382">
        <f>-'- 15 -'!H19-'- 16 -'!B19</f>
        <v>-18900</v>
      </c>
      <c r="F19" s="382">
        <f t="shared" si="1"/>
        <v>20915150</v>
      </c>
    </row>
    <row r="20" spans="1:6" ht="13.5" customHeight="1">
      <c r="A20" s="23" t="s">
        <v>271</v>
      </c>
      <c r="B20" s="24">
        <v>42797669</v>
      </c>
      <c r="C20" s="24">
        <v>-206900</v>
      </c>
      <c r="D20" s="24">
        <f t="shared" si="0"/>
        <v>42590769</v>
      </c>
      <c r="E20" s="24">
        <f>-'- 15 -'!H20-'- 16 -'!B20</f>
        <v>-142721</v>
      </c>
      <c r="F20" s="24">
        <f t="shared" si="1"/>
        <v>42448048</v>
      </c>
    </row>
    <row r="21" spans="1:6" ht="13.5" customHeight="1">
      <c r="A21" s="381" t="s">
        <v>272</v>
      </c>
      <c r="B21" s="382">
        <v>25970000</v>
      </c>
      <c r="C21" s="382">
        <v>-272000</v>
      </c>
      <c r="D21" s="382">
        <f t="shared" si="0"/>
        <v>25698000</v>
      </c>
      <c r="E21" s="382">
        <f>-'- 15 -'!H21-'- 16 -'!B21</f>
        <v>-98000</v>
      </c>
      <c r="F21" s="382">
        <f t="shared" si="1"/>
        <v>25600000</v>
      </c>
    </row>
    <row r="22" spans="1:6" ht="13.5" customHeight="1">
      <c r="A22" s="23" t="s">
        <v>273</v>
      </c>
      <c r="B22" s="24">
        <v>13786908</v>
      </c>
      <c r="C22" s="24">
        <v>-18800</v>
      </c>
      <c r="D22" s="24">
        <f t="shared" si="0"/>
        <v>13768108</v>
      </c>
      <c r="E22" s="24">
        <f>-'- 15 -'!H22-'- 16 -'!B22</f>
        <v>-69865</v>
      </c>
      <c r="F22" s="24">
        <f t="shared" si="1"/>
        <v>13698243</v>
      </c>
    </row>
    <row r="23" spans="1:6" ht="13.5" customHeight="1">
      <c r="A23" s="381" t="s">
        <v>274</v>
      </c>
      <c r="B23" s="382">
        <v>11492947</v>
      </c>
      <c r="C23" s="382">
        <v>-43100</v>
      </c>
      <c r="D23" s="382">
        <f t="shared" si="0"/>
        <v>11449847</v>
      </c>
      <c r="E23" s="382">
        <f>-'- 15 -'!H23-'- 16 -'!B23</f>
        <v>-260000</v>
      </c>
      <c r="F23" s="382">
        <f t="shared" si="1"/>
        <v>11189847</v>
      </c>
    </row>
    <row r="24" spans="1:6" ht="13.5" customHeight="1">
      <c r="A24" s="23" t="s">
        <v>275</v>
      </c>
      <c r="B24" s="24">
        <v>38543410</v>
      </c>
      <c r="C24" s="24">
        <v>-207430</v>
      </c>
      <c r="D24" s="24">
        <f t="shared" si="0"/>
        <v>38335980</v>
      </c>
      <c r="E24" s="24">
        <f>-'- 15 -'!H24-'- 16 -'!B24</f>
        <v>-587080</v>
      </c>
      <c r="F24" s="24">
        <f t="shared" si="1"/>
        <v>37748900</v>
      </c>
    </row>
    <row r="25" spans="1:6" ht="13.5" customHeight="1">
      <c r="A25" s="381" t="s">
        <v>276</v>
      </c>
      <c r="B25" s="382">
        <v>121489968</v>
      </c>
      <c r="C25" s="382">
        <v>-1176300</v>
      </c>
      <c r="D25" s="382">
        <f t="shared" si="0"/>
        <v>120313668</v>
      </c>
      <c r="E25" s="382">
        <f>-'- 15 -'!H25-'- 16 -'!B25</f>
        <v>-812777</v>
      </c>
      <c r="F25" s="382">
        <f t="shared" si="1"/>
        <v>119500891</v>
      </c>
    </row>
    <row r="26" spans="1:6" ht="13.5" customHeight="1">
      <c r="A26" s="23" t="s">
        <v>277</v>
      </c>
      <c r="B26" s="24">
        <v>28221707</v>
      </c>
      <c r="C26" s="24">
        <v>-4400</v>
      </c>
      <c r="D26" s="24">
        <f t="shared" si="0"/>
        <v>28217307</v>
      </c>
      <c r="E26" s="24">
        <f>-'- 15 -'!H26-'- 16 -'!B26</f>
        <v>0</v>
      </c>
      <c r="F26" s="24">
        <f t="shared" si="1"/>
        <v>28217307</v>
      </c>
    </row>
    <row r="27" spans="1:6" ht="13.5" customHeight="1">
      <c r="A27" s="381" t="s">
        <v>278</v>
      </c>
      <c r="B27" s="382">
        <v>29716393</v>
      </c>
      <c r="C27" s="382">
        <v>-3242</v>
      </c>
      <c r="D27" s="382">
        <f t="shared" si="0"/>
        <v>29713151</v>
      </c>
      <c r="E27" s="382">
        <f>-'- 15 -'!H27-'- 16 -'!B27</f>
        <v>-196989</v>
      </c>
      <c r="F27" s="382">
        <f t="shared" si="1"/>
        <v>29516162</v>
      </c>
    </row>
    <row r="28" spans="1:6" ht="13.5" customHeight="1">
      <c r="A28" s="23" t="s">
        <v>279</v>
      </c>
      <c r="B28" s="24">
        <v>18051620.87</v>
      </c>
      <c r="C28" s="24">
        <v>-62800</v>
      </c>
      <c r="D28" s="24">
        <f t="shared" si="0"/>
        <v>17988820.87</v>
      </c>
      <c r="E28" s="24">
        <f>-'- 15 -'!H28-'- 16 -'!B28</f>
        <v>-15777</v>
      </c>
      <c r="F28" s="24">
        <f t="shared" si="1"/>
        <v>17973043.87</v>
      </c>
    </row>
    <row r="29" spans="1:6" ht="13.5" customHeight="1">
      <c r="A29" s="381" t="s">
        <v>280</v>
      </c>
      <c r="B29" s="382">
        <v>112935982</v>
      </c>
      <c r="C29" s="382">
        <v>-1709500</v>
      </c>
      <c r="D29" s="382">
        <f t="shared" si="0"/>
        <v>111226482</v>
      </c>
      <c r="E29" s="382">
        <f>-'- 15 -'!H29-'- 16 -'!B29</f>
        <v>-103674</v>
      </c>
      <c r="F29" s="382">
        <f t="shared" si="1"/>
        <v>111122808</v>
      </c>
    </row>
    <row r="30" spans="1:6" ht="13.5" customHeight="1">
      <c r="A30" s="23" t="s">
        <v>281</v>
      </c>
      <c r="B30" s="24">
        <v>10429469</v>
      </c>
      <c r="C30" s="24">
        <v>-39000</v>
      </c>
      <c r="D30" s="24">
        <f t="shared" si="0"/>
        <v>10390469</v>
      </c>
      <c r="E30" s="24">
        <f>-'- 15 -'!H30-'- 16 -'!B30</f>
        <v>-9080</v>
      </c>
      <c r="F30" s="24">
        <f t="shared" si="1"/>
        <v>10381389</v>
      </c>
    </row>
    <row r="31" spans="1:6" ht="13.5" customHeight="1">
      <c r="A31" s="381" t="s">
        <v>282</v>
      </c>
      <c r="B31" s="382">
        <v>26903761</v>
      </c>
      <c r="C31" s="382">
        <v>-242000</v>
      </c>
      <c r="D31" s="382">
        <f t="shared" si="0"/>
        <v>26661761</v>
      </c>
      <c r="E31" s="382">
        <f>-'- 15 -'!H31-'- 16 -'!B31</f>
        <v>-171397</v>
      </c>
      <c r="F31" s="382">
        <f t="shared" si="1"/>
        <v>26490364</v>
      </c>
    </row>
    <row r="32" spans="1:6" ht="13.5" customHeight="1">
      <c r="A32" s="23" t="s">
        <v>283</v>
      </c>
      <c r="B32" s="24">
        <v>20386215</v>
      </c>
      <c r="C32" s="24">
        <v>-200575</v>
      </c>
      <c r="D32" s="24">
        <f t="shared" si="0"/>
        <v>20185640</v>
      </c>
      <c r="E32" s="24">
        <f>-'- 15 -'!H32-'- 16 -'!B32</f>
        <v>-239993</v>
      </c>
      <c r="F32" s="24">
        <f t="shared" si="1"/>
        <v>19945647</v>
      </c>
    </row>
    <row r="33" spans="1:6" ht="13.5" customHeight="1">
      <c r="A33" s="381" t="s">
        <v>284</v>
      </c>
      <c r="B33" s="382">
        <v>22141100</v>
      </c>
      <c r="C33" s="382">
        <v>-94000</v>
      </c>
      <c r="D33" s="382">
        <f t="shared" si="0"/>
        <v>22047100</v>
      </c>
      <c r="E33" s="382">
        <f>-'- 15 -'!H33-'- 16 -'!B33</f>
        <v>-8500</v>
      </c>
      <c r="F33" s="382">
        <f t="shared" si="1"/>
        <v>22038600</v>
      </c>
    </row>
    <row r="34" spans="1:6" ht="13.5" customHeight="1">
      <c r="A34" s="23" t="s">
        <v>285</v>
      </c>
      <c r="B34" s="24">
        <v>19090996</v>
      </c>
      <c r="C34" s="24">
        <v>-381720</v>
      </c>
      <c r="D34" s="24">
        <f t="shared" si="0"/>
        <v>18709276</v>
      </c>
      <c r="E34" s="24">
        <f>-'- 15 -'!H34-'- 16 -'!B34</f>
        <v>-18415</v>
      </c>
      <c r="F34" s="24">
        <f t="shared" si="1"/>
        <v>18690861</v>
      </c>
    </row>
    <row r="35" spans="1:6" ht="13.5" customHeight="1">
      <c r="A35" s="381" t="s">
        <v>286</v>
      </c>
      <c r="B35" s="382">
        <v>135090462</v>
      </c>
      <c r="C35" s="382">
        <v>-210900</v>
      </c>
      <c r="D35" s="382">
        <f t="shared" si="0"/>
        <v>134879562</v>
      </c>
      <c r="E35" s="382">
        <f>-'- 15 -'!H35-'- 16 -'!B35</f>
        <v>-572295</v>
      </c>
      <c r="F35" s="382">
        <f t="shared" si="1"/>
        <v>134307267</v>
      </c>
    </row>
    <row r="36" spans="1:6" ht="13.5" customHeight="1">
      <c r="A36" s="23" t="s">
        <v>287</v>
      </c>
      <c r="B36" s="24">
        <v>17696100</v>
      </c>
      <c r="C36" s="24">
        <v>-120100</v>
      </c>
      <c r="D36" s="24">
        <f t="shared" si="0"/>
        <v>17576000</v>
      </c>
      <c r="E36" s="24">
        <f>-'- 15 -'!H36-'- 16 -'!B36</f>
        <v>-10910</v>
      </c>
      <c r="F36" s="24">
        <f t="shared" si="1"/>
        <v>17565090</v>
      </c>
    </row>
    <row r="37" spans="1:6" ht="13.5" customHeight="1">
      <c r="A37" s="381" t="s">
        <v>288</v>
      </c>
      <c r="B37" s="382">
        <v>27708310</v>
      </c>
      <c r="C37" s="382">
        <v>-633907</v>
      </c>
      <c r="D37" s="382">
        <f t="shared" si="0"/>
        <v>27074403</v>
      </c>
      <c r="E37" s="382">
        <f>-'- 15 -'!H37-'- 16 -'!B37</f>
        <v>-5000</v>
      </c>
      <c r="F37" s="382">
        <f t="shared" si="1"/>
        <v>27069403</v>
      </c>
    </row>
    <row r="38" spans="1:6" ht="13.5" customHeight="1">
      <c r="A38" s="23" t="s">
        <v>289</v>
      </c>
      <c r="B38" s="24">
        <v>71130915</v>
      </c>
      <c r="C38" s="24">
        <v>-989175</v>
      </c>
      <c r="D38" s="24">
        <f t="shared" si="0"/>
        <v>70141740</v>
      </c>
      <c r="E38" s="24">
        <f>-'- 15 -'!H38-'- 16 -'!B38</f>
        <v>-505992</v>
      </c>
      <c r="F38" s="24">
        <f t="shared" si="1"/>
        <v>69635748</v>
      </c>
    </row>
    <row r="39" spans="1:6" ht="13.5" customHeight="1">
      <c r="A39" s="381" t="s">
        <v>290</v>
      </c>
      <c r="B39" s="382">
        <v>15883783</v>
      </c>
      <c r="C39" s="382">
        <v>-107000</v>
      </c>
      <c r="D39" s="382">
        <f t="shared" si="0"/>
        <v>15776783</v>
      </c>
      <c r="E39" s="382">
        <f>-'- 15 -'!H39-'- 16 -'!B39</f>
        <v>-63645</v>
      </c>
      <c r="F39" s="382">
        <f t="shared" si="1"/>
        <v>15713138</v>
      </c>
    </row>
    <row r="40" spans="1:6" ht="13.5" customHeight="1">
      <c r="A40" s="23" t="s">
        <v>291</v>
      </c>
      <c r="B40" s="24">
        <v>73226214</v>
      </c>
      <c r="C40" s="24">
        <v>-705957</v>
      </c>
      <c r="D40" s="24">
        <f t="shared" si="0"/>
        <v>72520257</v>
      </c>
      <c r="E40" s="24">
        <f>-'- 15 -'!H40-'- 16 -'!B40</f>
        <v>-623995</v>
      </c>
      <c r="F40" s="24">
        <f t="shared" si="1"/>
        <v>71896262</v>
      </c>
    </row>
    <row r="41" spans="1:6" ht="13.5" customHeight="1">
      <c r="A41" s="381" t="s">
        <v>292</v>
      </c>
      <c r="B41" s="382">
        <v>44993434</v>
      </c>
      <c r="C41" s="382">
        <v>-627700</v>
      </c>
      <c r="D41" s="382">
        <f t="shared" si="0"/>
        <v>44365734</v>
      </c>
      <c r="E41" s="382">
        <f>-'- 15 -'!H41-'- 16 -'!B41</f>
        <v>-1159845</v>
      </c>
      <c r="F41" s="382">
        <f t="shared" si="1"/>
        <v>43205889</v>
      </c>
    </row>
    <row r="42" spans="1:6" ht="13.5" customHeight="1">
      <c r="A42" s="23" t="s">
        <v>293</v>
      </c>
      <c r="B42" s="24">
        <v>16209599</v>
      </c>
      <c r="C42" s="24">
        <v>-4000</v>
      </c>
      <c r="D42" s="24">
        <f t="shared" si="0"/>
        <v>16205599</v>
      </c>
      <c r="E42" s="24">
        <f>-'- 15 -'!H42-'- 16 -'!B42</f>
        <v>-57426</v>
      </c>
      <c r="F42" s="24">
        <f t="shared" si="1"/>
        <v>16148173</v>
      </c>
    </row>
    <row r="43" spans="1:6" ht="13.5" customHeight="1">
      <c r="A43" s="381" t="s">
        <v>294</v>
      </c>
      <c r="B43" s="382">
        <v>9294700</v>
      </c>
      <c r="C43" s="382">
        <v>-28000</v>
      </c>
      <c r="D43" s="382">
        <f t="shared" si="0"/>
        <v>9266700</v>
      </c>
      <c r="E43" s="382">
        <f>-'- 15 -'!H43-'- 16 -'!B43</f>
        <v>-152000</v>
      </c>
      <c r="F43" s="382">
        <f t="shared" si="1"/>
        <v>9114700</v>
      </c>
    </row>
    <row r="44" spans="1:6" ht="13.5" customHeight="1">
      <c r="A44" s="23" t="s">
        <v>295</v>
      </c>
      <c r="B44" s="24">
        <v>7363433</v>
      </c>
      <c r="C44" s="24">
        <v>-108310</v>
      </c>
      <c r="D44" s="24">
        <f t="shared" si="0"/>
        <v>7255123</v>
      </c>
      <c r="E44" s="24">
        <f>-'- 15 -'!H44-'- 16 -'!B44</f>
        <v>0</v>
      </c>
      <c r="F44" s="24">
        <f t="shared" si="1"/>
        <v>7255123</v>
      </c>
    </row>
    <row r="45" spans="1:6" ht="13.5" customHeight="1">
      <c r="A45" s="381" t="s">
        <v>296</v>
      </c>
      <c r="B45" s="382">
        <v>11114321</v>
      </c>
      <c r="C45" s="382">
        <v>-70000</v>
      </c>
      <c r="D45" s="382">
        <f t="shared" si="0"/>
        <v>11044321</v>
      </c>
      <c r="E45" s="382">
        <f>-'- 15 -'!H45-'- 16 -'!B45</f>
        <v>-508536</v>
      </c>
      <c r="F45" s="382">
        <f t="shared" si="1"/>
        <v>10535785</v>
      </c>
    </row>
    <row r="46" spans="1:6" ht="13.5" customHeight="1">
      <c r="A46" s="23" t="s">
        <v>297</v>
      </c>
      <c r="B46" s="24">
        <v>279764100</v>
      </c>
      <c r="C46" s="24">
        <v>-2347700</v>
      </c>
      <c r="D46" s="24">
        <f t="shared" si="0"/>
        <v>277416400</v>
      </c>
      <c r="E46" s="24">
        <f>-'- 15 -'!H46-'- 16 -'!B46</f>
        <v>-5259000</v>
      </c>
      <c r="F46" s="24">
        <f t="shared" si="1"/>
        <v>272157400</v>
      </c>
    </row>
    <row r="47" spans="1:6" ht="13.5" customHeight="1">
      <c r="A47" s="381" t="s">
        <v>300</v>
      </c>
      <c r="B47" s="382">
        <v>11264685</v>
      </c>
      <c r="C47" s="382">
        <v>-3340534</v>
      </c>
      <c r="D47" s="382">
        <f t="shared" si="0"/>
        <v>7924151</v>
      </c>
      <c r="E47" s="382">
        <f>-'- 15 -'!H47-'- 16 -'!B47</f>
        <v>-979760</v>
      </c>
      <c r="F47" s="382">
        <f t="shared" si="1"/>
        <v>6944391</v>
      </c>
    </row>
    <row r="48" spans="1:6" ht="4.5" customHeight="1">
      <c r="A48"/>
      <c r="B48"/>
      <c r="C48"/>
      <c r="D48"/>
      <c r="E48"/>
      <c r="F48"/>
    </row>
    <row r="49" spans="1:6" ht="13.5" customHeight="1">
      <c r="A49" s="384" t="s">
        <v>298</v>
      </c>
      <c r="B49" s="385">
        <f>SUM(B11:B47)</f>
        <v>1534471314.87</v>
      </c>
      <c r="C49" s="385">
        <f>SUM(C11:C47)</f>
        <v>-17386108</v>
      </c>
      <c r="D49" s="385">
        <f>SUM(D11:D47)</f>
        <v>1517085206.87</v>
      </c>
      <c r="E49" s="385">
        <f>SUM(E11:E47)</f>
        <v>-16604771</v>
      </c>
      <c r="F49" s="385">
        <f>SUM(F11:F47)</f>
        <v>1500480435.87</v>
      </c>
    </row>
    <row r="50" spans="1:6" ht="4.5" customHeight="1">
      <c r="A50" s="25" t="s">
        <v>6</v>
      </c>
      <c r="B50" s="26"/>
      <c r="C50" s="26"/>
      <c r="D50" s="26"/>
      <c r="E50" s="26"/>
      <c r="F50" s="26"/>
    </row>
    <row r="51" spans="1:6" ht="13.5" customHeight="1">
      <c r="A51" s="23" t="s">
        <v>299</v>
      </c>
      <c r="B51" s="24">
        <v>2537801</v>
      </c>
      <c r="C51" s="24">
        <v>0</v>
      </c>
      <c r="D51" s="24">
        <f>B51+C51</f>
        <v>2537801</v>
      </c>
      <c r="E51" s="24">
        <f>-'- 15 -'!H51-'- 16 -'!B51</f>
        <v>-8500</v>
      </c>
      <c r="F51" s="24">
        <f>D51+E51</f>
        <v>2529301</v>
      </c>
    </row>
    <row r="52" spans="1:6" ht="49.5" customHeight="1">
      <c r="A52" s="27"/>
      <c r="B52" s="27"/>
      <c r="C52" s="27"/>
      <c r="D52" s="27"/>
      <c r="E52" s="27"/>
      <c r="F52" s="27"/>
    </row>
    <row r="53" spans="1:6" ht="15" customHeight="1">
      <c r="A53" s="40" t="s">
        <v>408</v>
      </c>
      <c r="B53" s="28"/>
      <c r="C53" s="28"/>
      <c r="D53" s="28"/>
      <c r="E53" s="28"/>
      <c r="F53" s="28"/>
    </row>
    <row r="54" spans="1:6" ht="12" customHeight="1">
      <c r="A54" s="41" t="s">
        <v>481</v>
      </c>
      <c r="B54" s="28"/>
      <c r="C54" s="28"/>
      <c r="D54" s="28"/>
      <c r="E54" s="28"/>
      <c r="F54" s="28"/>
    </row>
    <row r="55" spans="1:6" ht="12" customHeight="1">
      <c r="A55" s="29" t="s">
        <v>480</v>
      </c>
      <c r="B55" s="28"/>
      <c r="C55" s="28"/>
      <c r="D55" s="28"/>
      <c r="E55" s="28"/>
      <c r="F55" s="28"/>
    </row>
    <row r="56" spans="1:6" ht="12" customHeight="1">
      <c r="A56" s="41" t="s">
        <v>409</v>
      </c>
      <c r="B56" s="28"/>
      <c r="C56" s="28"/>
      <c r="D56" s="28"/>
      <c r="E56" s="28"/>
      <c r="F56" s="28"/>
    </row>
    <row r="57" ht="12" customHeight="1">
      <c r="A57" s="41" t="s">
        <v>410</v>
      </c>
    </row>
    <row r="58" ht="12" customHeight="1">
      <c r="A58" s="41" t="s">
        <v>411</v>
      </c>
    </row>
    <row r="59" ht="14.25" customHeight="1"/>
  </sheetData>
  <printOptions horizontalCentered="1"/>
  <pageMargins left="0.5" right="0.5" top="0.6" bottom="0" header="0.3" footer="0"/>
  <pageSetup fitToHeight="1" fitToWidth="1" horizontalDpi="1200" verticalDpi="1200" orientation="portrait" scale="89" r:id="rId1"/>
  <headerFooter alignWithMargins="0">
    <oddHeader>&amp;C&amp;"Arial,Bold"&amp;10&amp;A</oddHeader>
  </headerFooter>
</worksheet>
</file>

<file path=xl/worksheets/sheet20.xml><?xml version="1.0" encoding="utf-8"?>
<worksheet xmlns="http://schemas.openxmlformats.org/spreadsheetml/2006/main" xmlns:r="http://schemas.openxmlformats.org/officeDocument/2006/relationships">
  <sheetPr codeName="Sheet20">
    <pageSetUpPr fitToPage="1"/>
  </sheetPr>
  <dimension ref="A1:I51"/>
  <sheetViews>
    <sheetView showGridLines="0" showZeros="0" workbookViewId="0" topLeftCell="A1">
      <selection activeCell="A1" sqref="A1"/>
    </sheetView>
  </sheetViews>
  <sheetFormatPr defaultColWidth="15.83203125" defaultRowHeight="12"/>
  <cols>
    <col min="1" max="1" width="29.83203125" style="1" customWidth="1"/>
    <col min="2" max="2" width="14.83203125" style="1" customWidth="1"/>
    <col min="3" max="3" width="8.83203125" style="1" customWidth="1"/>
    <col min="4" max="4" width="16.83203125" style="1" customWidth="1"/>
    <col min="5" max="5" width="8.83203125" style="1" customWidth="1"/>
    <col min="6" max="6" width="18.83203125" style="1" customWidth="1"/>
    <col min="7" max="7" width="8.83203125" style="1" customWidth="1"/>
    <col min="8" max="8" width="17.83203125" style="1" customWidth="1"/>
    <col min="9" max="9" width="8.83203125" style="1" customWidth="1"/>
    <col min="10" max="16384" width="15.83203125" style="1" customWidth="1"/>
  </cols>
  <sheetData>
    <row r="1" spans="1:9" ht="6.75" customHeight="1">
      <c r="A1" s="3"/>
      <c r="B1" s="4"/>
      <c r="C1" s="4"/>
      <c r="D1" s="4"/>
      <c r="E1" s="4"/>
      <c r="F1" s="4"/>
      <c r="G1" s="4"/>
      <c r="H1" s="4"/>
      <c r="I1" s="4"/>
    </row>
    <row r="2" spans="1:9" ht="15.75" customHeight="1">
      <c r="A2" s="168"/>
      <c r="B2" s="5" t="s">
        <v>3</v>
      </c>
      <c r="C2" s="6"/>
      <c r="D2" s="6"/>
      <c r="E2" s="6"/>
      <c r="F2" s="6"/>
      <c r="G2" s="109"/>
      <c r="H2" s="109"/>
      <c r="I2" s="191" t="s">
        <v>450</v>
      </c>
    </row>
    <row r="3" spans="1:9" ht="15.75" customHeight="1">
      <c r="A3" s="171"/>
      <c r="B3" s="7" t="str">
        <f>OPYEAR</f>
        <v>OPERATING FUND 2005/2006 BUDGET</v>
      </c>
      <c r="C3" s="8"/>
      <c r="D3" s="8"/>
      <c r="E3" s="8"/>
      <c r="F3" s="8"/>
      <c r="G3" s="111"/>
      <c r="H3" s="111"/>
      <c r="I3" s="104"/>
    </row>
    <row r="4" spans="2:9" ht="15.75" customHeight="1">
      <c r="B4" s="4"/>
      <c r="C4" s="4"/>
      <c r="D4" s="4"/>
      <c r="E4" s="4"/>
      <c r="F4" s="4"/>
      <c r="G4" s="4"/>
      <c r="H4" s="4"/>
      <c r="I4" s="4"/>
    </row>
    <row r="5" spans="2:9" ht="15.75" customHeight="1">
      <c r="B5" s="4"/>
      <c r="C5" s="4"/>
      <c r="D5" s="4"/>
      <c r="E5" s="4"/>
      <c r="F5" s="4"/>
      <c r="G5" s="4"/>
      <c r="H5" s="4"/>
      <c r="I5" s="4"/>
    </row>
    <row r="6" spans="2:9" ht="15.75" customHeight="1">
      <c r="B6" s="192" t="s">
        <v>22</v>
      </c>
      <c r="C6" s="193"/>
      <c r="D6" s="194"/>
      <c r="E6" s="194"/>
      <c r="F6" s="194"/>
      <c r="G6" s="194"/>
      <c r="H6" s="194"/>
      <c r="I6" s="195"/>
    </row>
    <row r="7" spans="2:9" ht="15.75" customHeight="1">
      <c r="B7" s="375" t="s">
        <v>259</v>
      </c>
      <c r="C7" s="377"/>
      <c r="D7" s="375" t="s">
        <v>554</v>
      </c>
      <c r="E7" s="377"/>
      <c r="F7" s="375" t="s">
        <v>48</v>
      </c>
      <c r="G7" s="377"/>
      <c r="H7" s="441"/>
      <c r="I7" s="389"/>
    </row>
    <row r="8" spans="1:9" ht="15.75" customHeight="1">
      <c r="A8" s="105"/>
      <c r="B8" s="379" t="s">
        <v>95</v>
      </c>
      <c r="C8" s="380"/>
      <c r="D8" s="378" t="s">
        <v>555</v>
      </c>
      <c r="E8" s="380"/>
      <c r="F8" s="378" t="s">
        <v>75</v>
      </c>
      <c r="G8" s="380"/>
      <c r="H8" s="378" t="s">
        <v>215</v>
      </c>
      <c r="I8" s="380"/>
    </row>
    <row r="9" spans="1:9" ht="15.75" customHeight="1">
      <c r="A9" s="35" t="s">
        <v>98</v>
      </c>
      <c r="B9" s="196" t="s">
        <v>99</v>
      </c>
      <c r="C9" s="196" t="s">
        <v>100</v>
      </c>
      <c r="D9" s="196" t="s">
        <v>99</v>
      </c>
      <c r="E9" s="196" t="s">
        <v>100</v>
      </c>
      <c r="F9" s="196" t="s">
        <v>99</v>
      </c>
      <c r="G9" s="196" t="s">
        <v>100</v>
      </c>
      <c r="H9" s="196" t="s">
        <v>99</v>
      </c>
      <c r="I9" s="196" t="s">
        <v>100</v>
      </c>
    </row>
    <row r="10" ht="4.5" customHeight="1">
      <c r="A10" s="37"/>
    </row>
    <row r="11" spans="1:9" ht="13.5" customHeight="1">
      <c r="A11" s="381" t="s">
        <v>263</v>
      </c>
      <c r="B11" s="382">
        <v>0</v>
      </c>
      <c r="C11" s="383">
        <f>B11/'- 3 -'!D11*100</f>
        <v>0</v>
      </c>
      <c r="D11" s="382">
        <v>0</v>
      </c>
      <c r="E11" s="383">
        <f>D11/'- 3 -'!D11*100</f>
        <v>0</v>
      </c>
      <c r="F11" s="382">
        <v>0</v>
      </c>
      <c r="G11" s="383">
        <f>F11/'- 3 -'!D11*100</f>
        <v>0</v>
      </c>
      <c r="H11" s="382">
        <v>12372</v>
      </c>
      <c r="I11" s="383">
        <f>H11/'- 3 -'!D11*100</f>
        <v>0.10349673749372595</v>
      </c>
    </row>
    <row r="12" spans="1:9" ht="13.5" customHeight="1">
      <c r="A12" s="23" t="s">
        <v>264</v>
      </c>
      <c r="B12" s="24">
        <v>0</v>
      </c>
      <c r="C12" s="374">
        <f>B12/'- 3 -'!D12*100</f>
        <v>0</v>
      </c>
      <c r="D12" s="24">
        <v>0</v>
      </c>
      <c r="E12" s="374">
        <f>D12/'- 3 -'!D12*100</f>
        <v>0</v>
      </c>
      <c r="F12" s="24">
        <v>0</v>
      </c>
      <c r="G12" s="374">
        <f>F12/'- 3 -'!D12*100</f>
        <v>0</v>
      </c>
      <c r="H12" s="24">
        <v>18147</v>
      </c>
      <c r="I12" s="374">
        <f>H12/'- 3 -'!D12*100</f>
        <v>0.0873771317766751</v>
      </c>
    </row>
    <row r="13" spans="1:9" ht="13.5" customHeight="1">
      <c r="A13" s="381" t="s">
        <v>265</v>
      </c>
      <c r="B13" s="382">
        <v>0</v>
      </c>
      <c r="C13" s="383">
        <f>B13/'- 3 -'!D13*100</f>
        <v>0</v>
      </c>
      <c r="D13" s="382">
        <v>0</v>
      </c>
      <c r="E13" s="383">
        <f>D13/'- 3 -'!D13*100</f>
        <v>0</v>
      </c>
      <c r="F13" s="382">
        <v>94400</v>
      </c>
      <c r="G13" s="383">
        <f>F13/'- 3 -'!D13*100</f>
        <v>0.18354653118443898</v>
      </c>
      <c r="H13" s="382">
        <v>0</v>
      </c>
      <c r="I13" s="383">
        <f>H13/'- 3 -'!D13*100</f>
        <v>0</v>
      </c>
    </row>
    <row r="14" spans="1:9" ht="13.5" customHeight="1">
      <c r="A14" s="23" t="s">
        <v>301</v>
      </c>
      <c r="B14" s="24">
        <v>0</v>
      </c>
      <c r="C14" s="374">
        <f>B14/'- 3 -'!D14*100</f>
        <v>0</v>
      </c>
      <c r="D14" s="24">
        <v>0</v>
      </c>
      <c r="E14" s="374">
        <f>D14/'- 3 -'!D14*100</f>
        <v>0</v>
      </c>
      <c r="F14" s="24">
        <v>0</v>
      </c>
      <c r="G14" s="374">
        <f>F14/'- 3 -'!D14*100</f>
        <v>0</v>
      </c>
      <c r="H14" s="24">
        <v>179861</v>
      </c>
      <c r="I14" s="374">
        <f>H14/'- 3 -'!D14*100</f>
        <v>0.3912003083648758</v>
      </c>
    </row>
    <row r="15" spans="1:9" ht="13.5" customHeight="1">
      <c r="A15" s="381" t="s">
        <v>266</v>
      </c>
      <c r="B15" s="382">
        <v>211000</v>
      </c>
      <c r="C15" s="383">
        <f>B15/'- 3 -'!D15*100</f>
        <v>1.5211082607352575</v>
      </c>
      <c r="D15" s="382">
        <v>0</v>
      </c>
      <c r="E15" s="383">
        <f>D15/'- 3 -'!D15*100</f>
        <v>0</v>
      </c>
      <c r="F15" s="382">
        <v>0</v>
      </c>
      <c r="G15" s="383">
        <f>F15/'- 3 -'!D15*100</f>
        <v>0</v>
      </c>
      <c r="H15" s="382">
        <v>12258</v>
      </c>
      <c r="I15" s="383">
        <f>H15/'- 3 -'!D15*100</f>
        <v>0.08836846000043976</v>
      </c>
    </row>
    <row r="16" spans="1:9" ht="13.5" customHeight="1">
      <c r="A16" s="23" t="s">
        <v>267</v>
      </c>
      <c r="B16" s="24">
        <v>0</v>
      </c>
      <c r="C16" s="374">
        <f>B16/'- 3 -'!D16*100</f>
        <v>0</v>
      </c>
      <c r="D16" s="24">
        <v>0</v>
      </c>
      <c r="E16" s="374">
        <f>D16/'- 3 -'!D16*100</f>
        <v>0</v>
      </c>
      <c r="F16" s="24">
        <v>0</v>
      </c>
      <c r="G16" s="374">
        <f>F16/'- 3 -'!D16*100</f>
        <v>0</v>
      </c>
      <c r="H16" s="24">
        <v>5000</v>
      </c>
      <c r="I16" s="374">
        <f>H16/'- 3 -'!D16*100</f>
        <v>0.04542215532850938</v>
      </c>
    </row>
    <row r="17" spans="1:9" ht="13.5" customHeight="1">
      <c r="A17" s="381" t="s">
        <v>268</v>
      </c>
      <c r="B17" s="382">
        <v>0</v>
      </c>
      <c r="C17" s="383">
        <f>B17/'- 3 -'!D17*100</f>
        <v>0</v>
      </c>
      <c r="D17" s="382">
        <v>0</v>
      </c>
      <c r="E17" s="383">
        <f>D17/'- 3 -'!D17*100</f>
        <v>0</v>
      </c>
      <c r="F17" s="382">
        <v>0</v>
      </c>
      <c r="G17" s="383">
        <f>F17/'- 3 -'!D17*100</f>
        <v>0</v>
      </c>
      <c r="H17" s="382">
        <v>47050</v>
      </c>
      <c r="I17" s="383">
        <f>H17/'- 3 -'!D17*100</f>
        <v>0.36976272942578875</v>
      </c>
    </row>
    <row r="18" spans="1:9" ht="13.5" customHeight="1">
      <c r="A18" s="23" t="s">
        <v>269</v>
      </c>
      <c r="B18" s="24">
        <v>0</v>
      </c>
      <c r="C18" s="374">
        <f>B18/'- 3 -'!D18*100</f>
        <v>0</v>
      </c>
      <c r="D18" s="24">
        <v>0</v>
      </c>
      <c r="E18" s="374">
        <f>D18/'- 3 -'!D18*100</f>
        <v>0</v>
      </c>
      <c r="F18" s="24">
        <v>449112</v>
      </c>
      <c r="G18" s="374">
        <f>F18/'- 3 -'!D18*100</f>
        <v>0.5636875481697738</v>
      </c>
      <c r="H18" s="24">
        <v>935271</v>
      </c>
      <c r="I18" s="374">
        <f>H18/'- 3 -'!D18*100</f>
        <v>1.1738733698148627</v>
      </c>
    </row>
    <row r="19" spans="1:9" ht="13.5" customHeight="1">
      <c r="A19" s="381" t="s">
        <v>270</v>
      </c>
      <c r="B19" s="382">
        <v>0</v>
      </c>
      <c r="C19" s="383">
        <f>B19/'- 3 -'!D19*100</f>
        <v>0</v>
      </c>
      <c r="D19" s="382">
        <v>0</v>
      </c>
      <c r="E19" s="383">
        <f>D19/'- 3 -'!D19*100</f>
        <v>0</v>
      </c>
      <c r="F19" s="382">
        <v>0</v>
      </c>
      <c r="G19" s="383">
        <f>F19/'- 3 -'!D19*100</f>
        <v>0</v>
      </c>
      <c r="H19" s="382">
        <v>18900</v>
      </c>
      <c r="I19" s="383">
        <f>H19/'- 3 -'!D19*100</f>
        <v>0.09028353328667887</v>
      </c>
    </row>
    <row r="20" spans="1:9" ht="13.5" customHeight="1">
      <c r="A20" s="23" t="s">
        <v>271</v>
      </c>
      <c r="B20" s="24">
        <v>0</v>
      </c>
      <c r="C20" s="374">
        <f>B20/'- 3 -'!D20*100</f>
        <v>0</v>
      </c>
      <c r="D20" s="24">
        <v>0</v>
      </c>
      <c r="E20" s="374">
        <f>D20/'- 3 -'!D20*100</f>
        <v>0</v>
      </c>
      <c r="F20" s="24">
        <v>0</v>
      </c>
      <c r="G20" s="374">
        <f>F20/'- 3 -'!D20*100</f>
        <v>0</v>
      </c>
      <c r="H20" s="24">
        <v>142721</v>
      </c>
      <c r="I20" s="374">
        <f>H20/'- 3 -'!D20*100</f>
        <v>0.33509843412313123</v>
      </c>
    </row>
    <row r="21" spans="1:9" ht="13.5" customHeight="1">
      <c r="A21" s="381" t="s">
        <v>272</v>
      </c>
      <c r="B21" s="382">
        <v>76889</v>
      </c>
      <c r="C21" s="383">
        <f>B21/'- 3 -'!D21*100</f>
        <v>0.29920227255039306</v>
      </c>
      <c r="D21" s="382">
        <v>0</v>
      </c>
      <c r="E21" s="383">
        <f>D21/'- 3 -'!D21*100</f>
        <v>0</v>
      </c>
      <c r="F21" s="382">
        <v>0</v>
      </c>
      <c r="G21" s="383">
        <f>F21/'- 3 -'!D21*100</f>
        <v>0</v>
      </c>
      <c r="H21" s="382">
        <v>21111</v>
      </c>
      <c r="I21" s="383">
        <f>H21/'- 3 -'!D21*100</f>
        <v>0.08215036189586739</v>
      </c>
    </row>
    <row r="22" spans="1:9" ht="13.5" customHeight="1">
      <c r="A22" s="23" t="s">
        <v>273</v>
      </c>
      <c r="B22" s="24">
        <v>0</v>
      </c>
      <c r="C22" s="374">
        <f>B22/'- 3 -'!D22*100</f>
        <v>0</v>
      </c>
      <c r="D22" s="24">
        <v>0</v>
      </c>
      <c r="E22" s="374">
        <f>D22/'- 3 -'!D22*100</f>
        <v>0</v>
      </c>
      <c r="F22" s="24">
        <v>69865</v>
      </c>
      <c r="G22" s="374">
        <f>F22/'- 3 -'!D22*100</f>
        <v>0.5074408190290198</v>
      </c>
      <c r="H22" s="24">
        <v>0</v>
      </c>
      <c r="I22" s="374">
        <f>H22/'- 3 -'!D22*100</f>
        <v>0</v>
      </c>
    </row>
    <row r="23" spans="1:9" ht="13.5" customHeight="1">
      <c r="A23" s="381" t="s">
        <v>274</v>
      </c>
      <c r="B23" s="382">
        <v>100000</v>
      </c>
      <c r="C23" s="383">
        <f>B23/'- 3 -'!D23*100</f>
        <v>0.8733741158287965</v>
      </c>
      <c r="D23" s="382">
        <v>0</v>
      </c>
      <c r="E23" s="383">
        <f>D23/'- 3 -'!D23*100</f>
        <v>0</v>
      </c>
      <c r="F23" s="382">
        <v>0</v>
      </c>
      <c r="G23" s="383">
        <f>F23/'- 3 -'!D23*100</f>
        <v>0</v>
      </c>
      <c r="H23" s="382">
        <v>0</v>
      </c>
      <c r="I23" s="383">
        <f>H23/'- 3 -'!D23*100</f>
        <v>0</v>
      </c>
    </row>
    <row r="24" spans="1:9" ht="13.5" customHeight="1">
      <c r="A24" s="23" t="s">
        <v>275</v>
      </c>
      <c r="B24" s="24">
        <v>163005</v>
      </c>
      <c r="C24" s="374">
        <f>B24/'- 3 -'!D24*100</f>
        <v>0.4252010774212633</v>
      </c>
      <c r="D24" s="24">
        <v>0</v>
      </c>
      <c r="E24" s="374">
        <f>D24/'- 3 -'!D24*100</f>
        <v>0</v>
      </c>
      <c r="F24" s="24">
        <v>127735</v>
      </c>
      <c r="G24" s="374">
        <f>F24/'- 3 -'!D24*100</f>
        <v>0.33319873393089205</v>
      </c>
      <c r="H24" s="24">
        <v>0</v>
      </c>
      <c r="I24" s="374">
        <f>H24/'- 3 -'!D24*100</f>
        <v>0</v>
      </c>
    </row>
    <row r="25" spans="1:9" ht="13.5" customHeight="1">
      <c r="A25" s="381" t="s">
        <v>276</v>
      </c>
      <c r="B25" s="382">
        <v>235777</v>
      </c>
      <c r="C25" s="383">
        <f>B25/'- 3 -'!D25*100</f>
        <v>0.19596859103323155</v>
      </c>
      <c r="D25" s="382">
        <v>9300</v>
      </c>
      <c r="E25" s="383">
        <f>D25/'- 3 -'!D25*100</f>
        <v>0.007729795088617862</v>
      </c>
      <c r="F25" s="382">
        <v>83304</v>
      </c>
      <c r="G25" s="383">
        <f>F25/'- 3 -'!D25*100</f>
        <v>0.06923901613572284</v>
      </c>
      <c r="H25" s="382">
        <v>484396</v>
      </c>
      <c r="I25" s="383">
        <f>H25/'- 3 -'!D25*100</f>
        <v>0.4026109485748535</v>
      </c>
    </row>
    <row r="26" spans="1:9" ht="13.5" customHeight="1">
      <c r="A26" s="23" t="s">
        <v>277</v>
      </c>
      <c r="B26" s="24">
        <v>0</v>
      </c>
      <c r="C26" s="374">
        <f>B26/'- 3 -'!D26*100</f>
        <v>0</v>
      </c>
      <c r="D26" s="24">
        <v>0</v>
      </c>
      <c r="E26" s="374">
        <f>D26/'- 3 -'!D26*100</f>
        <v>0</v>
      </c>
      <c r="F26" s="24">
        <v>0</v>
      </c>
      <c r="G26" s="374">
        <f>F26/'- 3 -'!D26*100</f>
        <v>0</v>
      </c>
      <c r="H26" s="24">
        <v>0</v>
      </c>
      <c r="I26" s="374">
        <f>H26/'- 3 -'!D26*100</f>
        <v>0</v>
      </c>
    </row>
    <row r="27" spans="1:9" ht="13.5" customHeight="1">
      <c r="A27" s="381" t="s">
        <v>278</v>
      </c>
      <c r="B27" s="382">
        <v>0</v>
      </c>
      <c r="C27" s="383">
        <f>B27/'- 3 -'!D27*100</f>
        <v>0</v>
      </c>
      <c r="D27" s="382">
        <v>0</v>
      </c>
      <c r="E27" s="383">
        <f>D27/'- 3 -'!D27*100</f>
        <v>0</v>
      </c>
      <c r="F27" s="382">
        <v>178709</v>
      </c>
      <c r="G27" s="383">
        <f>F27/'- 3 -'!D27*100</f>
        <v>0.6014474870066793</v>
      </c>
      <c r="H27" s="382">
        <v>18280</v>
      </c>
      <c r="I27" s="383">
        <f>H27/'- 3 -'!D27*100</f>
        <v>0.061521580124571776</v>
      </c>
    </row>
    <row r="28" spans="1:9" ht="13.5" customHeight="1">
      <c r="A28" s="23" t="s">
        <v>279</v>
      </c>
      <c r="B28" s="24">
        <v>0</v>
      </c>
      <c r="C28" s="374">
        <f>B28/'- 3 -'!D28*100</f>
        <v>0</v>
      </c>
      <c r="D28" s="24">
        <v>0</v>
      </c>
      <c r="E28" s="374">
        <f>D28/'- 3 -'!D28*100</f>
        <v>0</v>
      </c>
      <c r="F28" s="24">
        <v>0</v>
      </c>
      <c r="G28" s="374">
        <f>F28/'- 3 -'!D28*100</f>
        <v>0</v>
      </c>
      <c r="H28" s="24">
        <v>15777</v>
      </c>
      <c r="I28" s="374">
        <f>H28/'- 3 -'!D28*100</f>
        <v>0.08770446998175038</v>
      </c>
    </row>
    <row r="29" spans="1:9" ht="13.5" customHeight="1">
      <c r="A29" s="381" t="s">
        <v>280</v>
      </c>
      <c r="B29" s="382">
        <v>0</v>
      </c>
      <c r="C29" s="383">
        <f>B29/'- 3 -'!D29*100</f>
        <v>0</v>
      </c>
      <c r="D29" s="382">
        <v>0</v>
      </c>
      <c r="E29" s="383">
        <f>D29/'- 3 -'!D29*100</f>
        <v>0</v>
      </c>
      <c r="F29" s="382">
        <v>0</v>
      </c>
      <c r="G29" s="383">
        <f>F29/'- 3 -'!D29*100</f>
        <v>0</v>
      </c>
      <c r="H29" s="382">
        <v>103674</v>
      </c>
      <c r="I29" s="383">
        <f>H29/'- 3 -'!D29*100</f>
        <v>0.09320981670534181</v>
      </c>
    </row>
    <row r="30" spans="1:9" ht="13.5" customHeight="1">
      <c r="A30" s="23" t="s">
        <v>281</v>
      </c>
      <c r="B30" s="24">
        <v>0</v>
      </c>
      <c r="C30" s="374">
        <f>B30/'- 3 -'!D30*100</f>
        <v>0</v>
      </c>
      <c r="D30" s="24">
        <v>0</v>
      </c>
      <c r="E30" s="374">
        <f>D30/'- 3 -'!D30*100</f>
        <v>0</v>
      </c>
      <c r="F30" s="24">
        <v>0</v>
      </c>
      <c r="G30" s="374">
        <f>F30/'- 3 -'!D30*100</f>
        <v>0</v>
      </c>
      <c r="H30" s="24">
        <v>9080</v>
      </c>
      <c r="I30" s="374">
        <f>H30/'- 3 -'!D30*100</f>
        <v>0.08738777816477775</v>
      </c>
    </row>
    <row r="31" spans="1:9" ht="13.5" customHeight="1">
      <c r="A31" s="381" t="s">
        <v>282</v>
      </c>
      <c r="B31" s="382">
        <v>0</v>
      </c>
      <c r="C31" s="383">
        <f>B31/'- 3 -'!D31*100</f>
        <v>0</v>
      </c>
      <c r="D31" s="382">
        <v>35197</v>
      </c>
      <c r="E31" s="383">
        <f>D31/'- 3 -'!D31*100</f>
        <v>0.1320130354480336</v>
      </c>
      <c r="F31" s="382">
        <v>0</v>
      </c>
      <c r="G31" s="383">
        <f>F31/'- 3 -'!D31*100</f>
        <v>0</v>
      </c>
      <c r="H31" s="382">
        <v>0</v>
      </c>
      <c r="I31" s="383">
        <f>H31/'- 3 -'!D31*100</f>
        <v>0</v>
      </c>
    </row>
    <row r="32" spans="1:9" ht="13.5" customHeight="1">
      <c r="A32" s="23" t="s">
        <v>283</v>
      </c>
      <c r="B32" s="24">
        <v>0</v>
      </c>
      <c r="C32" s="374">
        <f>B32/'- 3 -'!D32*100</f>
        <v>0</v>
      </c>
      <c r="D32" s="24">
        <v>0</v>
      </c>
      <c r="E32" s="374">
        <f>D32/'- 3 -'!D32*100</f>
        <v>0</v>
      </c>
      <c r="F32" s="24">
        <v>0</v>
      </c>
      <c r="G32" s="374">
        <f>F32/'- 3 -'!D32*100</f>
        <v>0</v>
      </c>
      <c r="H32" s="24">
        <v>19068</v>
      </c>
      <c r="I32" s="374">
        <f>H32/'- 3 -'!D32*100</f>
        <v>0.09446319264586112</v>
      </c>
    </row>
    <row r="33" spans="1:9" ht="13.5" customHeight="1">
      <c r="A33" s="381" t="s">
        <v>284</v>
      </c>
      <c r="B33" s="382">
        <v>0</v>
      </c>
      <c r="C33" s="383">
        <f>B33/'- 3 -'!D33*100</f>
        <v>0</v>
      </c>
      <c r="D33" s="382">
        <v>0</v>
      </c>
      <c r="E33" s="383">
        <f>D33/'- 3 -'!D33*100</f>
        <v>0</v>
      </c>
      <c r="F33" s="382">
        <v>0</v>
      </c>
      <c r="G33" s="383">
        <f>F33/'- 3 -'!D33*100</f>
        <v>0</v>
      </c>
      <c r="H33" s="382">
        <v>8500</v>
      </c>
      <c r="I33" s="383">
        <f>H33/'- 3 -'!D33*100</f>
        <v>0.03855382340534583</v>
      </c>
    </row>
    <row r="34" spans="1:9" ht="13.5" customHeight="1">
      <c r="A34" s="23" t="s">
        <v>285</v>
      </c>
      <c r="B34" s="24">
        <v>0</v>
      </c>
      <c r="C34" s="374">
        <f>B34/'- 3 -'!D34*100</f>
        <v>0</v>
      </c>
      <c r="D34" s="24">
        <v>0</v>
      </c>
      <c r="E34" s="374">
        <f>D34/'- 3 -'!D34*100</f>
        <v>0</v>
      </c>
      <c r="F34" s="24">
        <v>0</v>
      </c>
      <c r="G34" s="374">
        <f>F34/'- 3 -'!D34*100</f>
        <v>0</v>
      </c>
      <c r="H34" s="24">
        <v>18415</v>
      </c>
      <c r="I34" s="374">
        <f>H34/'- 3 -'!D34*100</f>
        <v>0.09842711177065323</v>
      </c>
    </row>
    <row r="35" spans="1:9" ht="13.5" customHeight="1">
      <c r="A35" s="381" t="s">
        <v>286</v>
      </c>
      <c r="B35" s="382">
        <v>506595</v>
      </c>
      <c r="C35" s="383">
        <f>B35/'- 3 -'!D35*100</f>
        <v>0.37559063247847735</v>
      </c>
      <c r="D35" s="382">
        <v>0</v>
      </c>
      <c r="E35" s="383">
        <f>D35/'- 3 -'!D35*100</f>
        <v>0</v>
      </c>
      <c r="F35" s="382">
        <v>0</v>
      </c>
      <c r="G35" s="383">
        <f>F35/'- 3 -'!D35*100</f>
        <v>0</v>
      </c>
      <c r="H35" s="382">
        <v>65700</v>
      </c>
      <c r="I35" s="383">
        <f>H35/'- 3 -'!D35*100</f>
        <v>0.04871012259070058</v>
      </c>
    </row>
    <row r="36" spans="1:9" ht="13.5" customHeight="1">
      <c r="A36" s="23" t="s">
        <v>287</v>
      </c>
      <c r="B36" s="24">
        <v>10910</v>
      </c>
      <c r="C36" s="374">
        <f>B36/'- 3 -'!D36*100</f>
        <v>0.06207328174783796</v>
      </c>
      <c r="D36" s="24">
        <v>0</v>
      </c>
      <c r="E36" s="374">
        <f>D36/'- 3 -'!D36*100</f>
        <v>0</v>
      </c>
      <c r="F36" s="24">
        <v>0</v>
      </c>
      <c r="G36" s="374">
        <f>F36/'- 3 -'!D36*100</f>
        <v>0</v>
      </c>
      <c r="H36" s="24">
        <v>0</v>
      </c>
      <c r="I36" s="374">
        <f>H36/'- 3 -'!D36*100</f>
        <v>0</v>
      </c>
    </row>
    <row r="37" spans="1:9" ht="13.5" customHeight="1">
      <c r="A37" s="381" t="s">
        <v>288</v>
      </c>
      <c r="B37" s="382">
        <v>0</v>
      </c>
      <c r="C37" s="383">
        <f>B37/'- 3 -'!D37*100</f>
        <v>0</v>
      </c>
      <c r="D37" s="382">
        <v>0</v>
      </c>
      <c r="E37" s="383">
        <f>D37/'- 3 -'!D37*100</f>
        <v>0</v>
      </c>
      <c r="F37" s="382">
        <v>0</v>
      </c>
      <c r="G37" s="383">
        <f>F37/'- 3 -'!D37*100</f>
        <v>0</v>
      </c>
      <c r="H37" s="382">
        <v>5000</v>
      </c>
      <c r="I37" s="383">
        <f>H37/'- 3 -'!D37*100</f>
        <v>0.018467627891924337</v>
      </c>
    </row>
    <row r="38" spans="1:9" ht="13.5" customHeight="1">
      <c r="A38" s="23" t="s">
        <v>289</v>
      </c>
      <c r="B38" s="24">
        <v>81605</v>
      </c>
      <c r="C38" s="374">
        <f>B38/'- 3 -'!D38*100</f>
        <v>0.11634299348718752</v>
      </c>
      <c r="D38" s="24">
        <v>0</v>
      </c>
      <c r="E38" s="374">
        <f>D38/'- 3 -'!D38*100</f>
        <v>0</v>
      </c>
      <c r="F38" s="24">
        <v>73215</v>
      </c>
      <c r="G38" s="374">
        <f>F38/'- 3 -'!D38*100</f>
        <v>0.10438149951797604</v>
      </c>
      <c r="H38" s="24">
        <v>312459</v>
      </c>
      <c r="I38" s="374">
        <f>H38/'- 3 -'!D38*100</f>
        <v>0.44546799095659734</v>
      </c>
    </row>
    <row r="39" spans="1:9" ht="13.5" customHeight="1">
      <c r="A39" s="381" t="s">
        <v>290</v>
      </c>
      <c r="B39" s="382">
        <v>0</v>
      </c>
      <c r="C39" s="383">
        <f>B39/'- 3 -'!D39*100</f>
        <v>0</v>
      </c>
      <c r="D39" s="382">
        <v>0</v>
      </c>
      <c r="E39" s="383">
        <f>D39/'- 3 -'!D39*100</f>
        <v>0</v>
      </c>
      <c r="F39" s="382">
        <v>0</v>
      </c>
      <c r="G39" s="383">
        <f>F39/'- 3 -'!D39*100</f>
        <v>0</v>
      </c>
      <c r="H39" s="382">
        <v>63645</v>
      </c>
      <c r="I39" s="383">
        <f>H39/'- 3 -'!D39*100</f>
        <v>0.4034092374852339</v>
      </c>
    </row>
    <row r="40" spans="1:9" ht="13.5" customHeight="1">
      <c r="A40" s="23" t="s">
        <v>291</v>
      </c>
      <c r="B40" s="24">
        <v>428638</v>
      </c>
      <c r="C40" s="374">
        <f>B40/'- 3 -'!D40*100</f>
        <v>0.5910596814349403</v>
      </c>
      <c r="D40" s="24">
        <v>0</v>
      </c>
      <c r="E40" s="374">
        <f>D40/'- 3 -'!D40*100</f>
        <v>0</v>
      </c>
      <c r="F40" s="24">
        <v>138649</v>
      </c>
      <c r="G40" s="374">
        <f>F40/'- 3 -'!D40*100</f>
        <v>0.19118658115069836</v>
      </c>
      <c r="H40" s="24">
        <v>56708</v>
      </c>
      <c r="I40" s="374">
        <f>H40/'- 3 -'!D40*100</f>
        <v>0.0781960825097462</v>
      </c>
    </row>
    <row r="41" spans="1:9" ht="13.5" customHeight="1">
      <c r="A41" s="381" t="s">
        <v>292</v>
      </c>
      <c r="B41" s="382">
        <v>0</v>
      </c>
      <c r="C41" s="383">
        <f>B41/'- 3 -'!D41*100</f>
        <v>0</v>
      </c>
      <c r="D41" s="382">
        <v>0</v>
      </c>
      <c r="E41" s="383">
        <f>D41/'- 3 -'!D41*100</f>
        <v>0</v>
      </c>
      <c r="F41" s="382">
        <v>0</v>
      </c>
      <c r="G41" s="383">
        <f>F41/'- 3 -'!D41*100</f>
        <v>0</v>
      </c>
      <c r="H41" s="382">
        <v>109845</v>
      </c>
      <c r="I41" s="383">
        <f>H41/'- 3 -'!D41*100</f>
        <v>0.24758972769389997</v>
      </c>
    </row>
    <row r="42" spans="1:9" ht="13.5" customHeight="1">
      <c r="A42" s="23" t="s">
        <v>293</v>
      </c>
      <c r="B42" s="24">
        <v>4000</v>
      </c>
      <c r="C42" s="374">
        <f>B42/'- 3 -'!D42*100</f>
        <v>0.024682827212989783</v>
      </c>
      <c r="D42" s="24">
        <v>53426</v>
      </c>
      <c r="E42" s="374">
        <f>D42/'- 3 -'!D42*100</f>
        <v>0.329676181670298</v>
      </c>
      <c r="F42" s="24">
        <v>0</v>
      </c>
      <c r="G42" s="374">
        <f>F42/'- 3 -'!D42*100</f>
        <v>0</v>
      </c>
      <c r="H42" s="24">
        <v>0</v>
      </c>
      <c r="I42" s="374">
        <f>H42/'- 3 -'!D42*100</f>
        <v>0</v>
      </c>
    </row>
    <row r="43" spans="1:9" ht="13.5" customHeight="1">
      <c r="A43" s="381" t="s">
        <v>294</v>
      </c>
      <c r="B43" s="382">
        <v>0</v>
      </c>
      <c r="C43" s="383">
        <f>B43/'- 3 -'!D43*100</f>
        <v>0</v>
      </c>
      <c r="D43" s="382">
        <v>0</v>
      </c>
      <c r="E43" s="383">
        <f>D43/'- 3 -'!D43*100</f>
        <v>0</v>
      </c>
      <c r="F43" s="382">
        <v>0</v>
      </c>
      <c r="G43" s="383">
        <f>F43/'- 3 -'!D43*100</f>
        <v>0</v>
      </c>
      <c r="H43" s="382">
        <v>5000</v>
      </c>
      <c r="I43" s="383">
        <f>H43/'- 3 -'!D43*100</f>
        <v>0.053956640443739406</v>
      </c>
    </row>
    <row r="44" spans="1:9" ht="13.5" customHeight="1">
      <c r="A44" s="23" t="s">
        <v>295</v>
      </c>
      <c r="B44" s="24">
        <v>0</v>
      </c>
      <c r="C44" s="374">
        <f>B44/'- 3 -'!D44*100</f>
        <v>0</v>
      </c>
      <c r="D44" s="24">
        <v>0</v>
      </c>
      <c r="E44" s="374">
        <f>D44/'- 3 -'!D44*100</f>
        <v>0</v>
      </c>
      <c r="F44" s="24">
        <v>0</v>
      </c>
      <c r="G44" s="374">
        <f>F44/'- 3 -'!D44*100</f>
        <v>0</v>
      </c>
      <c r="H44" s="24">
        <v>0</v>
      </c>
      <c r="I44" s="374">
        <f>H44/'- 3 -'!D44*100</f>
        <v>0</v>
      </c>
    </row>
    <row r="45" spans="1:9" ht="13.5" customHeight="1">
      <c r="A45" s="381" t="s">
        <v>296</v>
      </c>
      <c r="B45" s="382">
        <v>0</v>
      </c>
      <c r="C45" s="383">
        <f>B45/'- 3 -'!D45*100</f>
        <v>0</v>
      </c>
      <c r="D45" s="382">
        <v>0</v>
      </c>
      <c r="E45" s="383">
        <f>D45/'- 3 -'!D45*100</f>
        <v>0</v>
      </c>
      <c r="F45" s="382">
        <v>138000</v>
      </c>
      <c r="G45" s="383">
        <f>F45/'- 3 -'!D45*100</f>
        <v>1.2495109477531483</v>
      </c>
      <c r="H45" s="382">
        <v>20536</v>
      </c>
      <c r="I45" s="383">
        <f>H45/'- 3 -'!D45*100</f>
        <v>0.1859417161091207</v>
      </c>
    </row>
    <row r="46" spans="1:9" ht="13.5" customHeight="1">
      <c r="A46" s="23" t="s">
        <v>297</v>
      </c>
      <c r="B46" s="24">
        <v>0</v>
      </c>
      <c r="C46" s="374">
        <f>B46/'- 3 -'!D46*100</f>
        <v>0</v>
      </c>
      <c r="D46" s="24">
        <v>1931000</v>
      </c>
      <c r="E46" s="374">
        <f>D46/'- 3 -'!D46*100</f>
        <v>0.6960655534424065</v>
      </c>
      <c r="F46" s="24">
        <v>161700</v>
      </c>
      <c r="G46" s="374">
        <f>F46/'- 3 -'!D46*100</f>
        <v>0.05828783013549307</v>
      </c>
      <c r="H46" s="24">
        <v>3166300</v>
      </c>
      <c r="I46" s="374">
        <f>H46/'- 3 -'!D46*100</f>
        <v>1.1413528544094724</v>
      </c>
    </row>
    <row r="47" spans="1:9" ht="13.5" customHeight="1">
      <c r="A47" s="381" t="s">
        <v>300</v>
      </c>
      <c r="B47" s="382">
        <v>343765</v>
      </c>
      <c r="C47" s="383">
        <f>B47/'- 3 -'!D47*100</f>
        <v>4.338193454415496</v>
      </c>
      <c r="D47" s="382">
        <v>0</v>
      </c>
      <c r="E47" s="383">
        <f>D47/'- 3 -'!D47*100</f>
        <v>0</v>
      </c>
      <c r="F47" s="382">
        <v>543752</v>
      </c>
      <c r="G47" s="383">
        <f>F47/'- 3 -'!D47*100</f>
        <v>6.861959091895144</v>
      </c>
      <c r="H47" s="382">
        <v>0</v>
      </c>
      <c r="I47" s="383">
        <f>H47/'- 3 -'!D47*100</f>
        <v>0</v>
      </c>
    </row>
    <row r="48" spans="1:9" ht="4.5" customHeight="1">
      <c r="A48"/>
      <c r="B48"/>
      <c r="C48"/>
      <c r="D48"/>
      <c r="E48"/>
      <c r="F48"/>
      <c r="G48"/>
      <c r="H48"/>
      <c r="I48"/>
    </row>
    <row r="49" spans="1:9" ht="13.5" customHeight="1">
      <c r="A49" s="384" t="s">
        <v>298</v>
      </c>
      <c r="B49" s="385">
        <f>SUM(B11:B47)</f>
        <v>2162184</v>
      </c>
      <c r="C49" s="386">
        <f>B49/'- 3 -'!D49*100</f>
        <v>0.1425222518951949</v>
      </c>
      <c r="D49" s="385">
        <f>SUM(D11:D47)</f>
        <v>2028923</v>
      </c>
      <c r="E49" s="386">
        <f>D49/'- 3 -'!D49*100</f>
        <v>0.13373823637671658</v>
      </c>
      <c r="F49" s="385">
        <f>SUM(F11:F47)</f>
        <v>2058441</v>
      </c>
      <c r="G49" s="386">
        <f>F49/'- 3 -'!D49*100</f>
        <v>0.13568394119713997</v>
      </c>
      <c r="H49" s="385">
        <f>SUM(H11:H47)</f>
        <v>5875074</v>
      </c>
      <c r="I49" s="386">
        <f>H49/'- 3 -'!D49*100</f>
        <v>0.3872606478130031</v>
      </c>
    </row>
    <row r="50" spans="1:9" ht="4.5" customHeight="1">
      <c r="A50" s="25" t="s">
        <v>6</v>
      </c>
      <c r="B50" s="26"/>
      <c r="C50" s="373"/>
      <c r="D50" s="26"/>
      <c r="E50" s="373"/>
      <c r="F50" s="26"/>
      <c r="G50" s="373"/>
      <c r="H50" s="26"/>
      <c r="I50" s="373"/>
    </row>
    <row r="51" spans="1:9" ht="13.5" customHeight="1">
      <c r="A51" s="23" t="s">
        <v>299</v>
      </c>
      <c r="B51" s="24">
        <v>3500</v>
      </c>
      <c r="C51" s="374">
        <f>B51/'- 3 -'!D51*100</f>
        <v>0.1379146749489026</v>
      </c>
      <c r="D51" s="24">
        <v>0</v>
      </c>
      <c r="E51" s="374">
        <f>D51/'- 3 -'!D51*100</f>
        <v>0</v>
      </c>
      <c r="F51" s="24">
        <v>0</v>
      </c>
      <c r="G51" s="374">
        <f>F51/'- 3 -'!D51*100</f>
        <v>0</v>
      </c>
      <c r="H51" s="24">
        <v>5000</v>
      </c>
      <c r="I51" s="374">
        <f>H51/'- 3 -'!D51*100</f>
        <v>0.197020964212718</v>
      </c>
    </row>
    <row r="52" ht="49.5" customHeight="1"/>
    <row r="53" ht="15" customHeight="1"/>
    <row r="54" ht="14.25" customHeight="1"/>
    <row r="55" ht="14.25" customHeight="1"/>
    <row r="56" ht="14.25" customHeight="1"/>
    <row r="57" ht="14.25" customHeight="1"/>
    <row r="58" ht="14.25" customHeight="1"/>
    <row r="59" ht="14.25" customHeight="1"/>
    <row r="60" ht="12" customHeight="1"/>
    <row r="61" ht="12" customHeight="1"/>
    <row r="62" ht="12" customHeight="1"/>
    <row r="63" ht="12" customHeight="1"/>
    <row r="64" ht="12" customHeight="1"/>
    <row r="65" ht="12" customHeight="1"/>
    <row r="66" ht="12"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J52"/>
  <sheetViews>
    <sheetView showGridLines="0" showZeros="0" workbookViewId="0" topLeftCell="A1">
      <selection activeCell="A1" sqref="A1"/>
    </sheetView>
  </sheetViews>
  <sheetFormatPr defaultColWidth="15.83203125" defaultRowHeight="12"/>
  <cols>
    <col min="1" max="1" width="30.83203125" style="1" customWidth="1"/>
    <col min="2" max="2" width="16.83203125" style="1" customWidth="1"/>
    <col min="3" max="3" width="7.83203125" style="1" customWidth="1"/>
    <col min="4" max="4" width="9.83203125" style="1" customWidth="1"/>
    <col min="5" max="5" width="16.83203125" style="1" customWidth="1"/>
    <col min="6" max="6" width="7.83203125" style="1" customWidth="1"/>
    <col min="7" max="7" width="9.83203125" style="1" customWidth="1"/>
    <col min="8" max="8" width="15.83203125" style="1" customWidth="1"/>
    <col min="9" max="9" width="7.83203125" style="1" customWidth="1"/>
    <col min="10" max="10" width="9.83203125" style="1" customWidth="1"/>
    <col min="11" max="16384" width="15.83203125" style="1" customWidth="1"/>
  </cols>
  <sheetData>
    <row r="1" spans="1:10" ht="6.75" customHeight="1">
      <c r="A1" s="3"/>
      <c r="B1" s="4"/>
      <c r="C1" s="4"/>
      <c r="D1" s="4"/>
      <c r="E1" s="4"/>
      <c r="F1" s="4"/>
      <c r="G1" s="4"/>
      <c r="H1" s="4"/>
      <c r="I1" s="4"/>
      <c r="J1" s="4"/>
    </row>
    <row r="2" spans="1:10" ht="15.75" customHeight="1">
      <c r="A2" s="168"/>
      <c r="B2" s="5" t="s">
        <v>3</v>
      </c>
      <c r="C2" s="6"/>
      <c r="D2" s="6"/>
      <c r="E2" s="6"/>
      <c r="F2" s="6"/>
      <c r="G2" s="109"/>
      <c r="H2" s="109"/>
      <c r="I2" s="180"/>
      <c r="J2" s="191" t="s">
        <v>449</v>
      </c>
    </row>
    <row r="3" spans="1:10" ht="15.75" customHeight="1">
      <c r="A3" s="171"/>
      <c r="B3" s="7" t="str">
        <f>OPYEAR</f>
        <v>OPERATING FUND 2005/2006 BUDGET</v>
      </c>
      <c r="C3" s="8"/>
      <c r="D3" s="8"/>
      <c r="E3" s="8"/>
      <c r="F3" s="8"/>
      <c r="G3" s="111"/>
      <c r="H3" s="111"/>
      <c r="I3" s="111"/>
      <c r="J3" s="104"/>
    </row>
    <row r="4" spans="2:10" ht="15.75" customHeight="1">
      <c r="B4" s="4"/>
      <c r="C4" s="4"/>
      <c r="D4" s="4"/>
      <c r="E4" s="4"/>
      <c r="F4" s="4"/>
      <c r="G4" s="4"/>
      <c r="H4" s="4"/>
      <c r="I4" s="4"/>
      <c r="J4" s="4"/>
    </row>
    <row r="5" spans="2:10" ht="15.75" customHeight="1">
      <c r="B5" s="192" t="s">
        <v>214</v>
      </c>
      <c r="C5" s="193"/>
      <c r="D5" s="194"/>
      <c r="E5" s="194"/>
      <c r="F5" s="194"/>
      <c r="G5" s="194"/>
      <c r="H5" s="194"/>
      <c r="I5" s="194"/>
      <c r="J5" s="195"/>
    </row>
    <row r="6" spans="2:10" ht="15.75" customHeight="1">
      <c r="B6" s="375"/>
      <c r="C6" s="376"/>
      <c r="D6" s="377"/>
      <c r="E6" s="375" t="s">
        <v>23</v>
      </c>
      <c r="F6" s="376"/>
      <c r="G6" s="377"/>
      <c r="H6" s="375" t="s">
        <v>21</v>
      </c>
      <c r="I6" s="376"/>
      <c r="J6" s="377"/>
    </row>
    <row r="7" spans="2:10" ht="15.75" customHeight="1">
      <c r="B7" s="378" t="s">
        <v>49</v>
      </c>
      <c r="C7" s="379"/>
      <c r="D7" s="380"/>
      <c r="E7" s="378" t="s">
        <v>50</v>
      </c>
      <c r="F7" s="379"/>
      <c r="G7" s="380"/>
      <c r="H7" s="378" t="s">
        <v>51</v>
      </c>
      <c r="I7" s="379"/>
      <c r="J7" s="380"/>
    </row>
    <row r="8" spans="1:10" ht="15.75" customHeight="1">
      <c r="A8" s="105"/>
      <c r="B8" s="177"/>
      <c r="C8" s="176"/>
      <c r="D8" s="176" t="s">
        <v>74</v>
      </c>
      <c r="E8" s="177"/>
      <c r="F8" s="176"/>
      <c r="G8" s="176" t="s">
        <v>74</v>
      </c>
      <c r="H8" s="177"/>
      <c r="I8" s="176"/>
      <c r="J8" s="176" t="s">
        <v>74</v>
      </c>
    </row>
    <row r="9" spans="1:10" ht="15.75" customHeight="1">
      <c r="A9" s="35" t="s">
        <v>98</v>
      </c>
      <c r="B9" s="116" t="s">
        <v>99</v>
      </c>
      <c r="C9" s="116" t="s">
        <v>100</v>
      </c>
      <c r="D9" s="116" t="s">
        <v>101</v>
      </c>
      <c r="E9" s="116" t="s">
        <v>99</v>
      </c>
      <c r="F9" s="116" t="s">
        <v>100</v>
      </c>
      <c r="G9" s="116" t="s">
        <v>101</v>
      </c>
      <c r="H9" s="116" t="s">
        <v>99</v>
      </c>
      <c r="I9" s="116" t="s">
        <v>100</v>
      </c>
      <c r="J9" s="116" t="s">
        <v>101</v>
      </c>
    </row>
    <row r="10" ht="4.5" customHeight="1">
      <c r="A10" s="37"/>
    </row>
    <row r="11" spans="1:10" ht="13.5" customHeight="1">
      <c r="A11" s="381" t="s">
        <v>263</v>
      </c>
      <c r="B11" s="382">
        <v>97120</v>
      </c>
      <c r="C11" s="383">
        <f>B11/'- 3 -'!D11*100</f>
        <v>0.8124477162456081</v>
      </c>
      <c r="D11" s="382">
        <f>B11/'- 7 -'!F11</f>
        <v>64.10772632760157</v>
      </c>
      <c r="E11" s="382">
        <v>107136</v>
      </c>
      <c r="F11" s="383">
        <f>E11/'- 3 -'!D11*100</f>
        <v>0.8962355696837879</v>
      </c>
      <c r="G11" s="382">
        <f>E11/'- 7 -'!F11</f>
        <v>70.71916564903132</v>
      </c>
      <c r="H11" s="382">
        <v>254835</v>
      </c>
      <c r="I11" s="383">
        <f>H11/'- 3 -'!D11*100</f>
        <v>2.1317968880709386</v>
      </c>
      <c r="J11" s="382">
        <f>H11/'- 7 -'!F11</f>
        <v>168.2134723918281</v>
      </c>
    </row>
    <row r="12" spans="1:10" ht="13.5" customHeight="1">
      <c r="A12" s="23" t="s">
        <v>264</v>
      </c>
      <c r="B12" s="24">
        <v>128830</v>
      </c>
      <c r="C12" s="374">
        <f>B12/'- 3 -'!D12*100</f>
        <v>0.6203116706226401</v>
      </c>
      <c r="D12" s="24">
        <f>B12/'- 7 -'!F12</f>
        <v>55.17498345778363</v>
      </c>
      <c r="E12" s="24">
        <v>116162</v>
      </c>
      <c r="F12" s="374">
        <f>E12/'- 3 -'!D12*100</f>
        <v>0.5593157205842361</v>
      </c>
      <c r="G12" s="24">
        <f>E12/'- 7 -'!F12</f>
        <v>49.74956476304481</v>
      </c>
      <c r="H12" s="24">
        <v>400347</v>
      </c>
      <c r="I12" s="374">
        <f>H12/'- 3 -'!D12*100</f>
        <v>1.927655952796415</v>
      </c>
      <c r="J12" s="24">
        <f>H12/'- 7 -'!F12</f>
        <v>171.4595909522107</v>
      </c>
    </row>
    <row r="13" spans="1:10" ht="13.5" customHeight="1">
      <c r="A13" s="381" t="s">
        <v>265</v>
      </c>
      <c r="B13" s="382">
        <v>222500</v>
      </c>
      <c r="C13" s="383">
        <f>B13/'- 3 -'!D13*100</f>
        <v>0.4326176185226449</v>
      </c>
      <c r="D13" s="382">
        <f>B13/'- 7 -'!F13</f>
        <v>31.654573908095035</v>
      </c>
      <c r="E13" s="382">
        <v>578200</v>
      </c>
      <c r="F13" s="383">
        <f>E13/'- 3 -'!D13*100</f>
        <v>1.1242225035046889</v>
      </c>
      <c r="G13" s="382">
        <f>E13/'- 7 -'!F13</f>
        <v>82.25921183667663</v>
      </c>
      <c r="H13" s="382">
        <v>897500</v>
      </c>
      <c r="I13" s="383">
        <f>H13/'- 3 -'!D13*100</f>
        <v>1.7450530904452755</v>
      </c>
      <c r="J13" s="382">
        <f>H13/'- 7 -'!F13</f>
        <v>127.68530374164177</v>
      </c>
    </row>
    <row r="14" spans="1:10" ht="13.5" customHeight="1">
      <c r="A14" s="23" t="s">
        <v>301</v>
      </c>
      <c r="B14" s="24">
        <v>506000</v>
      </c>
      <c r="C14" s="374">
        <f>B14/'- 3 -'!D14*100</f>
        <v>1.1005574084021945</v>
      </c>
      <c r="D14" s="24">
        <f>B14/'- 7 -'!F14</f>
        <v>117.67441860465117</v>
      </c>
      <c r="E14" s="24">
        <v>527041</v>
      </c>
      <c r="F14" s="374">
        <f>E14/'- 3 -'!D14*100</f>
        <v>1.1463218914658124</v>
      </c>
      <c r="G14" s="24">
        <f>E14/'- 7 -'!F14</f>
        <v>122.56767441860465</v>
      </c>
      <c r="H14" s="24">
        <v>708768</v>
      </c>
      <c r="I14" s="374">
        <f>H14/'- 3 -'!D14*100</f>
        <v>1.5415807771510015</v>
      </c>
      <c r="J14" s="24">
        <f>H14/'- 7 -'!F14</f>
        <v>164.82976744186047</v>
      </c>
    </row>
    <row r="15" spans="1:10" ht="13.5" customHeight="1">
      <c r="A15" s="381" t="s">
        <v>266</v>
      </c>
      <c r="B15" s="382">
        <v>109000</v>
      </c>
      <c r="C15" s="383">
        <f>B15/'- 3 -'!D15*100</f>
        <v>0.7857857839817208</v>
      </c>
      <c r="D15" s="382">
        <f>B15/'- 7 -'!F15</f>
        <v>68.83485948847489</v>
      </c>
      <c r="E15" s="382">
        <v>113000</v>
      </c>
      <c r="F15" s="383">
        <f>E15/'- 3 -'!D15*100</f>
        <v>0.814621959540683</v>
      </c>
      <c r="G15" s="382">
        <f>E15/'- 7 -'!F15</f>
        <v>71.36090937796021</v>
      </c>
      <c r="H15" s="382">
        <v>314100</v>
      </c>
      <c r="I15" s="383">
        <f>H15/'- 3 -'!D15*100</f>
        <v>2.264360685767509</v>
      </c>
      <c r="J15" s="382">
        <f>H15/'- 7 -'!F15</f>
        <v>198.35806757183454</v>
      </c>
    </row>
    <row r="16" spans="1:10" ht="13.5" customHeight="1">
      <c r="A16" s="23" t="s">
        <v>267</v>
      </c>
      <c r="B16" s="24">
        <v>94059</v>
      </c>
      <c r="C16" s="374">
        <f>B16/'- 3 -'!D16*100</f>
        <v>0.8544725016088528</v>
      </c>
      <c r="D16" s="24">
        <f>B16/'- 7 -'!F16</f>
        <v>72.04825737265415</v>
      </c>
      <c r="E16" s="24">
        <v>157143</v>
      </c>
      <c r="F16" s="374">
        <f>E16/'- 3 -'!D16*100</f>
        <v>1.4275547509575899</v>
      </c>
      <c r="G16" s="24">
        <f>E16/'- 7 -'!F16</f>
        <v>120.36997319034853</v>
      </c>
      <c r="H16" s="24">
        <v>291683</v>
      </c>
      <c r="I16" s="374">
        <f>H16/'- 3 -'!D16*100</f>
        <v>2.6497741065371203</v>
      </c>
      <c r="J16" s="24">
        <f>H16/'- 7 -'!F16</f>
        <v>223.42627345844505</v>
      </c>
    </row>
    <row r="17" spans="1:10" ht="13.5" customHeight="1">
      <c r="A17" s="381" t="s">
        <v>268</v>
      </c>
      <c r="B17" s="382">
        <v>131900</v>
      </c>
      <c r="C17" s="383">
        <f>B17/'- 3 -'!D17*100</f>
        <v>1.0365930714402025</v>
      </c>
      <c r="D17" s="382">
        <f>B17/'- 7 -'!F17</f>
        <v>90.68408387762118</v>
      </c>
      <c r="E17" s="382">
        <v>111740</v>
      </c>
      <c r="F17" s="383">
        <f>E17/'- 3 -'!D17*100</f>
        <v>0.878157011392936</v>
      </c>
      <c r="G17" s="382">
        <f>E17/'- 7 -'!F17</f>
        <v>76.8236507390856</v>
      </c>
      <c r="H17" s="382">
        <v>221150</v>
      </c>
      <c r="I17" s="383">
        <f>H17/'- 3 -'!D17*100</f>
        <v>1.7380027122744564</v>
      </c>
      <c r="J17" s="382">
        <f>H17/'- 7 -'!F17</f>
        <v>152.04537641801306</v>
      </c>
    </row>
    <row r="18" spans="1:10" ht="13.5" customHeight="1">
      <c r="A18" s="23" t="s">
        <v>269</v>
      </c>
      <c r="B18" s="24">
        <v>642086</v>
      </c>
      <c r="C18" s="374">
        <f>B18/'- 3 -'!D18*100</f>
        <v>0.8058922563951474</v>
      </c>
      <c r="D18" s="24">
        <f>B18/'- 7 -'!F18</f>
        <v>107.47828124738453</v>
      </c>
      <c r="E18" s="24">
        <v>1486966</v>
      </c>
      <c r="F18" s="374">
        <f>E18/'- 3 -'!D18*100</f>
        <v>1.86631445775623</v>
      </c>
      <c r="G18" s="24">
        <f>E18/'- 7 -'!F18</f>
        <v>248.90209403926949</v>
      </c>
      <c r="H18" s="24">
        <v>2178782</v>
      </c>
      <c r="I18" s="374">
        <f>H18/'- 3 -'!D18*100</f>
        <v>2.734623620781534</v>
      </c>
      <c r="J18" s="24">
        <f>H18/'- 7 -'!F18</f>
        <v>364.70464170335276</v>
      </c>
    </row>
    <row r="19" spans="1:10" ht="13.5" customHeight="1">
      <c r="A19" s="381" t="s">
        <v>270</v>
      </c>
      <c r="B19" s="382">
        <v>129985</v>
      </c>
      <c r="C19" s="383">
        <f>B19/'- 3 -'!D19*100</f>
        <v>0.6209261944057648</v>
      </c>
      <c r="D19" s="382">
        <f>B19/'- 7 -'!F19</f>
        <v>41.5022349936143</v>
      </c>
      <c r="E19" s="382">
        <v>252650</v>
      </c>
      <c r="F19" s="383">
        <f>E19/'- 3 -'!D19*100</f>
        <v>1.2068854330624033</v>
      </c>
      <c r="G19" s="382">
        <f>E19/'- 7 -'!F19</f>
        <v>80.66730523627075</v>
      </c>
      <c r="H19" s="382">
        <v>329440</v>
      </c>
      <c r="I19" s="383">
        <f>H19/'- 3 -'!D19*100</f>
        <v>1.573704084971613</v>
      </c>
      <c r="J19" s="382">
        <f>H19/'- 7 -'!F19</f>
        <v>105.18518518518519</v>
      </c>
    </row>
    <row r="20" spans="1:10" ht="13.5" customHeight="1">
      <c r="A20" s="23" t="s">
        <v>271</v>
      </c>
      <c r="B20" s="24">
        <v>153975</v>
      </c>
      <c r="C20" s="374">
        <f>B20/'- 3 -'!D20*100</f>
        <v>0.3615220002249783</v>
      </c>
      <c r="D20" s="24">
        <f>B20/'- 7 -'!F20</f>
        <v>22.831405693950177</v>
      </c>
      <c r="E20" s="24">
        <v>298669</v>
      </c>
      <c r="F20" s="374">
        <f>E20/'- 3 -'!D20*100</f>
        <v>0.7012528935554087</v>
      </c>
      <c r="G20" s="24">
        <f>E20/'- 7 -'!F20</f>
        <v>44.28662514827995</v>
      </c>
      <c r="H20" s="24">
        <v>709121</v>
      </c>
      <c r="I20" s="374">
        <f>H20/'- 3 -'!D20*100</f>
        <v>1.6649640676833048</v>
      </c>
      <c r="J20" s="24">
        <f>H20/'- 7 -'!F20</f>
        <v>105.14842823250297</v>
      </c>
    </row>
    <row r="21" spans="1:10" ht="13.5" customHeight="1">
      <c r="A21" s="381" t="s">
        <v>272</v>
      </c>
      <c r="B21" s="382">
        <v>182500</v>
      </c>
      <c r="C21" s="383">
        <f>B21/'- 3 -'!D21*100</f>
        <v>0.7101719978208421</v>
      </c>
      <c r="D21" s="382">
        <f>B21/'- 7 -'!F21</f>
        <v>57.03125</v>
      </c>
      <c r="E21" s="382">
        <v>298000</v>
      </c>
      <c r="F21" s="383">
        <f>E21/'- 3 -'!D21*100</f>
        <v>1.159623316989649</v>
      </c>
      <c r="G21" s="382">
        <f>E21/'- 7 -'!F21</f>
        <v>93.125</v>
      </c>
      <c r="H21" s="382">
        <v>411000</v>
      </c>
      <c r="I21" s="383">
        <f>H21/'- 3 -'!D21*100</f>
        <v>1.5993462526266635</v>
      </c>
      <c r="J21" s="382">
        <f>H21/'- 7 -'!F21</f>
        <v>128.4375</v>
      </c>
    </row>
    <row r="22" spans="1:10" ht="13.5" customHeight="1">
      <c r="A22" s="23" t="s">
        <v>273</v>
      </c>
      <c r="B22" s="24">
        <v>82550</v>
      </c>
      <c r="C22" s="374">
        <f>B22/'- 3 -'!D22*100</f>
        <v>0.599574030070072</v>
      </c>
      <c r="D22" s="24">
        <f>B22/'- 7 -'!F22</f>
        <v>48.78841607565012</v>
      </c>
      <c r="E22" s="24">
        <v>66270</v>
      </c>
      <c r="F22" s="374">
        <f>E22/'- 3 -'!D22*100</f>
        <v>0.4813297513354776</v>
      </c>
      <c r="G22" s="24">
        <f>E22/'- 7 -'!F22</f>
        <v>39.166666666666664</v>
      </c>
      <c r="H22" s="24">
        <v>395800</v>
      </c>
      <c r="I22" s="374">
        <f>H22/'- 3 -'!D22*100</f>
        <v>2.8747595530191945</v>
      </c>
      <c r="J22" s="24">
        <f>H22/'- 7 -'!F22</f>
        <v>233.9243498817967</v>
      </c>
    </row>
    <row r="23" spans="1:10" ht="13.5" customHeight="1">
      <c r="A23" s="381" t="s">
        <v>274</v>
      </c>
      <c r="B23" s="382">
        <v>93575</v>
      </c>
      <c r="C23" s="383">
        <f>B23/'- 3 -'!D23*100</f>
        <v>0.8172598288867964</v>
      </c>
      <c r="D23" s="382">
        <f>B23/'- 7 -'!F23</f>
        <v>71.89781021897811</v>
      </c>
      <c r="E23" s="382">
        <v>106000</v>
      </c>
      <c r="F23" s="383">
        <f>E23/'- 3 -'!D23*100</f>
        <v>0.9257765627785245</v>
      </c>
      <c r="G23" s="382">
        <f>E23/'- 7 -'!F23</f>
        <v>81.44448713023435</v>
      </c>
      <c r="H23" s="382">
        <v>193800</v>
      </c>
      <c r="I23" s="383">
        <f>H23/'- 3 -'!D23*100</f>
        <v>1.692599036476208</v>
      </c>
      <c r="J23" s="382">
        <f>H23/'- 7 -'!F23</f>
        <v>148.90510948905109</v>
      </c>
    </row>
    <row r="24" spans="1:10" ht="13.5" customHeight="1">
      <c r="A24" s="23" t="s">
        <v>275</v>
      </c>
      <c r="B24" s="24">
        <v>223400</v>
      </c>
      <c r="C24" s="374">
        <f>B24/'- 3 -'!D24*100</f>
        <v>0.5827423741352119</v>
      </c>
      <c r="D24" s="24">
        <f>B24/'- 7 -'!F24</f>
        <v>48.48616386326641</v>
      </c>
      <c r="E24" s="24">
        <v>248940</v>
      </c>
      <c r="F24" s="374">
        <f>E24/'- 3 -'!D24*100</f>
        <v>0.649363861312532</v>
      </c>
      <c r="G24" s="24">
        <f>E24/'- 7 -'!F24</f>
        <v>54.02930005425936</v>
      </c>
      <c r="H24" s="24">
        <v>555655</v>
      </c>
      <c r="I24" s="374">
        <f>H24/'- 3 -'!D24*100</f>
        <v>1.4494347085949022</v>
      </c>
      <c r="J24" s="24">
        <f>H24/'- 7 -'!F24</f>
        <v>120.5979381443299</v>
      </c>
    </row>
    <row r="25" spans="1:10" ht="13.5" customHeight="1">
      <c r="A25" s="381" t="s">
        <v>276</v>
      </c>
      <c r="B25" s="382">
        <v>376508</v>
      </c>
      <c r="C25" s="383">
        <f>B25/'- 3 -'!D25*100</f>
        <v>0.3129386762607886</v>
      </c>
      <c r="D25" s="382">
        <f>B25/'- 7 -'!F25</f>
        <v>25.35151331515335</v>
      </c>
      <c r="E25" s="382">
        <v>768091</v>
      </c>
      <c r="F25" s="383">
        <f>E25/'- 3 -'!D25*100</f>
        <v>0.6384071010119982</v>
      </c>
      <c r="G25" s="382">
        <f>E25/'- 7 -'!F25</f>
        <v>51.71807561525772</v>
      </c>
      <c r="H25" s="382">
        <v>2282721</v>
      </c>
      <c r="I25" s="383">
        <f>H25/'- 3 -'!D25*100</f>
        <v>1.8973081262886942</v>
      </c>
      <c r="J25" s="382">
        <f>H25/'- 7 -'!F25</f>
        <v>153.7030602969397</v>
      </c>
    </row>
    <row r="26" spans="1:10" ht="13.5" customHeight="1">
      <c r="A26" s="23" t="s">
        <v>277</v>
      </c>
      <c r="B26" s="24">
        <v>153878</v>
      </c>
      <c r="C26" s="374">
        <f>B26/'- 3 -'!D26*100</f>
        <v>0.5453319836652024</v>
      </c>
      <c r="D26" s="24">
        <f>B26/'- 7 -'!F26</f>
        <v>47.58868099582496</v>
      </c>
      <c r="E26" s="24">
        <v>256373</v>
      </c>
      <c r="F26" s="374">
        <f>E26/'- 3 -'!D26*100</f>
        <v>0.908566504946769</v>
      </c>
      <c r="G26" s="24">
        <f>E26/'- 7 -'!F26</f>
        <v>79.28653162208134</v>
      </c>
      <c r="H26" s="24">
        <v>463618</v>
      </c>
      <c r="I26" s="374">
        <f>H26/'- 3 -'!D26*100</f>
        <v>1.64302709680977</v>
      </c>
      <c r="J26" s="24">
        <f>H26/'- 7 -'!F26</f>
        <v>143.37961960723675</v>
      </c>
    </row>
    <row r="27" spans="1:10" ht="13.5" customHeight="1">
      <c r="A27" s="381" t="s">
        <v>278</v>
      </c>
      <c r="B27" s="382">
        <v>167547</v>
      </c>
      <c r="C27" s="383">
        <f>B27/'- 3 -'!D27*100</f>
        <v>0.5638816293835682</v>
      </c>
      <c r="D27" s="382">
        <f>B27/'- 7 -'!F27</f>
        <v>49.385871055028424</v>
      </c>
      <c r="E27" s="382">
        <v>298769</v>
      </c>
      <c r="F27" s="383">
        <f>E27/'- 3 -'!D27*100</f>
        <v>1.0055109941049336</v>
      </c>
      <c r="G27" s="382">
        <f>E27/'- 7 -'!F27</f>
        <v>88.0646463931899</v>
      </c>
      <c r="H27" s="382">
        <v>635625</v>
      </c>
      <c r="I27" s="383">
        <f>H27/'- 3 -'!D27*100</f>
        <v>2.1392042870175567</v>
      </c>
      <c r="J27" s="382">
        <f>H27/'- 7 -'!F27</f>
        <v>187.35575265061414</v>
      </c>
    </row>
    <row r="28" spans="1:10" ht="13.5" customHeight="1">
      <c r="A28" s="23" t="s">
        <v>279</v>
      </c>
      <c r="B28" s="24">
        <v>143200</v>
      </c>
      <c r="C28" s="374">
        <f>B28/'- 3 -'!D28*100</f>
        <v>0.7960499525503363</v>
      </c>
      <c r="D28" s="24">
        <f>B28/'- 7 -'!F28</f>
        <v>69.85365853658537</v>
      </c>
      <c r="E28" s="24">
        <v>285884</v>
      </c>
      <c r="F28" s="374">
        <f>E28/'- 3 -'!D28*100</f>
        <v>1.589231456947628</v>
      </c>
      <c r="G28" s="24">
        <f>E28/'- 7 -'!F28</f>
        <v>139.45560975609757</v>
      </c>
      <c r="H28" s="24">
        <v>299460</v>
      </c>
      <c r="I28" s="374">
        <f>H28/'- 3 -'!D28*100</f>
        <v>1.6647005502145509</v>
      </c>
      <c r="J28" s="24">
        <f>H28/'- 7 -'!F28</f>
        <v>146.0780487804878</v>
      </c>
    </row>
    <row r="29" spans="1:10" ht="13.5" customHeight="1">
      <c r="A29" s="381" t="s">
        <v>280</v>
      </c>
      <c r="B29" s="382">
        <v>331468</v>
      </c>
      <c r="C29" s="383">
        <f>B29/'- 3 -'!D29*100</f>
        <v>0.29801176306196575</v>
      </c>
      <c r="D29" s="382">
        <f>B29/'- 7 -'!F29</f>
        <v>25.62071497584541</v>
      </c>
      <c r="E29" s="382">
        <v>1349848</v>
      </c>
      <c r="F29" s="383">
        <f>E29/'- 3 -'!D29*100</f>
        <v>1.2136030698156937</v>
      </c>
      <c r="G29" s="382">
        <f>E29/'- 7 -'!F29</f>
        <v>104.33607729468599</v>
      </c>
      <c r="H29" s="382">
        <v>1348572</v>
      </c>
      <c r="I29" s="383">
        <f>H29/'- 3 -'!D29*100</f>
        <v>1.2124558610061946</v>
      </c>
      <c r="J29" s="382">
        <f>H29/'- 7 -'!F29</f>
        <v>104.23744927536232</v>
      </c>
    </row>
    <row r="30" spans="1:10" ht="13.5" customHeight="1">
      <c r="A30" s="23" t="s">
        <v>281</v>
      </c>
      <c r="B30" s="24">
        <v>90275</v>
      </c>
      <c r="C30" s="374">
        <f>B30/'- 3 -'!D30*100</f>
        <v>0.868825074209836</v>
      </c>
      <c r="D30" s="24">
        <f>B30/'- 7 -'!F30</f>
        <v>72.22</v>
      </c>
      <c r="E30" s="24">
        <v>92247</v>
      </c>
      <c r="F30" s="374">
        <f>E30/'- 3 -'!D30*100</f>
        <v>0.8878040057672084</v>
      </c>
      <c r="G30" s="24">
        <f>E30/'- 7 -'!F30</f>
        <v>73.7976</v>
      </c>
      <c r="H30" s="24">
        <v>192610</v>
      </c>
      <c r="I30" s="374">
        <f>H30/'- 3 -'!D30*100</f>
        <v>1.8537180564226696</v>
      </c>
      <c r="J30" s="24">
        <f>H30/'- 7 -'!F30</f>
        <v>154.088</v>
      </c>
    </row>
    <row r="31" spans="1:10" ht="13.5" customHeight="1">
      <c r="A31" s="381" t="s">
        <v>282</v>
      </c>
      <c r="B31" s="382">
        <v>130366</v>
      </c>
      <c r="C31" s="383">
        <f>B31/'- 3 -'!D31*100</f>
        <v>0.48896245075484696</v>
      </c>
      <c r="D31" s="382">
        <f>B31/'- 7 -'!F31</f>
        <v>38.65559673832468</v>
      </c>
      <c r="E31" s="382">
        <v>238982</v>
      </c>
      <c r="F31" s="383">
        <f>E31/'- 3 -'!D31*100</f>
        <v>0.8963473943075253</v>
      </c>
      <c r="G31" s="382">
        <f>E31/'- 7 -'!F31</f>
        <v>70.86197183098592</v>
      </c>
      <c r="H31" s="382">
        <v>474436</v>
      </c>
      <c r="I31" s="383">
        <f>H31/'- 3 -'!D31*100</f>
        <v>1.779462354343361</v>
      </c>
      <c r="J31" s="382">
        <f>H31/'- 7 -'!F31</f>
        <v>140.67783543365456</v>
      </c>
    </row>
    <row r="32" spans="1:10" ht="13.5" customHeight="1">
      <c r="A32" s="23" t="s">
        <v>283</v>
      </c>
      <c r="B32" s="24">
        <v>155475</v>
      </c>
      <c r="C32" s="374">
        <f>B32/'- 3 -'!D32*100</f>
        <v>0.7702257644543349</v>
      </c>
      <c r="D32" s="24">
        <f>B32/'- 7 -'!F32</f>
        <v>69.59489704565802</v>
      </c>
      <c r="E32" s="24">
        <v>179525</v>
      </c>
      <c r="F32" s="374">
        <f>E32/'- 3 -'!D32*100</f>
        <v>0.8893698688770829</v>
      </c>
      <c r="G32" s="24">
        <f>E32/'- 7 -'!F32</f>
        <v>80.36034019695613</v>
      </c>
      <c r="H32" s="24">
        <v>408810</v>
      </c>
      <c r="I32" s="374">
        <f>H32/'- 3 -'!D32*100</f>
        <v>2.0252516145140804</v>
      </c>
      <c r="J32" s="24">
        <f>H32/'- 7 -'!F32</f>
        <v>182.9946284691137</v>
      </c>
    </row>
    <row r="33" spans="1:10" ht="13.5" customHeight="1">
      <c r="A33" s="381" t="s">
        <v>284</v>
      </c>
      <c r="B33" s="382">
        <v>160000</v>
      </c>
      <c r="C33" s="383">
        <f>B33/'- 3 -'!D33*100</f>
        <v>0.7257190288065097</v>
      </c>
      <c r="D33" s="382">
        <f>B33/'- 7 -'!F33</f>
        <v>68.78761822871883</v>
      </c>
      <c r="E33" s="382">
        <v>259300</v>
      </c>
      <c r="F33" s="383">
        <f>E33/'- 3 -'!D33*100</f>
        <v>1.1761184010595498</v>
      </c>
      <c r="G33" s="382">
        <f>E33/'- 7 -'!F33</f>
        <v>111.47893379191746</v>
      </c>
      <c r="H33" s="382">
        <v>252700</v>
      </c>
      <c r="I33" s="383">
        <f>H33/'- 3 -'!D33*100</f>
        <v>1.1461824911212812</v>
      </c>
      <c r="J33" s="382">
        <f>H33/'- 7 -'!F33</f>
        <v>108.6414445399828</v>
      </c>
    </row>
    <row r="34" spans="1:10" ht="13.5" customHeight="1">
      <c r="A34" s="23" t="s">
        <v>285</v>
      </c>
      <c r="B34" s="24">
        <v>137500</v>
      </c>
      <c r="C34" s="374">
        <f>B34/'- 3 -'!D34*100</f>
        <v>0.7349295611438946</v>
      </c>
      <c r="D34" s="24">
        <f>B34/'- 7 -'!F34</f>
        <v>63.00114547537228</v>
      </c>
      <c r="E34" s="24">
        <v>165438</v>
      </c>
      <c r="F34" s="374">
        <f>E34/'- 3 -'!D34*100</f>
        <v>0.8842565580838082</v>
      </c>
      <c r="G34" s="24">
        <f>E34/'- 7 -'!F34</f>
        <v>75.8020618556701</v>
      </c>
      <c r="H34" s="24">
        <v>407557</v>
      </c>
      <c r="I34" s="374">
        <f>H34/'- 3 -'!D34*100</f>
        <v>2.1783686338263437</v>
      </c>
      <c r="J34" s="24">
        <f>H34/'- 7 -'!F34</f>
        <v>186.73860252004582</v>
      </c>
    </row>
    <row r="35" spans="1:10" ht="13.5" customHeight="1">
      <c r="A35" s="381" t="s">
        <v>286</v>
      </c>
      <c r="B35" s="382">
        <v>332500</v>
      </c>
      <c r="C35" s="383">
        <f>B35/'- 3 -'!D35*100</f>
        <v>0.24651622163482412</v>
      </c>
      <c r="D35" s="382">
        <f>B35/'- 7 -'!F35</f>
        <v>19.527235354573484</v>
      </c>
      <c r="E35" s="382">
        <v>1151372</v>
      </c>
      <c r="F35" s="383">
        <f>E35/'- 3 -'!D35*100</f>
        <v>0.8536296996575359</v>
      </c>
      <c r="G35" s="382">
        <f>E35/'- 7 -'!F35</f>
        <v>67.61838202907062</v>
      </c>
      <c r="H35" s="382">
        <v>1716290</v>
      </c>
      <c r="I35" s="383">
        <f>H35/'- 3 -'!D35*100</f>
        <v>1.2724611309161873</v>
      </c>
      <c r="J35" s="382">
        <f>H35/'- 7 -'!F35</f>
        <v>100.79518426075467</v>
      </c>
    </row>
    <row r="36" spans="1:10" ht="13.5" customHeight="1">
      <c r="A36" s="23" t="s">
        <v>287</v>
      </c>
      <c r="B36" s="24">
        <v>159900</v>
      </c>
      <c r="C36" s="374">
        <f>B36/'- 3 -'!D36*100</f>
        <v>0.9097633136094675</v>
      </c>
      <c r="D36" s="24">
        <f>B36/'- 7 -'!F36</f>
        <v>79.21724052514243</v>
      </c>
      <c r="E36" s="24">
        <v>162700</v>
      </c>
      <c r="F36" s="374">
        <f>E36/'- 3 -'!D36*100</f>
        <v>0.9256941283568503</v>
      </c>
      <c r="G36" s="24">
        <f>E36/'- 7 -'!F36</f>
        <v>80.60440921476344</v>
      </c>
      <c r="H36" s="24">
        <v>340285</v>
      </c>
      <c r="I36" s="374">
        <f>H36/'- 3 -'!D36*100</f>
        <v>1.9360776058261266</v>
      </c>
      <c r="J36" s="24">
        <f>H36/'- 7 -'!F36</f>
        <v>168.58310626702996</v>
      </c>
    </row>
    <row r="37" spans="1:10" ht="13.5" customHeight="1">
      <c r="A37" s="381" t="s">
        <v>288</v>
      </c>
      <c r="B37" s="382">
        <v>173222</v>
      </c>
      <c r="C37" s="383">
        <f>B37/'- 3 -'!D37*100</f>
        <v>0.6397998877389836</v>
      </c>
      <c r="D37" s="382">
        <f>B37/'- 7 -'!F37</f>
        <v>53.579338076090316</v>
      </c>
      <c r="E37" s="382">
        <v>285054</v>
      </c>
      <c r="F37" s="383">
        <f>E37/'- 3 -'!D37*100</f>
        <v>1.0528542402209202</v>
      </c>
      <c r="G37" s="382">
        <f>E37/'- 7 -'!F37</f>
        <v>88.17012063099288</v>
      </c>
      <c r="H37" s="382">
        <v>543371</v>
      </c>
      <c r="I37" s="383">
        <f>H37/'- 3 -'!D37*100</f>
        <v>2.006954687052564</v>
      </c>
      <c r="J37" s="382">
        <f>H37/'- 7 -'!F37</f>
        <v>168.07021342406435</v>
      </c>
    </row>
    <row r="38" spans="1:10" ht="13.5" customHeight="1">
      <c r="A38" s="23" t="s">
        <v>289</v>
      </c>
      <c r="B38" s="24">
        <v>259404</v>
      </c>
      <c r="C38" s="374">
        <f>B38/'- 3 -'!D38*100</f>
        <v>0.36982829339563006</v>
      </c>
      <c r="D38" s="24">
        <f>B38/'- 7 -'!F38</f>
        <v>30.410785463071512</v>
      </c>
      <c r="E38" s="24">
        <v>710209</v>
      </c>
      <c r="F38" s="374">
        <f>E38/'- 3 -'!D38*100</f>
        <v>1.0125340489129582</v>
      </c>
      <c r="G38" s="24">
        <f>E38/'- 7 -'!F38</f>
        <v>83.26014067995311</v>
      </c>
      <c r="H38" s="24">
        <v>1050503</v>
      </c>
      <c r="I38" s="374">
        <f>H38/'- 3 -'!D38*100</f>
        <v>1.4976859712918442</v>
      </c>
      <c r="J38" s="24">
        <f>H38/'- 7 -'!F38</f>
        <v>123.15392731535756</v>
      </c>
    </row>
    <row r="39" spans="1:10" ht="13.5" customHeight="1">
      <c r="A39" s="381" t="s">
        <v>290</v>
      </c>
      <c r="B39" s="382">
        <v>157000</v>
      </c>
      <c r="C39" s="383">
        <f>B39/'- 3 -'!D39*100</f>
        <v>0.9951331649804653</v>
      </c>
      <c r="D39" s="382">
        <f>B39/'- 7 -'!F39</f>
        <v>89.17921045157625</v>
      </c>
      <c r="E39" s="382">
        <v>154600</v>
      </c>
      <c r="F39" s="383">
        <f>E39/'- 3 -'!D39*100</f>
        <v>0.9799209382546492</v>
      </c>
      <c r="G39" s="382">
        <f>E39/'- 7 -'!F39</f>
        <v>87.81596137460949</v>
      </c>
      <c r="H39" s="382">
        <v>299875</v>
      </c>
      <c r="I39" s="383">
        <f>H39/'- 3 -'!D39*100</f>
        <v>1.9007360372517008</v>
      </c>
      <c r="J39" s="382">
        <f>H39/'- 7 -'!F39</f>
        <v>170.33513206475433</v>
      </c>
    </row>
    <row r="40" spans="1:10" ht="13.5" customHeight="1">
      <c r="A40" s="23" t="s">
        <v>291</v>
      </c>
      <c r="B40" s="24">
        <v>298543</v>
      </c>
      <c r="C40" s="374">
        <f>B40/'- 3 -'!D40*100</f>
        <v>0.4116684252787466</v>
      </c>
      <c r="D40" s="24">
        <f>B40/'- 7 -'!F40</f>
        <v>33.3031770112891</v>
      </c>
      <c r="E40" s="24">
        <v>844701</v>
      </c>
      <c r="F40" s="374">
        <f>E40/'- 3 -'!D40*100</f>
        <v>1.1647793801944193</v>
      </c>
      <c r="G40" s="24">
        <f>E40/'- 7 -'!F40</f>
        <v>94.22839230734907</v>
      </c>
      <c r="H40" s="24">
        <v>1221575</v>
      </c>
      <c r="I40" s="374">
        <f>H40/'- 3 -'!D40*100</f>
        <v>1.6844603846343236</v>
      </c>
      <c r="J40" s="24">
        <f>H40/'- 7 -'!F40</f>
        <v>136.26957743965016</v>
      </c>
    </row>
    <row r="41" spans="1:10" ht="13.5" customHeight="1">
      <c r="A41" s="381" t="s">
        <v>292</v>
      </c>
      <c r="B41" s="382">
        <v>221859</v>
      </c>
      <c r="C41" s="383">
        <f>B41/'- 3 -'!D41*100</f>
        <v>0.5000683635708585</v>
      </c>
      <c r="D41" s="382">
        <f>B41/'- 7 -'!F41</f>
        <v>46.5601259181532</v>
      </c>
      <c r="E41" s="382">
        <v>423831</v>
      </c>
      <c r="F41" s="383">
        <f>E41/'- 3 -'!D41*100</f>
        <v>0.9553115925006448</v>
      </c>
      <c r="G41" s="382">
        <f>E41/'- 7 -'!F41</f>
        <v>88.94669464847848</v>
      </c>
      <c r="H41" s="382">
        <v>970804</v>
      </c>
      <c r="I41" s="383">
        <f>H41/'- 3 -'!D41*100</f>
        <v>2.188184241468878</v>
      </c>
      <c r="J41" s="382">
        <f>H41/'- 7 -'!F41</f>
        <v>203.7364113326338</v>
      </c>
    </row>
    <row r="42" spans="1:10" ht="13.5" customHeight="1">
      <c r="A42" s="23" t="s">
        <v>293</v>
      </c>
      <c r="B42" s="24">
        <v>126550</v>
      </c>
      <c r="C42" s="374">
        <f>B42/'- 3 -'!D42*100</f>
        <v>0.7809029459509642</v>
      </c>
      <c r="D42" s="24">
        <f>B42/'- 7 -'!F42</f>
        <v>70.28603165787281</v>
      </c>
      <c r="E42" s="24">
        <v>180920</v>
      </c>
      <c r="F42" s="374">
        <f>E42/'- 3 -'!D42*100</f>
        <v>1.1164042748435279</v>
      </c>
      <c r="G42" s="24">
        <f>E42/'- 7 -'!F42</f>
        <v>100.48319911135796</v>
      </c>
      <c r="H42" s="24">
        <v>312629</v>
      </c>
      <c r="I42" s="374">
        <f>H42/'- 3 -'!D42*100</f>
        <v>1.9291418971924454</v>
      </c>
      <c r="J42" s="24">
        <f>H42/'- 7 -'!F42</f>
        <v>173.6345459594557</v>
      </c>
    </row>
    <row r="43" spans="1:10" ht="13.5" customHeight="1">
      <c r="A43" s="381" t="s">
        <v>294</v>
      </c>
      <c r="B43" s="382">
        <v>96500</v>
      </c>
      <c r="C43" s="383">
        <f>B43/'- 3 -'!D43*100</f>
        <v>1.0413631605641707</v>
      </c>
      <c r="D43" s="382">
        <f>B43/'- 7 -'!F43</f>
        <v>84.94718309859155</v>
      </c>
      <c r="E43" s="382">
        <v>108559</v>
      </c>
      <c r="F43" s="383">
        <f>E43/'- 3 -'!D43*100</f>
        <v>1.1714957859863813</v>
      </c>
      <c r="G43" s="382">
        <f>E43/'- 7 -'!F43</f>
        <v>95.5625</v>
      </c>
      <c r="H43" s="382">
        <v>251989</v>
      </c>
      <c r="I43" s="383">
        <f>H43/'- 3 -'!D43*100</f>
        <v>2.7192959737554903</v>
      </c>
      <c r="J43" s="382">
        <f>H43/'- 7 -'!F43</f>
        <v>221.8213028169014</v>
      </c>
    </row>
    <row r="44" spans="1:10" ht="13.5" customHeight="1">
      <c r="A44" s="23" t="s">
        <v>295</v>
      </c>
      <c r="B44" s="24">
        <v>73550</v>
      </c>
      <c r="C44" s="374">
        <f>B44/'- 3 -'!D44*100</f>
        <v>1.0137664103006938</v>
      </c>
      <c r="D44" s="24">
        <f>B44/'- 7 -'!F44</f>
        <v>92.92482627921667</v>
      </c>
      <c r="E44" s="24">
        <v>36027</v>
      </c>
      <c r="F44" s="374">
        <f>E44/'- 3 -'!D44*100</f>
        <v>0.4965732489993623</v>
      </c>
      <c r="G44" s="24">
        <f>E44/'- 7 -'!F44</f>
        <v>45.51737207833228</v>
      </c>
      <c r="H44" s="24">
        <v>180073</v>
      </c>
      <c r="I44" s="374">
        <f>H44/'- 3 -'!D44*100</f>
        <v>2.4820116764388422</v>
      </c>
      <c r="J44" s="24">
        <f>H44/'- 7 -'!F44</f>
        <v>227.5085281111813</v>
      </c>
    </row>
    <row r="45" spans="1:10" ht="13.5" customHeight="1">
      <c r="A45" s="381" t="s">
        <v>296</v>
      </c>
      <c r="B45" s="382">
        <v>84402</v>
      </c>
      <c r="C45" s="383">
        <f>B45/'- 3 -'!D45*100</f>
        <v>0.7642117609584147</v>
      </c>
      <c r="D45" s="382">
        <f>B45/'- 7 -'!F45</f>
        <v>57.691045796308956</v>
      </c>
      <c r="E45" s="382">
        <v>109368</v>
      </c>
      <c r="F45" s="383">
        <f>E45/'- 3 -'!D45*100</f>
        <v>0.990264589375843</v>
      </c>
      <c r="G45" s="382">
        <f>E45/'- 7 -'!F45</f>
        <v>74.75598086124401</v>
      </c>
      <c r="H45" s="382">
        <v>191637</v>
      </c>
      <c r="I45" s="383">
        <f>H45/'- 3 -'!D45*100</f>
        <v>1.7351632572070297</v>
      </c>
      <c r="J45" s="382">
        <f>H45/'- 7 -'!F45</f>
        <v>130.98906356801095</v>
      </c>
    </row>
    <row r="46" spans="1:10" ht="13.5" customHeight="1">
      <c r="A46" s="23" t="s">
        <v>297</v>
      </c>
      <c r="B46" s="24">
        <v>683800</v>
      </c>
      <c r="C46" s="374">
        <f>B46/'- 3 -'!D46*100</f>
        <v>0.2464886719025984</v>
      </c>
      <c r="D46" s="24">
        <f>B46/'- 7 -'!F46</f>
        <v>22.077649527806926</v>
      </c>
      <c r="E46" s="24">
        <v>1592300</v>
      </c>
      <c r="F46" s="374">
        <f>E46/'- 3 -'!D46*100</f>
        <v>0.5739747181493235</v>
      </c>
      <c r="G46" s="24">
        <f>E46/'- 7 -'!F46</f>
        <v>51.410121882314954</v>
      </c>
      <c r="H46" s="24">
        <v>4882800</v>
      </c>
      <c r="I46" s="374">
        <f>H46/'- 3 -'!D46*100</f>
        <v>1.7600978168558168</v>
      </c>
      <c r="J46" s="24">
        <f>H46/'- 7 -'!F46</f>
        <v>157.6495278069255</v>
      </c>
    </row>
    <row r="47" spans="1:10" ht="13.5" customHeight="1">
      <c r="A47" s="381" t="s">
        <v>300</v>
      </c>
      <c r="B47" s="382">
        <v>11013</v>
      </c>
      <c r="C47" s="383">
        <f>B47/'- 3 -'!D47*100</f>
        <v>0.138980188540072</v>
      </c>
      <c r="D47" s="382">
        <f>B47/'- 7 -'!F47</f>
        <v>14.452755905511811</v>
      </c>
      <c r="E47" s="382">
        <v>66328</v>
      </c>
      <c r="F47" s="383">
        <f>E47/'- 3 -'!D47*100</f>
        <v>0.8370360433565691</v>
      </c>
      <c r="G47" s="382">
        <f>E47/'- 7 -'!F47</f>
        <v>87.04461942257218</v>
      </c>
      <c r="H47" s="382">
        <v>317997</v>
      </c>
      <c r="I47" s="383">
        <f>H47/'- 3 -'!D47*100</f>
        <v>4.013010352781011</v>
      </c>
      <c r="J47" s="382">
        <f>H47/'- 7 -'!F47</f>
        <v>417.31889763779526</v>
      </c>
    </row>
    <row r="48" spans="1:10" ht="4.5" customHeight="1">
      <c r="A48"/>
      <c r="B48"/>
      <c r="C48"/>
      <c r="D48"/>
      <c r="E48"/>
      <c r="F48"/>
      <c r="G48"/>
      <c r="H48"/>
      <c r="I48"/>
      <c r="J48"/>
    </row>
    <row r="49" spans="1:10" ht="13.5" customHeight="1">
      <c r="A49" s="384" t="s">
        <v>298</v>
      </c>
      <c r="B49" s="385">
        <f>SUM(B11:B47)</f>
        <v>7321940</v>
      </c>
      <c r="C49" s="386">
        <f>B49/'- 3 -'!D49*100</f>
        <v>0.4826320872976136</v>
      </c>
      <c r="D49" s="385">
        <f>B49/'- 7 -'!F49</f>
        <v>41.313676205613</v>
      </c>
      <c r="E49" s="385">
        <f>SUM(E11:E47)</f>
        <v>14188343</v>
      </c>
      <c r="F49" s="386">
        <f>E49/'- 3 -'!D49*100</f>
        <v>0.9352370543031608</v>
      </c>
      <c r="G49" s="385">
        <f>E49/'- 7 -'!F49</f>
        <v>80.0570079236071</v>
      </c>
      <c r="H49" s="385">
        <f>SUM(H11:H47)</f>
        <v>26907918</v>
      </c>
      <c r="I49" s="386">
        <f>H49/'- 3 -'!D49*100</f>
        <v>1.7736589796110087</v>
      </c>
      <c r="J49" s="385">
        <f>H49/'- 7 -'!F49</f>
        <v>151.82656667757257</v>
      </c>
    </row>
    <row r="50" spans="1:10" ht="4.5" customHeight="1">
      <c r="A50" s="25" t="s">
        <v>6</v>
      </c>
      <c r="B50" s="26"/>
      <c r="C50" s="373"/>
      <c r="D50" s="26"/>
      <c r="E50" s="26"/>
      <c r="F50" s="373"/>
      <c r="H50" s="26"/>
      <c r="I50" s="373"/>
      <c r="J50" s="26"/>
    </row>
    <row r="51" spans="1:10" ht="13.5" customHeight="1">
      <c r="A51" s="23" t="s">
        <v>299</v>
      </c>
      <c r="B51" s="24">
        <v>34025</v>
      </c>
      <c r="C51" s="374">
        <f>B51/'- 3 -'!D51*100</f>
        <v>1.340727661467546</v>
      </c>
      <c r="D51" s="24">
        <f>B51/'- 7 -'!F51</f>
        <v>126.6282098995162</v>
      </c>
      <c r="E51" s="24">
        <v>31570</v>
      </c>
      <c r="F51" s="374">
        <f>E51/'- 3 -'!D51*100</f>
        <v>1.2439903680391016</v>
      </c>
      <c r="G51" s="24">
        <f>E51/'- 7 -'!F51</f>
        <v>117.49162634908821</v>
      </c>
      <c r="H51" s="24">
        <v>47632</v>
      </c>
      <c r="I51" s="374">
        <f>H51/'- 3 -'!D51*100</f>
        <v>1.8769005134760368</v>
      </c>
      <c r="J51" s="24">
        <f>H51/'- 7 -'!F51</f>
        <v>177.26832899144028</v>
      </c>
    </row>
    <row r="52" spans="2:10" ht="49.5" customHeight="1">
      <c r="B52"/>
      <c r="C52"/>
      <c r="D52"/>
      <c r="E52"/>
      <c r="F52"/>
      <c r="G52"/>
      <c r="H52"/>
      <c r="I52"/>
      <c r="J52"/>
    </row>
    <row r="53" ht="15" customHeight="1"/>
    <row r="54" ht="14.25" customHeight="1"/>
    <row r="55" ht="14.25" customHeight="1"/>
    <row r="56" ht="14.25" customHeight="1"/>
    <row r="57" ht="14.25" customHeight="1"/>
    <row r="58" ht="14.25" customHeight="1"/>
    <row r="59" ht="14.25" customHeight="1"/>
    <row r="60" ht="12" customHeight="1"/>
    <row r="61" ht="12" customHeight="1"/>
    <row r="62" ht="12" customHeight="1"/>
    <row r="63" ht="12" customHeight="1"/>
    <row r="64" ht="12" customHeight="1"/>
    <row r="65" ht="12" customHeight="1"/>
    <row r="66" ht="12"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E51"/>
  <sheetViews>
    <sheetView showGridLines="0" showZeros="0" workbookViewId="0" topLeftCell="A1">
      <selection activeCell="A1" sqref="A1"/>
    </sheetView>
  </sheetViews>
  <sheetFormatPr defaultColWidth="15.83203125" defaultRowHeight="12"/>
  <cols>
    <col min="1" max="1" width="36.83203125" style="1" customWidth="1"/>
    <col min="2" max="2" width="20.83203125" style="1" customWidth="1"/>
    <col min="3" max="4" width="15.83203125" style="1" customWidth="1"/>
    <col min="5" max="5" width="44.83203125" style="1" customWidth="1"/>
    <col min="6" max="16384" width="15.83203125" style="1" customWidth="1"/>
  </cols>
  <sheetData>
    <row r="1" spans="1:5" ht="6.75" customHeight="1">
      <c r="A1" s="3"/>
      <c r="B1" s="4"/>
      <c r="C1" s="4"/>
      <c r="D1" s="4"/>
      <c r="E1" s="4"/>
    </row>
    <row r="2" spans="1:5" ht="15.75" customHeight="1">
      <c r="A2" s="168"/>
      <c r="B2" s="5" t="s">
        <v>3</v>
      </c>
      <c r="C2" s="6"/>
      <c r="D2" s="6"/>
      <c r="E2" s="191" t="s">
        <v>448</v>
      </c>
    </row>
    <row r="3" spans="1:5" ht="15.75" customHeight="1">
      <c r="A3" s="171"/>
      <c r="B3" s="7" t="str">
        <f>OPYEAR</f>
        <v>OPERATING FUND 2005/2006 BUDGET</v>
      </c>
      <c r="C3" s="8"/>
      <c r="D3" s="8"/>
      <c r="E3" s="104"/>
    </row>
    <row r="4" spans="2:5" ht="15.75" customHeight="1">
      <c r="B4" s="4"/>
      <c r="C4" s="4"/>
      <c r="D4" s="4"/>
      <c r="E4" s="4"/>
    </row>
    <row r="5" spans="2:5" ht="15.75" customHeight="1">
      <c r="B5" s="217" t="s">
        <v>435</v>
      </c>
      <c r="C5" s="181"/>
      <c r="D5" s="175"/>
      <c r="E5" s="76"/>
    </row>
    <row r="6" spans="2:5" ht="15.75" customHeight="1">
      <c r="B6" s="375" t="s">
        <v>24</v>
      </c>
      <c r="C6" s="376"/>
      <c r="D6" s="377"/>
      <c r="E6" s="108"/>
    </row>
    <row r="7" spans="2:5" ht="15.75" customHeight="1">
      <c r="B7" s="378" t="s">
        <v>52</v>
      </c>
      <c r="C7" s="379"/>
      <c r="D7" s="380"/>
      <c r="E7" s="108"/>
    </row>
    <row r="8" spans="1:5" ht="15.75" customHeight="1">
      <c r="A8" s="105"/>
      <c r="B8" s="177"/>
      <c r="C8" s="176"/>
      <c r="D8" s="176" t="s">
        <v>74</v>
      </c>
      <c r="E8" s="108"/>
    </row>
    <row r="9" spans="1:4" ht="15.75" customHeight="1">
      <c r="A9" s="35" t="s">
        <v>98</v>
      </c>
      <c r="B9" s="116" t="s">
        <v>99</v>
      </c>
      <c r="C9" s="116" t="s">
        <v>100</v>
      </c>
      <c r="D9" s="116" t="s">
        <v>101</v>
      </c>
    </row>
    <row r="10" ht="4.5" customHeight="1">
      <c r="A10" s="37"/>
    </row>
    <row r="11" spans="1:4" ht="13.5" customHeight="1">
      <c r="A11" s="381" t="s">
        <v>263</v>
      </c>
      <c r="B11" s="382">
        <v>6000</v>
      </c>
      <c r="C11" s="383">
        <f>B11/'- 3 -'!D11*100</f>
        <v>0.05019240421616195</v>
      </c>
      <c r="D11" s="382">
        <f>B11/'- 7 -'!F11</f>
        <v>3.9605267500577575</v>
      </c>
    </row>
    <row r="12" spans="1:4" ht="13.5" customHeight="1">
      <c r="A12" s="23" t="s">
        <v>264</v>
      </c>
      <c r="B12" s="24">
        <v>10500</v>
      </c>
      <c r="C12" s="374">
        <f>B12/'- 3 -'!D12*100</f>
        <v>0.050557110467575266</v>
      </c>
      <c r="D12" s="24">
        <f>B12/'- 7 -'!F12</f>
        <v>4.496913190302943</v>
      </c>
    </row>
    <row r="13" spans="1:4" ht="13.5" customHeight="1">
      <c r="A13" s="381" t="s">
        <v>265</v>
      </c>
      <c r="B13" s="382">
        <v>85000</v>
      </c>
      <c r="C13" s="383">
        <f>B13/'- 3 -'!D13*100</f>
        <v>0.1652696520198868</v>
      </c>
      <c r="D13" s="382">
        <f>B13/'- 7 -'!F13</f>
        <v>12.09275857163181</v>
      </c>
    </row>
    <row r="14" spans="1:4" ht="13.5" customHeight="1">
      <c r="A14" s="23" t="s">
        <v>301</v>
      </c>
      <c r="B14" s="24">
        <v>98551</v>
      </c>
      <c r="C14" s="374">
        <f>B14/'- 3 -'!D14*100</f>
        <v>0.21434986789613575</v>
      </c>
      <c r="D14" s="24">
        <f>B14/'- 7 -'!F14</f>
        <v>22.918837209302325</v>
      </c>
    </row>
    <row r="15" spans="1:4" ht="13.5" customHeight="1">
      <c r="A15" s="381" t="s">
        <v>266</v>
      </c>
      <c r="B15" s="382">
        <v>0</v>
      </c>
      <c r="C15" s="383">
        <f>B15/'- 3 -'!D15*100</f>
        <v>0</v>
      </c>
      <c r="D15" s="382">
        <f>B15/'- 7 -'!F15</f>
        <v>0</v>
      </c>
    </row>
    <row r="16" spans="1:4" ht="13.5" customHeight="1">
      <c r="A16" s="23" t="s">
        <v>267</v>
      </c>
      <c r="B16" s="24">
        <v>6870</v>
      </c>
      <c r="C16" s="374">
        <f>B16/'- 3 -'!D16*100</f>
        <v>0.062410041421371895</v>
      </c>
      <c r="D16" s="24">
        <f>B16/'- 7 -'!F16</f>
        <v>5.262351589429337</v>
      </c>
    </row>
    <row r="17" spans="1:4" ht="13.5" customHeight="1">
      <c r="A17" s="381" t="s">
        <v>268</v>
      </c>
      <c r="B17" s="382">
        <v>38200</v>
      </c>
      <c r="C17" s="383">
        <f>B17/'- 3 -'!D17*100</f>
        <v>0.3002111852086106</v>
      </c>
      <c r="D17" s="382">
        <f>B17/'- 7 -'!F17</f>
        <v>26.263320728772776</v>
      </c>
    </row>
    <row r="18" spans="1:4" ht="13.5" customHeight="1">
      <c r="A18" s="23" t="s">
        <v>269</v>
      </c>
      <c r="B18" s="24">
        <v>271931</v>
      </c>
      <c r="C18" s="374">
        <f>B18/'- 3 -'!D18*100</f>
        <v>0.3413048831056725</v>
      </c>
      <c r="D18" s="24">
        <f>B18/'- 7 -'!F18</f>
        <v>45.51832075124286</v>
      </c>
    </row>
    <row r="19" spans="1:4" ht="13.5" customHeight="1">
      <c r="A19" s="381" t="s">
        <v>270</v>
      </c>
      <c r="B19" s="382">
        <v>33700</v>
      </c>
      <c r="C19" s="383">
        <f>B19/'- 3 -'!D19*100</f>
        <v>0.16098174982862848</v>
      </c>
      <c r="D19" s="382">
        <f>B19/'- 7 -'!F19</f>
        <v>10.759897828863346</v>
      </c>
    </row>
    <row r="20" spans="1:4" ht="13.5" customHeight="1">
      <c r="A20" s="23" t="s">
        <v>271</v>
      </c>
      <c r="B20" s="24">
        <v>13000</v>
      </c>
      <c r="C20" s="374">
        <f>B20/'- 3 -'!D20*100</f>
        <v>0.030523045968012457</v>
      </c>
      <c r="D20" s="24">
        <f>B20/'- 7 -'!F20</f>
        <v>1.9276393831553973</v>
      </c>
    </row>
    <row r="21" spans="1:4" ht="13.5" customHeight="1">
      <c r="A21" s="381" t="s">
        <v>272</v>
      </c>
      <c r="B21" s="382">
        <v>8000</v>
      </c>
      <c r="C21" s="383">
        <f>B21/'- 3 -'!D21*100</f>
        <v>0.031130827301735546</v>
      </c>
      <c r="D21" s="382">
        <f>B21/'- 7 -'!F21</f>
        <v>2.5</v>
      </c>
    </row>
    <row r="22" spans="1:4" ht="13.5" customHeight="1">
      <c r="A22" s="23" t="s">
        <v>273</v>
      </c>
      <c r="B22" s="24">
        <v>0</v>
      </c>
      <c r="C22" s="374">
        <f>B22/'- 3 -'!D22*100</f>
        <v>0</v>
      </c>
      <c r="D22" s="24">
        <f>B22/'- 7 -'!F22</f>
        <v>0</v>
      </c>
    </row>
    <row r="23" spans="1:4" ht="13.5" customHeight="1">
      <c r="A23" s="381" t="s">
        <v>274</v>
      </c>
      <c r="B23" s="382">
        <v>0</v>
      </c>
      <c r="C23" s="383">
        <f>B23/'- 3 -'!D23*100</f>
        <v>0</v>
      </c>
      <c r="D23" s="382">
        <f>B23/'- 7 -'!F23</f>
        <v>0</v>
      </c>
    </row>
    <row r="24" spans="1:4" ht="13.5" customHeight="1">
      <c r="A24" s="23" t="s">
        <v>275</v>
      </c>
      <c r="B24" s="24">
        <v>32460</v>
      </c>
      <c r="C24" s="374">
        <f>B24/'- 3 -'!D24*100</f>
        <v>0.08467241479153526</v>
      </c>
      <c r="D24" s="24">
        <f>B24/'- 7 -'!F24</f>
        <v>7.045035268583831</v>
      </c>
    </row>
    <row r="25" spans="1:4" ht="13.5" customHeight="1">
      <c r="A25" s="381" t="s">
        <v>276</v>
      </c>
      <c r="B25" s="382">
        <v>73898</v>
      </c>
      <c r="C25" s="383">
        <f>B25/'- 3 -'!D25*100</f>
        <v>0.06142111800630998</v>
      </c>
      <c r="D25" s="382">
        <f>B25/'- 7 -'!F25</f>
        <v>4.975793690872976</v>
      </c>
    </row>
    <row r="26" spans="1:4" ht="13.5" customHeight="1">
      <c r="A26" s="23" t="s">
        <v>277</v>
      </c>
      <c r="B26" s="24">
        <v>40000</v>
      </c>
      <c r="C26" s="374">
        <f>B26/'- 3 -'!D26*100</f>
        <v>0.14175697205973625</v>
      </c>
      <c r="D26" s="24">
        <f>B26/'- 7 -'!F26</f>
        <v>12.370496366166693</v>
      </c>
    </row>
    <row r="27" spans="1:4" ht="13.5" customHeight="1">
      <c r="A27" s="381" t="s">
        <v>278</v>
      </c>
      <c r="B27" s="382">
        <v>0</v>
      </c>
      <c r="C27" s="383">
        <f>B27/'- 3 -'!D27*100</f>
        <v>0</v>
      </c>
      <c r="D27" s="382">
        <f>B27/'- 7 -'!F27</f>
        <v>0</v>
      </c>
    </row>
    <row r="28" spans="1:4" ht="13.5" customHeight="1">
      <c r="A28" s="23" t="s">
        <v>279</v>
      </c>
      <c r="B28" s="24">
        <v>18000</v>
      </c>
      <c r="C28" s="374">
        <f>B28/'- 3 -'!D28*100</f>
        <v>0.10006214487364562</v>
      </c>
      <c r="D28" s="24">
        <f>B28/'- 7 -'!F28</f>
        <v>8.78048780487805</v>
      </c>
    </row>
    <row r="29" spans="1:4" ht="13.5" customHeight="1">
      <c r="A29" s="381" t="s">
        <v>280</v>
      </c>
      <c r="B29" s="382">
        <v>476060</v>
      </c>
      <c r="C29" s="383">
        <f>B29/'- 3 -'!D29*100</f>
        <v>0.4280095813872815</v>
      </c>
      <c r="D29" s="382">
        <f>B29/'- 7 -'!F29</f>
        <v>36.79690821256039</v>
      </c>
    </row>
    <row r="30" spans="1:4" ht="13.5" customHeight="1">
      <c r="A30" s="23" t="s">
        <v>281</v>
      </c>
      <c r="B30" s="24">
        <v>17550</v>
      </c>
      <c r="C30" s="374">
        <f>B30/'- 3 -'!D30*100</f>
        <v>0.1689047914968997</v>
      </c>
      <c r="D30" s="24">
        <f>B30/'- 7 -'!F30</f>
        <v>14.04</v>
      </c>
    </row>
    <row r="31" spans="1:4" ht="13.5" customHeight="1">
      <c r="A31" s="381" t="s">
        <v>282</v>
      </c>
      <c r="B31" s="382">
        <v>7000</v>
      </c>
      <c r="C31" s="383">
        <f>B31/'- 3 -'!D31*100</f>
        <v>0.02625482990414624</v>
      </c>
      <c r="D31" s="382">
        <f>B31/'- 7 -'!F31</f>
        <v>2.0756115641215716</v>
      </c>
    </row>
    <row r="32" spans="1:4" ht="13.5" customHeight="1">
      <c r="A32" s="23" t="s">
        <v>283</v>
      </c>
      <c r="B32" s="24">
        <v>19875</v>
      </c>
      <c r="C32" s="374">
        <f>B32/'- 3 -'!D32*100</f>
        <v>0.09846108421630426</v>
      </c>
      <c r="D32" s="24">
        <f>B32/'- 7 -'!F32</f>
        <v>8.896598030438675</v>
      </c>
    </row>
    <row r="33" spans="1:4" ht="13.5" customHeight="1">
      <c r="A33" s="381" t="s">
        <v>284</v>
      </c>
      <c r="B33" s="382">
        <v>8000</v>
      </c>
      <c r="C33" s="383">
        <f>B33/'- 3 -'!D33*100</f>
        <v>0.03628595144032548</v>
      </c>
      <c r="D33" s="382">
        <f>B33/'- 7 -'!F33</f>
        <v>3.4393809114359417</v>
      </c>
    </row>
    <row r="34" spans="1:4" ht="13.5" customHeight="1">
      <c r="A34" s="23" t="s">
        <v>285</v>
      </c>
      <c r="B34" s="24">
        <v>10200</v>
      </c>
      <c r="C34" s="374">
        <f>B34/'- 3 -'!D34*100</f>
        <v>0.05451841108121982</v>
      </c>
      <c r="D34" s="24">
        <f>B34/'- 7 -'!F34</f>
        <v>4.673539518900344</v>
      </c>
    </row>
    <row r="35" spans="1:4" ht="13.5" customHeight="1">
      <c r="A35" s="381" t="s">
        <v>286</v>
      </c>
      <c r="B35" s="382">
        <v>449900</v>
      </c>
      <c r="C35" s="383">
        <f>B35/'- 3 -'!D35*100</f>
        <v>0.3335568364316011</v>
      </c>
      <c r="D35" s="382">
        <f>B35/'- 7 -'!F35</f>
        <v>26.421964469240933</v>
      </c>
    </row>
    <row r="36" spans="1:4" ht="13.5" customHeight="1">
      <c r="A36" s="23" t="s">
        <v>287</v>
      </c>
      <c r="B36" s="24">
        <v>0</v>
      </c>
      <c r="C36" s="374">
        <f>B36/'- 3 -'!D36*100</f>
        <v>0</v>
      </c>
      <c r="D36" s="24">
        <f>B36/'- 7 -'!F36</f>
        <v>0</v>
      </c>
    </row>
    <row r="37" spans="1:4" ht="13.5" customHeight="1">
      <c r="A37" s="381" t="s">
        <v>288</v>
      </c>
      <c r="B37" s="382">
        <v>71217</v>
      </c>
      <c r="C37" s="383">
        <f>B37/'- 3 -'!D37*100</f>
        <v>0.26304181111583513</v>
      </c>
      <c r="D37" s="382">
        <f>B37/'- 7 -'!F37</f>
        <v>22.02814723167337</v>
      </c>
    </row>
    <row r="38" spans="1:4" ht="13.5" customHeight="1">
      <c r="A38" s="23" t="s">
        <v>289</v>
      </c>
      <c r="B38" s="24">
        <v>195677</v>
      </c>
      <c r="C38" s="374">
        <f>B38/'- 3 -'!D38*100</f>
        <v>0.27897368956059543</v>
      </c>
      <c r="D38" s="24">
        <f>B38/'- 7 -'!F38</f>
        <v>22.939859320046892</v>
      </c>
    </row>
    <row r="39" spans="1:4" ht="13.5" customHeight="1">
      <c r="A39" s="381" t="s">
        <v>290</v>
      </c>
      <c r="B39" s="382">
        <v>10000</v>
      </c>
      <c r="C39" s="383">
        <f>B39/'- 3 -'!D39*100</f>
        <v>0.06338427802423345</v>
      </c>
      <c r="D39" s="382">
        <f>B39/'- 7 -'!F39</f>
        <v>5.680204487361545</v>
      </c>
    </row>
    <row r="40" spans="1:4" ht="13.5" customHeight="1">
      <c r="A40" s="23" t="s">
        <v>291</v>
      </c>
      <c r="B40" s="24">
        <v>115316</v>
      </c>
      <c r="C40" s="374">
        <f>B40/'- 3 -'!D40*100</f>
        <v>0.15901212264043688</v>
      </c>
      <c r="D40" s="24">
        <f>B40/'- 7 -'!F40</f>
        <v>12.863772254696356</v>
      </c>
    </row>
    <row r="41" spans="1:4" ht="13.5" customHeight="1">
      <c r="A41" s="381" t="s">
        <v>292</v>
      </c>
      <c r="B41" s="382">
        <v>45354</v>
      </c>
      <c r="C41" s="383">
        <f>B41/'- 3 -'!D41*100</f>
        <v>0.10222754344602976</v>
      </c>
      <c r="D41" s="382">
        <f>B41/'- 7 -'!F41</f>
        <v>9.518153200419727</v>
      </c>
    </row>
    <row r="42" spans="1:4" ht="13.5" customHeight="1">
      <c r="A42" s="23" t="s">
        <v>293</v>
      </c>
      <c r="B42" s="24">
        <v>22700</v>
      </c>
      <c r="C42" s="374">
        <f>B42/'- 3 -'!D42*100</f>
        <v>0.14007504443371702</v>
      </c>
      <c r="D42" s="24">
        <f>B42/'- 7 -'!F42</f>
        <v>12.607608997500694</v>
      </c>
    </row>
    <row r="43" spans="1:4" ht="13.5" customHeight="1">
      <c r="A43" s="381" t="s">
        <v>294</v>
      </c>
      <c r="B43" s="382">
        <v>0</v>
      </c>
      <c r="C43" s="383">
        <f>B43/'- 3 -'!D43*100</f>
        <v>0</v>
      </c>
      <c r="D43" s="382">
        <f>B43/'- 7 -'!F43</f>
        <v>0</v>
      </c>
    </row>
    <row r="44" spans="1:4" ht="13.5" customHeight="1">
      <c r="A44" s="23" t="s">
        <v>295</v>
      </c>
      <c r="B44" s="24">
        <v>8500</v>
      </c>
      <c r="C44" s="374">
        <f>B44/'- 3 -'!D44*100</f>
        <v>0.11715859262482525</v>
      </c>
      <c r="D44" s="24">
        <f>B44/'- 7 -'!F44</f>
        <v>10.739102969046115</v>
      </c>
    </row>
    <row r="45" spans="1:4" ht="13.5" customHeight="1">
      <c r="A45" s="381" t="s">
        <v>296</v>
      </c>
      <c r="B45" s="382">
        <v>17462</v>
      </c>
      <c r="C45" s="383">
        <f>B45/'- 3 -'!D45*100</f>
        <v>0.15810840702656143</v>
      </c>
      <c r="D45" s="382">
        <f>B45/'- 7 -'!F45</f>
        <v>11.935748462064252</v>
      </c>
    </row>
    <row r="46" spans="1:4" ht="13.5" customHeight="1">
      <c r="A46" s="23" t="s">
        <v>297</v>
      </c>
      <c r="B46" s="24">
        <v>1028500</v>
      </c>
      <c r="C46" s="374">
        <f>B46/'- 3 -'!D46*100</f>
        <v>0.3707423209298369</v>
      </c>
      <c r="D46" s="24">
        <f>B46/'- 7 -'!F46</f>
        <v>33.2068770683671</v>
      </c>
    </row>
    <row r="47" spans="1:4" ht="13.5" customHeight="1">
      <c r="A47" s="381" t="s">
        <v>300</v>
      </c>
      <c r="B47" s="382">
        <v>171068</v>
      </c>
      <c r="C47" s="383">
        <f>B47/'- 3 -'!D47*100</f>
        <v>2.158818023533373</v>
      </c>
      <c r="D47" s="382">
        <f>B47/'- 7 -'!F47</f>
        <v>224.498687664042</v>
      </c>
    </row>
    <row r="48" spans="1:4" ht="4.5" customHeight="1">
      <c r="A48"/>
      <c r="B48"/>
      <c r="C48"/>
      <c r="D48"/>
    </row>
    <row r="49" spans="1:5" ht="13.5" customHeight="1">
      <c r="A49" s="384" t="s">
        <v>298</v>
      </c>
      <c r="B49" s="385">
        <f>SUM(B11:B47)</f>
        <v>3410489</v>
      </c>
      <c r="C49" s="386">
        <f>B49/'- 3 -'!D49*100</f>
        <v>0.22480536917477484</v>
      </c>
      <c r="D49" s="385">
        <f>B49/'- 7 -'!F49</f>
        <v>19.243511726237156</v>
      </c>
      <c r="E49" s="37"/>
    </row>
    <row r="50" spans="1:4" ht="4.5" customHeight="1">
      <c r="A50" s="25" t="s">
        <v>6</v>
      </c>
      <c r="B50" s="26"/>
      <c r="C50" s="373"/>
      <c r="D50" s="26"/>
    </row>
    <row r="51" spans="1:4" ht="13.5" customHeight="1">
      <c r="A51" s="23" t="s">
        <v>299</v>
      </c>
      <c r="B51" s="24">
        <v>6000</v>
      </c>
      <c r="C51" s="374">
        <f>B51/'- 3 -'!D51*100</f>
        <v>0.23642515705526163</v>
      </c>
      <c r="D51" s="24">
        <f>B51/'- 7 -'!F51</f>
        <v>22.32973576479345</v>
      </c>
    </row>
    <row r="52" ht="49.5" customHeight="1"/>
    <row r="53" ht="15" customHeight="1"/>
    <row r="54" ht="14.25" customHeight="1"/>
    <row r="55" ht="14.25" customHeight="1"/>
    <row r="56" ht="14.25" customHeight="1"/>
    <row r="57" ht="14.25" customHeight="1"/>
    <row r="58" ht="14.25" customHeight="1"/>
    <row r="59" ht="14.25" customHeight="1"/>
    <row r="60" ht="12" customHeight="1"/>
    <row r="61" ht="12" customHeight="1"/>
    <row r="62" ht="12" customHeight="1"/>
    <row r="63" ht="12" customHeight="1"/>
    <row r="64" ht="12" customHeight="1"/>
    <row r="65" ht="12" customHeight="1"/>
    <row r="66" ht="12"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3.xml><?xml version="1.0" encoding="utf-8"?>
<worksheet xmlns="http://schemas.openxmlformats.org/spreadsheetml/2006/main" xmlns:r="http://schemas.openxmlformats.org/officeDocument/2006/relationships">
  <sheetPr codeName="Sheet24">
    <pageSetUpPr fitToPage="1"/>
  </sheetPr>
  <dimension ref="A1:J53"/>
  <sheetViews>
    <sheetView showGridLines="0" showZeros="0" workbookViewId="0" topLeftCell="A1">
      <selection activeCell="A1" sqref="A1"/>
    </sheetView>
  </sheetViews>
  <sheetFormatPr defaultColWidth="15.83203125" defaultRowHeight="12"/>
  <cols>
    <col min="1" max="1" width="29.83203125" style="1" customWidth="1"/>
    <col min="2" max="2" width="18.83203125" style="1" customWidth="1"/>
    <col min="3" max="3" width="7.83203125" style="1" customWidth="1"/>
    <col min="4" max="4" width="11.83203125" style="1" customWidth="1"/>
    <col min="5" max="5" width="14.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ustomWidth="1"/>
  </cols>
  <sheetData>
    <row r="1" spans="1:10" ht="6.75" customHeight="1">
      <c r="A1" s="3"/>
      <c r="B1" s="4"/>
      <c r="C1" s="4"/>
      <c r="D1" s="4"/>
      <c r="E1" s="4"/>
      <c r="F1" s="4"/>
      <c r="G1" s="4"/>
      <c r="H1" s="4"/>
      <c r="I1" s="4"/>
      <c r="J1" s="4"/>
    </row>
    <row r="2" spans="1:10" ht="15.75" customHeight="1">
      <c r="A2" s="168"/>
      <c r="B2" s="5" t="s">
        <v>3</v>
      </c>
      <c r="C2" s="6"/>
      <c r="D2" s="169"/>
      <c r="E2" s="6"/>
      <c r="F2" s="6"/>
      <c r="G2" s="6"/>
      <c r="H2" s="109"/>
      <c r="I2" s="109"/>
      <c r="J2" s="191" t="s">
        <v>447</v>
      </c>
    </row>
    <row r="3" spans="1:10" ht="15.75" customHeight="1">
      <c r="A3" s="171"/>
      <c r="B3" s="7" t="str">
        <f>OPYEAR</f>
        <v>OPERATING FUND 2005/2006 BUDGET</v>
      </c>
      <c r="C3" s="8"/>
      <c r="D3" s="184"/>
      <c r="E3" s="8"/>
      <c r="F3" s="8"/>
      <c r="G3" s="8"/>
      <c r="H3" s="111"/>
      <c r="I3" s="111"/>
      <c r="J3" s="8"/>
    </row>
    <row r="4" spans="2:10" ht="15.75" customHeight="1">
      <c r="B4" s="4"/>
      <c r="C4" s="4"/>
      <c r="D4" s="4"/>
      <c r="E4" s="4"/>
      <c r="F4" s="4"/>
      <c r="G4" s="4"/>
      <c r="H4" s="4"/>
      <c r="I4" s="4"/>
      <c r="J4" s="4"/>
    </row>
    <row r="5" spans="2:10" ht="15.75" customHeight="1">
      <c r="B5" s="192" t="s">
        <v>16</v>
      </c>
      <c r="C5" s="193"/>
      <c r="D5" s="194"/>
      <c r="E5" s="194"/>
      <c r="F5" s="194"/>
      <c r="G5" s="194"/>
      <c r="H5" s="194"/>
      <c r="I5" s="194"/>
      <c r="J5" s="195"/>
    </row>
    <row r="6" spans="2:10" ht="15.75" customHeight="1">
      <c r="B6" s="375" t="s">
        <v>385</v>
      </c>
      <c r="C6" s="376"/>
      <c r="D6" s="377"/>
      <c r="E6" s="375" t="s">
        <v>26</v>
      </c>
      <c r="F6" s="376"/>
      <c r="G6" s="377"/>
      <c r="H6" s="375" t="s">
        <v>376</v>
      </c>
      <c r="I6" s="376"/>
      <c r="J6" s="377"/>
    </row>
    <row r="7" spans="2:10" ht="15.75" customHeight="1">
      <c r="B7" s="378" t="s">
        <v>393</v>
      </c>
      <c r="C7" s="379"/>
      <c r="D7" s="380"/>
      <c r="E7" s="378" t="s">
        <v>54</v>
      </c>
      <c r="F7" s="379"/>
      <c r="G7" s="380"/>
      <c r="H7" s="378" t="s">
        <v>302</v>
      </c>
      <c r="I7" s="379"/>
      <c r="J7" s="380"/>
    </row>
    <row r="8" spans="1:10" ht="15.75" customHeight="1">
      <c r="A8" s="105"/>
      <c r="B8" s="177"/>
      <c r="C8" s="176"/>
      <c r="D8" s="176" t="s">
        <v>74</v>
      </c>
      <c r="E8" s="177"/>
      <c r="F8" s="176"/>
      <c r="G8" s="176" t="s">
        <v>74</v>
      </c>
      <c r="H8" s="177"/>
      <c r="I8" s="176"/>
      <c r="J8" s="176" t="s">
        <v>74</v>
      </c>
    </row>
    <row r="9" spans="1:10" ht="15.75" customHeight="1">
      <c r="A9" s="35" t="s">
        <v>98</v>
      </c>
      <c r="B9" s="116" t="s">
        <v>99</v>
      </c>
      <c r="C9" s="116" t="s">
        <v>100</v>
      </c>
      <c r="D9" s="116" t="s">
        <v>101</v>
      </c>
      <c r="E9" s="116" t="s">
        <v>99</v>
      </c>
      <c r="F9" s="116" t="s">
        <v>100</v>
      </c>
      <c r="G9" s="116" t="s">
        <v>101</v>
      </c>
      <c r="H9" s="116" t="s">
        <v>99</v>
      </c>
      <c r="I9" s="116" t="s">
        <v>100</v>
      </c>
      <c r="J9" s="116" t="s">
        <v>101</v>
      </c>
    </row>
    <row r="10" ht="4.5" customHeight="1">
      <c r="A10" s="37"/>
    </row>
    <row r="11" spans="1:10" ht="13.5" customHeight="1">
      <c r="A11" s="381" t="s">
        <v>263</v>
      </c>
      <c r="B11" s="382">
        <v>0</v>
      </c>
      <c r="C11" s="383">
        <f>B11/'- 3 -'!D11*100</f>
        <v>0</v>
      </c>
      <c r="D11" s="382">
        <f>B11/'- 7 -'!C11</f>
        <v>0</v>
      </c>
      <c r="E11" s="382">
        <v>0</v>
      </c>
      <c r="F11" s="383">
        <f>E11/'- 3 -'!D11*100</f>
        <v>0</v>
      </c>
      <c r="G11" s="382">
        <f>E11/'- 7 -'!F11</f>
        <v>0</v>
      </c>
      <c r="H11" s="382">
        <v>157404</v>
      </c>
      <c r="I11" s="383">
        <f>H11/'- 3 -'!D11*100</f>
        <v>1.3167475322067927</v>
      </c>
      <c r="J11" s="382">
        <f>H11/'- 7 -'!F11</f>
        <v>103.90045876101522</v>
      </c>
    </row>
    <row r="12" spans="1:10" ht="13.5" customHeight="1">
      <c r="A12" s="23" t="s">
        <v>264</v>
      </c>
      <c r="B12" s="24">
        <v>0</v>
      </c>
      <c r="C12" s="374">
        <f>B12/'- 3 -'!D12*100</f>
        <v>0</v>
      </c>
      <c r="D12" s="24">
        <f>B12/'- 7 -'!C12</f>
        <v>0</v>
      </c>
      <c r="E12" s="24">
        <v>0</v>
      </c>
      <c r="F12" s="374">
        <f>E12/'- 3 -'!D12*100</f>
        <v>0</v>
      </c>
      <c r="G12" s="24">
        <f>E12/'- 7 -'!F12</f>
        <v>0</v>
      </c>
      <c r="H12" s="24">
        <v>299558</v>
      </c>
      <c r="I12" s="374">
        <f>H12/'- 3 -'!D12*100</f>
        <v>1.4423606568996108</v>
      </c>
      <c r="J12" s="24">
        <f>H12/'- 7 -'!F12</f>
        <v>128.2939353772161</v>
      </c>
    </row>
    <row r="13" spans="1:10" ht="13.5" customHeight="1">
      <c r="A13" s="381" t="s">
        <v>265</v>
      </c>
      <c r="B13" s="382">
        <v>0</v>
      </c>
      <c r="C13" s="383">
        <f>B13/'- 3 -'!D13*100</f>
        <v>0</v>
      </c>
      <c r="D13" s="382">
        <f>B13/'- 7 -'!C13</f>
        <v>0</v>
      </c>
      <c r="E13" s="382">
        <v>106900</v>
      </c>
      <c r="F13" s="383">
        <f>E13/'- 3 -'!D13*100</f>
        <v>0.20785089177559882</v>
      </c>
      <c r="G13" s="382">
        <f>E13/'- 7 -'!F13</f>
        <v>15.208422250675772</v>
      </c>
      <c r="H13" s="382">
        <v>857000</v>
      </c>
      <c r="I13" s="383">
        <f>H13/'- 3 -'!D13*100</f>
        <v>1.6663069621299174</v>
      </c>
      <c r="J13" s="382">
        <f>H13/'- 7 -'!F13</f>
        <v>121.92345995162897</v>
      </c>
    </row>
    <row r="14" spans="1:10" ht="13.5" customHeight="1">
      <c r="A14" s="23" t="s">
        <v>301</v>
      </c>
      <c r="B14" s="24">
        <v>106776</v>
      </c>
      <c r="C14" s="374">
        <f>B14/'- 3 -'!D14*100</f>
        <v>0.2322393633192742</v>
      </c>
      <c r="D14" s="24">
        <f>B14/'- 7 -'!C14</f>
        <v>25.28439497987213</v>
      </c>
      <c r="E14" s="24">
        <v>468756</v>
      </c>
      <c r="F14" s="374">
        <f>E14/'- 3 -'!D14*100</f>
        <v>1.0195511631086545</v>
      </c>
      <c r="G14" s="24">
        <f>E14/'- 7 -'!F14</f>
        <v>109.01302325581395</v>
      </c>
      <c r="H14" s="24">
        <v>765867</v>
      </c>
      <c r="I14" s="374">
        <f>H14/'- 3 -'!D14*100</f>
        <v>1.6657719381438014</v>
      </c>
      <c r="J14" s="24">
        <f>H14/'- 7 -'!F14</f>
        <v>178.10860465116278</v>
      </c>
    </row>
    <row r="15" spans="1:10" ht="13.5" customHeight="1">
      <c r="A15" s="381" t="s">
        <v>266</v>
      </c>
      <c r="B15" s="382">
        <v>0</v>
      </c>
      <c r="C15" s="383">
        <f>B15/'- 3 -'!D15*100</f>
        <v>0</v>
      </c>
      <c r="D15" s="382">
        <f>B15/'- 7 -'!C15</f>
        <v>0</v>
      </c>
      <c r="E15" s="382">
        <v>142400</v>
      </c>
      <c r="F15" s="383">
        <f>E15/'- 3 -'!D15*100</f>
        <v>1.0265678498990554</v>
      </c>
      <c r="G15" s="382">
        <f>E15/'- 7 -'!F15</f>
        <v>89.9273760656773</v>
      </c>
      <c r="H15" s="382">
        <v>176850</v>
      </c>
      <c r="I15" s="383">
        <f>H15/'- 3 -'!D15*100</f>
        <v>1.2749194119006175</v>
      </c>
      <c r="J15" s="382">
        <f>H15/'- 7 -'!F15</f>
        <v>111.68298073886959</v>
      </c>
    </row>
    <row r="16" spans="1:10" ht="13.5" customHeight="1">
      <c r="A16" s="23" t="s">
        <v>267</v>
      </c>
      <c r="B16" s="24">
        <v>0</v>
      </c>
      <c r="C16" s="374">
        <f>B16/'- 3 -'!D16*100</f>
        <v>0</v>
      </c>
      <c r="D16" s="24">
        <f>B16/'- 7 -'!C16</f>
        <v>0</v>
      </c>
      <c r="E16" s="24">
        <v>0</v>
      </c>
      <c r="F16" s="374">
        <f>E16/'- 3 -'!D16*100</f>
        <v>0</v>
      </c>
      <c r="G16" s="24">
        <f>E16/'- 7 -'!F16</f>
        <v>0</v>
      </c>
      <c r="H16" s="24">
        <v>147830</v>
      </c>
      <c r="I16" s="374">
        <f>H16/'- 3 -'!D16*100</f>
        <v>1.3429514444427084</v>
      </c>
      <c r="J16" s="24">
        <f>H16/'- 7 -'!F16</f>
        <v>113.23630792799693</v>
      </c>
    </row>
    <row r="17" spans="1:10" ht="13.5" customHeight="1">
      <c r="A17" s="381" t="s">
        <v>268</v>
      </c>
      <c r="B17" s="382">
        <v>0</v>
      </c>
      <c r="C17" s="383">
        <f>B17/'- 3 -'!D17*100</f>
        <v>0</v>
      </c>
      <c r="D17" s="382">
        <f>B17/'- 7 -'!C17</f>
        <v>0</v>
      </c>
      <c r="E17" s="382">
        <v>55470</v>
      </c>
      <c r="F17" s="383">
        <f>E17/'- 3 -'!D17*100</f>
        <v>0.43593493307648246</v>
      </c>
      <c r="G17" s="382">
        <f>E17/'- 7 -'!F17</f>
        <v>38.13681677552424</v>
      </c>
      <c r="H17" s="382">
        <v>185149</v>
      </c>
      <c r="I17" s="383">
        <f>H17/'- 3 -'!D17*100</f>
        <v>1.4550733175442159</v>
      </c>
      <c r="J17" s="382">
        <f>H17/'- 7 -'!F17</f>
        <v>127.29391543485734</v>
      </c>
    </row>
    <row r="18" spans="1:10" ht="13.5" customHeight="1">
      <c r="A18" s="23" t="s">
        <v>269</v>
      </c>
      <c r="B18" s="24">
        <v>0</v>
      </c>
      <c r="C18" s="374">
        <f>B18/'- 3 -'!D18*100</f>
        <v>0</v>
      </c>
      <c r="D18" s="24">
        <f>B18/'- 7 -'!C18</f>
        <v>0</v>
      </c>
      <c r="E18" s="24">
        <v>1460040</v>
      </c>
      <c r="F18" s="374">
        <f>E18/'- 3 -'!D18*100</f>
        <v>1.832519210864543</v>
      </c>
      <c r="G18" s="24">
        <f>E18/'- 7 -'!F18</f>
        <v>244.39497162752548</v>
      </c>
      <c r="H18" s="24">
        <v>1446589</v>
      </c>
      <c r="I18" s="374">
        <f>H18/'- 3 -'!D18*100</f>
        <v>1.815636648807792</v>
      </c>
      <c r="J18" s="24">
        <f>H18/'- 7 -'!F18</f>
        <v>242.14341909241557</v>
      </c>
    </row>
    <row r="19" spans="1:10" ht="13.5" customHeight="1">
      <c r="A19" s="381" t="s">
        <v>270</v>
      </c>
      <c r="B19" s="382">
        <v>0</v>
      </c>
      <c r="C19" s="383">
        <f>B19/'- 3 -'!D19*100</f>
        <v>0</v>
      </c>
      <c r="D19" s="382">
        <f>B19/'- 7 -'!C19</f>
        <v>0</v>
      </c>
      <c r="E19" s="382">
        <v>24000</v>
      </c>
      <c r="F19" s="383">
        <f>E19/'- 3 -'!D19*100</f>
        <v>0.11464575655451285</v>
      </c>
      <c r="G19" s="382">
        <f>E19/'- 7 -'!F19</f>
        <v>7.662835249042145</v>
      </c>
      <c r="H19" s="382">
        <v>298050</v>
      </c>
      <c r="I19" s="383">
        <f>H19/'- 3 -'!D19*100</f>
        <v>1.4237569892113566</v>
      </c>
      <c r="J19" s="382">
        <f>H19/'- 7 -'!F19</f>
        <v>95.16283524904215</v>
      </c>
    </row>
    <row r="20" spans="1:10" ht="13.5" customHeight="1">
      <c r="A20" s="23" t="s">
        <v>271</v>
      </c>
      <c r="B20" s="24">
        <v>12441</v>
      </c>
      <c r="C20" s="374">
        <f>B20/'- 3 -'!D20*100</f>
        <v>0.029210554991387923</v>
      </c>
      <c r="D20" s="24">
        <f>B20/'- 7 -'!C20</f>
        <v>1.8480392156862746</v>
      </c>
      <c r="E20" s="24">
        <v>141194</v>
      </c>
      <c r="F20" s="374">
        <f>E20/'- 3 -'!D20*100</f>
        <v>0.3315131501851962</v>
      </c>
      <c r="G20" s="24">
        <f>E20/'- 7 -'!F20</f>
        <v>20.93623962040332</v>
      </c>
      <c r="H20" s="24">
        <v>604044</v>
      </c>
      <c r="I20" s="374">
        <f>H20/'- 3 -'!D20*100</f>
        <v>1.418250982977086</v>
      </c>
      <c r="J20" s="24">
        <f>H20/'- 7 -'!F20</f>
        <v>89.567615658363</v>
      </c>
    </row>
    <row r="21" spans="1:10" ht="13.5" customHeight="1">
      <c r="A21" s="381" t="s">
        <v>272</v>
      </c>
      <c r="B21" s="382">
        <v>0</v>
      </c>
      <c r="C21" s="383">
        <f>B21/'- 3 -'!D21*100</f>
        <v>0</v>
      </c>
      <c r="D21" s="382">
        <f>B21/'- 7 -'!C21</f>
        <v>0</v>
      </c>
      <c r="E21" s="382">
        <v>0</v>
      </c>
      <c r="F21" s="383">
        <f>E21/'- 3 -'!D21*100</f>
        <v>0</v>
      </c>
      <c r="G21" s="382">
        <f>E21/'- 7 -'!F21</f>
        <v>0</v>
      </c>
      <c r="H21" s="382">
        <v>435218</v>
      </c>
      <c r="I21" s="383">
        <f>H21/'- 3 -'!D21*100</f>
        <v>1.6935870495758425</v>
      </c>
      <c r="J21" s="382">
        <f>H21/'- 7 -'!F21</f>
        <v>136.005625</v>
      </c>
    </row>
    <row r="22" spans="1:10" ht="13.5" customHeight="1">
      <c r="A22" s="23" t="s">
        <v>273</v>
      </c>
      <c r="B22" s="24">
        <v>54950</v>
      </c>
      <c r="C22" s="374">
        <f>B22/'- 3 -'!D22*100</f>
        <v>0.3991107565396785</v>
      </c>
      <c r="D22" s="24">
        <f>B22/'- 7 -'!C22</f>
        <v>33.50609756097561</v>
      </c>
      <c r="E22" s="24">
        <v>221680</v>
      </c>
      <c r="F22" s="374">
        <f>E22/'- 3 -'!D22*100</f>
        <v>1.610097770877451</v>
      </c>
      <c r="G22" s="24">
        <f>E22/'- 7 -'!F22</f>
        <v>131.01654846335697</v>
      </c>
      <c r="H22" s="24">
        <v>223680</v>
      </c>
      <c r="I22" s="374">
        <f>H22/'- 3 -'!D22*100</f>
        <v>1.62462409504632</v>
      </c>
      <c r="J22" s="24">
        <f>H22/'- 7 -'!F22</f>
        <v>132.19858156028369</v>
      </c>
    </row>
    <row r="23" spans="1:10" ht="13.5" customHeight="1">
      <c r="A23" s="381" t="s">
        <v>274</v>
      </c>
      <c r="B23" s="382">
        <v>0</v>
      </c>
      <c r="C23" s="383">
        <f>B23/'- 3 -'!D23*100</f>
        <v>0</v>
      </c>
      <c r="D23" s="382">
        <f>B23/'- 7 -'!C23</f>
        <v>0</v>
      </c>
      <c r="E23" s="382">
        <v>0</v>
      </c>
      <c r="F23" s="383">
        <f>E23/'- 3 -'!D23*100</f>
        <v>0</v>
      </c>
      <c r="G23" s="382">
        <f>E23/'- 7 -'!F23</f>
        <v>0</v>
      </c>
      <c r="H23" s="382">
        <v>134500</v>
      </c>
      <c r="I23" s="383">
        <f>H23/'- 3 -'!D23*100</f>
        <v>1.1746881857897316</v>
      </c>
      <c r="J23" s="382">
        <f>H23/'- 7 -'!F23</f>
        <v>103.34229734921244</v>
      </c>
    </row>
    <row r="24" spans="1:10" ht="13.5" customHeight="1">
      <c r="A24" s="23" t="s">
        <v>275</v>
      </c>
      <c r="B24" s="24">
        <v>0</v>
      </c>
      <c r="C24" s="374">
        <f>B24/'- 3 -'!D24*100</f>
        <v>0</v>
      </c>
      <c r="D24" s="24">
        <f>B24/'- 7 -'!C24</f>
        <v>0</v>
      </c>
      <c r="E24" s="24">
        <v>304500</v>
      </c>
      <c r="F24" s="374">
        <f>E24/'- 3 -'!D24*100</f>
        <v>0.7942929853364906</v>
      </c>
      <c r="G24" s="24">
        <f>E24/'- 7 -'!F24</f>
        <v>66.08790016277808</v>
      </c>
      <c r="H24" s="24">
        <v>527365</v>
      </c>
      <c r="I24" s="374">
        <f>H24/'- 3 -'!D24*100</f>
        <v>1.3756398036518174</v>
      </c>
      <c r="J24" s="24">
        <f>H24/'- 7 -'!F24</f>
        <v>114.45794899620185</v>
      </c>
    </row>
    <row r="25" spans="1:10" ht="13.5" customHeight="1">
      <c r="A25" s="381" t="s">
        <v>276</v>
      </c>
      <c r="B25" s="382">
        <v>121047</v>
      </c>
      <c r="C25" s="383">
        <f>B25/'- 3 -'!D25*100</f>
        <v>0.1006095167840781</v>
      </c>
      <c r="D25" s="382">
        <f>B25/'- 7 -'!C25</f>
        <v>8.25611294887972</v>
      </c>
      <c r="E25" s="382">
        <v>1235584</v>
      </c>
      <c r="F25" s="383">
        <f>E25/'- 3 -'!D25*100</f>
        <v>1.026968939223098</v>
      </c>
      <c r="G25" s="382">
        <f>E25/'- 7 -'!F25</f>
        <v>83.1959061374272</v>
      </c>
      <c r="H25" s="382">
        <v>3135703</v>
      </c>
      <c r="I25" s="383">
        <f>H25/'- 3 -'!D25*100</f>
        <v>2.6062732955660532</v>
      </c>
      <c r="J25" s="382">
        <f>H25/'- 7 -'!F25</f>
        <v>211.13712419620913</v>
      </c>
    </row>
    <row r="26" spans="1:10" ht="13.5" customHeight="1">
      <c r="A26" s="23" t="s">
        <v>277</v>
      </c>
      <c r="B26" s="24">
        <v>11275</v>
      </c>
      <c r="C26" s="374">
        <f>B26/'- 3 -'!D26*100</f>
        <v>0.039957746499338156</v>
      </c>
      <c r="D26" s="24">
        <f>B26/'- 7 -'!C26</f>
        <v>3.5108204888681303</v>
      </c>
      <c r="E26" s="24">
        <v>157147</v>
      </c>
      <c r="F26" s="374">
        <f>E26/'- 3 -'!D26*100</f>
        <v>0.5569170722067843</v>
      </c>
      <c r="G26" s="24">
        <f>E26/'- 7 -'!F26</f>
        <v>48.59965981134993</v>
      </c>
      <c r="H26" s="24">
        <v>423986</v>
      </c>
      <c r="I26" s="374">
        <f>H26/'- 3 -'!D26*100</f>
        <v>1.5025742888929832</v>
      </c>
      <c r="J26" s="24">
        <f>H26/'- 7 -'!F26</f>
        <v>131.1229318076388</v>
      </c>
    </row>
    <row r="27" spans="1:10" ht="13.5" customHeight="1">
      <c r="A27" s="381" t="s">
        <v>278</v>
      </c>
      <c r="B27" s="382">
        <v>42009</v>
      </c>
      <c r="C27" s="383">
        <f>B27/'- 3 -'!D27*100</f>
        <v>0.14138184132675796</v>
      </c>
      <c r="D27" s="382">
        <f>B27/'- 7 -'!C27</f>
        <v>12.750826349704516</v>
      </c>
      <c r="E27" s="382">
        <v>204234</v>
      </c>
      <c r="F27" s="383">
        <f>E27/'- 3 -'!D27*100</f>
        <v>0.6873522098009733</v>
      </c>
      <c r="G27" s="382">
        <f>E27/'- 7 -'!F27</f>
        <v>60.1996692811729</v>
      </c>
      <c r="H27" s="382">
        <v>833785</v>
      </c>
      <c r="I27" s="383">
        <f>H27/'- 3 -'!D27*100</f>
        <v>2.806114370030967</v>
      </c>
      <c r="J27" s="382">
        <f>H27/'- 7 -'!F27</f>
        <v>245.7650599391029</v>
      </c>
    </row>
    <row r="28" spans="1:10" ht="13.5" customHeight="1">
      <c r="A28" s="23" t="s">
        <v>279</v>
      </c>
      <c r="B28" s="24">
        <v>0</v>
      </c>
      <c r="C28" s="374">
        <f>B28/'- 3 -'!D28*100</f>
        <v>0</v>
      </c>
      <c r="D28" s="24">
        <f>B28/'- 7 -'!C28</f>
        <v>0</v>
      </c>
      <c r="E28" s="24">
        <v>56629</v>
      </c>
      <c r="F28" s="374">
        <f>E28/'- 3 -'!D28*100</f>
        <v>0.31480106678053765</v>
      </c>
      <c r="G28" s="24">
        <f>E28/'- 7 -'!F28</f>
        <v>27.62390243902439</v>
      </c>
      <c r="H28" s="24">
        <v>240886</v>
      </c>
      <c r="I28" s="374">
        <f>H28/'- 3 -'!D28*100</f>
        <v>1.339087212779611</v>
      </c>
      <c r="J28" s="24">
        <f>H28/'- 7 -'!F28</f>
        <v>117.50536585365853</v>
      </c>
    </row>
    <row r="29" spans="1:10" ht="13.5" customHeight="1">
      <c r="A29" s="381" t="s">
        <v>280</v>
      </c>
      <c r="B29" s="382">
        <v>323008</v>
      </c>
      <c r="C29" s="383">
        <f>B29/'- 3 -'!D29*100</f>
        <v>0.2904056607670105</v>
      </c>
      <c r="D29" s="382">
        <f>B29/'- 7 -'!C29</f>
        <v>25.09677168719164</v>
      </c>
      <c r="E29" s="382">
        <v>449916</v>
      </c>
      <c r="F29" s="383">
        <f>E29/'- 3 -'!D29*100</f>
        <v>0.4045043877230604</v>
      </c>
      <c r="G29" s="382">
        <f>E29/'- 7 -'!F29</f>
        <v>34.77611594202899</v>
      </c>
      <c r="H29" s="382">
        <v>2661314</v>
      </c>
      <c r="I29" s="383">
        <f>H29/'- 3 -'!D29*100</f>
        <v>2.39269817056697</v>
      </c>
      <c r="J29" s="382">
        <f>H29/'- 7 -'!F29</f>
        <v>205.70542995169083</v>
      </c>
    </row>
    <row r="30" spans="1:10" ht="13.5" customHeight="1">
      <c r="A30" s="23" t="s">
        <v>281</v>
      </c>
      <c r="B30" s="24">
        <v>0</v>
      </c>
      <c r="C30" s="374">
        <f>B30/'- 3 -'!D30*100</f>
        <v>0</v>
      </c>
      <c r="D30" s="24">
        <f>B30/'- 7 -'!C30</f>
        <v>0</v>
      </c>
      <c r="E30" s="24">
        <v>0</v>
      </c>
      <c r="F30" s="374">
        <f>E30/'- 3 -'!D30*100</f>
        <v>0</v>
      </c>
      <c r="G30" s="24">
        <f>E30/'- 7 -'!F30</f>
        <v>0</v>
      </c>
      <c r="H30" s="24">
        <v>221062</v>
      </c>
      <c r="I30" s="374">
        <f>H30/'- 3 -'!D30*100</f>
        <v>2.1275459269451646</v>
      </c>
      <c r="J30" s="24">
        <f>H30/'- 7 -'!F30</f>
        <v>176.8496</v>
      </c>
    </row>
    <row r="31" spans="1:10" ht="13.5" customHeight="1">
      <c r="A31" s="381" t="s">
        <v>282</v>
      </c>
      <c r="B31" s="382">
        <v>0</v>
      </c>
      <c r="C31" s="383">
        <f>B31/'- 3 -'!D31*100</f>
        <v>0</v>
      </c>
      <c r="D31" s="382">
        <f>B31/'- 7 -'!C31</f>
        <v>0</v>
      </c>
      <c r="E31" s="382">
        <v>127373</v>
      </c>
      <c r="F31" s="383">
        <f>E31/'- 3 -'!D31*100</f>
        <v>0.47773663562583135</v>
      </c>
      <c r="G31" s="382">
        <f>E31/'- 7 -'!F31</f>
        <v>37.76812453669385</v>
      </c>
      <c r="H31" s="382">
        <v>444095</v>
      </c>
      <c r="I31" s="383">
        <f>H31/'- 3 -'!D31*100</f>
        <v>1.6656626694688321</v>
      </c>
      <c r="J31" s="382">
        <f>H31/'- 7 -'!F31</f>
        <v>131.68124536693847</v>
      </c>
    </row>
    <row r="32" spans="1:10" ht="13.5" customHeight="1">
      <c r="A32" s="23" t="s">
        <v>283</v>
      </c>
      <c r="B32" s="24">
        <v>0</v>
      </c>
      <c r="C32" s="374">
        <f>B32/'- 3 -'!D32*100</f>
        <v>0</v>
      </c>
      <c r="D32" s="24">
        <f>B32/'- 7 -'!C32</f>
        <v>0</v>
      </c>
      <c r="E32" s="24">
        <v>66437</v>
      </c>
      <c r="F32" s="374">
        <f>E32/'- 3 -'!D32*100</f>
        <v>0.3291300151989236</v>
      </c>
      <c r="G32" s="24">
        <f>E32/'- 7 -'!F32</f>
        <v>29.739033124440464</v>
      </c>
      <c r="H32" s="24">
        <v>247755</v>
      </c>
      <c r="I32" s="374">
        <f>H32/'- 3 -'!D32*100</f>
        <v>1.2273824362269414</v>
      </c>
      <c r="J32" s="24">
        <f>H32/'- 7 -'!F32</f>
        <v>110.90196956132498</v>
      </c>
    </row>
    <row r="33" spans="1:10" ht="13.5" customHeight="1">
      <c r="A33" s="381" t="s">
        <v>284</v>
      </c>
      <c r="B33" s="382">
        <v>24700</v>
      </c>
      <c r="C33" s="383">
        <f>B33/'- 3 -'!D33*100</f>
        <v>0.11203287507200493</v>
      </c>
      <c r="D33" s="382">
        <f>B33/'- 7 -'!C33</f>
        <v>10.619088564058469</v>
      </c>
      <c r="E33" s="382">
        <v>63900</v>
      </c>
      <c r="F33" s="383">
        <f>E33/'- 3 -'!D33*100</f>
        <v>0.2898340371295998</v>
      </c>
      <c r="G33" s="382">
        <f>E33/'- 7 -'!F33</f>
        <v>27.472055030094584</v>
      </c>
      <c r="H33" s="382">
        <v>288000</v>
      </c>
      <c r="I33" s="383">
        <f>H33/'- 3 -'!D33*100</f>
        <v>1.3062942518517175</v>
      </c>
      <c r="J33" s="382">
        <f>H33/'- 7 -'!F33</f>
        <v>123.8177128116939</v>
      </c>
    </row>
    <row r="34" spans="1:10" ht="13.5" customHeight="1">
      <c r="A34" s="23" t="s">
        <v>285</v>
      </c>
      <c r="B34" s="24">
        <v>4979</v>
      </c>
      <c r="C34" s="374">
        <f>B34/'- 3 -'!D34*100</f>
        <v>0.02661246752680328</v>
      </c>
      <c r="D34" s="24">
        <f>B34/'- 7 -'!C34</f>
        <v>2.288669271431855</v>
      </c>
      <c r="E34" s="24">
        <v>20885</v>
      </c>
      <c r="F34" s="374">
        <f>E34/'- 3 -'!D34*100</f>
        <v>0.11162911915992901</v>
      </c>
      <c r="G34" s="24">
        <f>E34/'- 7 -'!F34</f>
        <v>9.56930126002291</v>
      </c>
      <c r="H34" s="24">
        <v>211404</v>
      </c>
      <c r="I34" s="374">
        <f>H34/'- 3 -'!D34*100</f>
        <v>1.1299421741386464</v>
      </c>
      <c r="J34" s="24">
        <f>H34/'- 7 -'!F34</f>
        <v>96.86323024054983</v>
      </c>
    </row>
    <row r="35" spans="1:10" ht="13.5" customHeight="1">
      <c r="A35" s="381" t="s">
        <v>286</v>
      </c>
      <c r="B35" s="382">
        <v>225000</v>
      </c>
      <c r="C35" s="383">
        <f>B35/'- 3 -'!D35*100</f>
        <v>0.16681548832431706</v>
      </c>
      <c r="D35" s="382">
        <f>B35/'- 7 -'!C35</f>
        <v>13.328989070228962</v>
      </c>
      <c r="E35" s="382">
        <v>1098240</v>
      </c>
      <c r="F35" s="383">
        <f>E35/'- 3 -'!D35*100</f>
        <v>0.8142375195435465</v>
      </c>
      <c r="G35" s="382">
        <f>E35/'- 7 -'!F35</f>
        <v>64.49801791220085</v>
      </c>
      <c r="H35" s="382">
        <v>3393710</v>
      </c>
      <c r="I35" s="383">
        <f>H35/'- 3 -'!D35*100</f>
        <v>2.516103959471636</v>
      </c>
      <c r="J35" s="382">
        <f>H35/'- 7 -'!F35</f>
        <v>199.30759066216416</v>
      </c>
    </row>
    <row r="36" spans="1:10" ht="13.5" customHeight="1">
      <c r="A36" s="23" t="s">
        <v>287</v>
      </c>
      <c r="B36" s="24">
        <v>33540</v>
      </c>
      <c r="C36" s="374">
        <f>B36/'- 3 -'!D36*100</f>
        <v>0.1908284023668639</v>
      </c>
      <c r="D36" s="24">
        <f>B36/'- 7 -'!C36</f>
        <v>16.687397382954376</v>
      </c>
      <c r="E36" s="24">
        <v>123750</v>
      </c>
      <c r="F36" s="374">
        <f>E36/'- 3 -'!D36*100</f>
        <v>0.7040851160673646</v>
      </c>
      <c r="G36" s="24">
        <f>E36/'- 7 -'!F36</f>
        <v>61.30790190735695</v>
      </c>
      <c r="H36" s="24">
        <v>204425</v>
      </c>
      <c r="I36" s="374">
        <f>H36/'- 3 -'!D36*100</f>
        <v>1.1630917159763312</v>
      </c>
      <c r="J36" s="24">
        <f>H36/'- 7 -'!F36</f>
        <v>101.27569977706217</v>
      </c>
    </row>
    <row r="37" spans="1:10" ht="13.5" customHeight="1">
      <c r="A37" s="381" t="s">
        <v>288</v>
      </c>
      <c r="B37" s="382">
        <v>0</v>
      </c>
      <c r="C37" s="383">
        <f>B37/'- 3 -'!D37*100</f>
        <v>0</v>
      </c>
      <c r="D37" s="382">
        <f>B37/'- 7 -'!C37</f>
        <v>0</v>
      </c>
      <c r="E37" s="382">
        <v>70119</v>
      </c>
      <c r="F37" s="383">
        <f>E37/'- 3 -'!D37*100</f>
        <v>0.25898632003076855</v>
      </c>
      <c r="G37" s="382">
        <f>E37/'- 7 -'!F37</f>
        <v>21.688524590163933</v>
      </c>
      <c r="H37" s="382">
        <v>331377</v>
      </c>
      <c r="I37" s="383">
        <f>H37/'- 3 -'!D37*100</f>
        <v>1.2239494255884422</v>
      </c>
      <c r="J37" s="382">
        <f>H37/'- 7 -'!F37</f>
        <v>102.49829879369007</v>
      </c>
    </row>
    <row r="38" spans="1:10" ht="13.5" customHeight="1">
      <c r="A38" s="23" t="s">
        <v>289</v>
      </c>
      <c r="B38" s="24">
        <v>59014</v>
      </c>
      <c r="C38" s="374">
        <f>B38/'- 3 -'!D38*100</f>
        <v>0.08413535221681127</v>
      </c>
      <c r="D38" s="24">
        <f>B38/'- 7 -'!C38</f>
        <v>6.951001177856302</v>
      </c>
      <c r="E38" s="24">
        <v>155302</v>
      </c>
      <c r="F38" s="374">
        <f>E38/'- 3 -'!D38*100</f>
        <v>0.2214116729924293</v>
      </c>
      <c r="G38" s="24">
        <f>E38/'- 7 -'!F38</f>
        <v>18.206565064478312</v>
      </c>
      <c r="H38" s="24">
        <v>1399812</v>
      </c>
      <c r="I38" s="374">
        <f>H38/'- 3 -'!D38*100</f>
        <v>1.9956904405279938</v>
      </c>
      <c r="J38" s="24">
        <f>H38/'- 7 -'!F38</f>
        <v>164.10457209847596</v>
      </c>
    </row>
    <row r="39" spans="1:10" ht="13.5" customHeight="1">
      <c r="A39" s="381" t="s">
        <v>290</v>
      </c>
      <c r="B39" s="382">
        <v>0</v>
      </c>
      <c r="C39" s="383">
        <f>B39/'- 3 -'!D39*100</f>
        <v>0</v>
      </c>
      <c r="D39" s="382">
        <f>B39/'- 7 -'!C39</f>
        <v>0</v>
      </c>
      <c r="E39" s="382">
        <v>0</v>
      </c>
      <c r="F39" s="383">
        <f>E39/'- 3 -'!D39*100</f>
        <v>0</v>
      </c>
      <c r="G39" s="382">
        <f>E39/'- 7 -'!F39</f>
        <v>0</v>
      </c>
      <c r="H39" s="382">
        <v>206835</v>
      </c>
      <c r="I39" s="383">
        <f>H39/'- 3 -'!D39*100</f>
        <v>1.3110087145142326</v>
      </c>
      <c r="J39" s="382">
        <f>H39/'- 7 -'!F39</f>
        <v>117.48650951434252</v>
      </c>
    </row>
    <row r="40" spans="1:10" ht="13.5" customHeight="1">
      <c r="A40" s="23" t="s">
        <v>291</v>
      </c>
      <c r="B40" s="24">
        <v>36803</v>
      </c>
      <c r="C40" s="374">
        <f>B40/'- 3 -'!D40*100</f>
        <v>0.050748579117693975</v>
      </c>
      <c r="D40" s="24">
        <f>B40/'- 7 -'!C40</f>
        <v>4.167761369813372</v>
      </c>
      <c r="E40" s="24">
        <v>433892</v>
      </c>
      <c r="F40" s="374">
        <f>E40/'- 3 -'!D40*100</f>
        <v>0.5983045537193835</v>
      </c>
      <c r="G40" s="24">
        <f>E40/'- 7 -'!F40</f>
        <v>48.40167774753469</v>
      </c>
      <c r="H40" s="24">
        <v>1052721</v>
      </c>
      <c r="I40" s="374">
        <f>H40/'- 3 -'!D40*100</f>
        <v>1.4516233719359268</v>
      </c>
      <c r="J40" s="24">
        <f>H40/'- 7 -'!F40</f>
        <v>117.4335147918433</v>
      </c>
    </row>
    <row r="41" spans="1:10" ht="13.5" customHeight="1">
      <c r="A41" s="381" t="s">
        <v>292</v>
      </c>
      <c r="B41" s="382">
        <v>28680</v>
      </c>
      <c r="C41" s="383">
        <f>B41/'- 3 -'!D41*100</f>
        <v>0.06464448441222678</v>
      </c>
      <c r="D41" s="382">
        <f>B41/'- 7 -'!C41</f>
        <v>6.05830164765526</v>
      </c>
      <c r="E41" s="382">
        <v>382213</v>
      </c>
      <c r="F41" s="383">
        <f>E41/'- 3 -'!D41*100</f>
        <v>0.8615049623657753</v>
      </c>
      <c r="G41" s="382">
        <f>E41/'- 7 -'!F41</f>
        <v>80.21259181532004</v>
      </c>
      <c r="H41" s="382">
        <v>549253</v>
      </c>
      <c r="I41" s="383">
        <f>H41/'- 3 -'!D41*100</f>
        <v>1.2380117502394978</v>
      </c>
      <c r="J41" s="382">
        <f>H41/'- 7 -'!F41</f>
        <v>115.26820566631689</v>
      </c>
    </row>
    <row r="42" spans="1:10" ht="13.5" customHeight="1">
      <c r="A42" s="23" t="s">
        <v>293</v>
      </c>
      <c r="B42" s="24">
        <v>11665</v>
      </c>
      <c r="C42" s="374">
        <f>B42/'- 3 -'!D42*100</f>
        <v>0.07198129485988146</v>
      </c>
      <c r="D42" s="24">
        <f>B42/'- 7 -'!C42</f>
        <v>6.478755901138572</v>
      </c>
      <c r="E42" s="24">
        <v>0</v>
      </c>
      <c r="F42" s="374">
        <f>E42/'- 3 -'!D42*100</f>
        <v>0</v>
      </c>
      <c r="G42" s="24">
        <f>E42/'- 7 -'!F42</f>
        <v>0</v>
      </c>
      <c r="H42" s="24">
        <v>251993</v>
      </c>
      <c r="I42" s="374">
        <f>H42/'- 3 -'!D42*100</f>
        <v>1.5549749194707334</v>
      </c>
      <c r="J42" s="24">
        <f>H42/'- 7 -'!F42</f>
        <v>139.95723410163842</v>
      </c>
    </row>
    <row r="43" spans="1:10" ht="13.5" customHeight="1">
      <c r="A43" s="381" t="s">
        <v>294</v>
      </c>
      <c r="B43" s="382">
        <v>2000</v>
      </c>
      <c r="C43" s="383">
        <f>B43/'- 3 -'!D43*100</f>
        <v>0.021582656177495767</v>
      </c>
      <c r="D43" s="382">
        <f>B43/'- 7 -'!C43</f>
        <v>1.7605633802816902</v>
      </c>
      <c r="E43" s="382">
        <v>6000</v>
      </c>
      <c r="F43" s="383">
        <f>E43/'- 3 -'!D43*100</f>
        <v>0.0647479685324873</v>
      </c>
      <c r="G43" s="382">
        <f>E43/'- 7 -'!F43</f>
        <v>5.28169014084507</v>
      </c>
      <c r="H43" s="382">
        <v>128156</v>
      </c>
      <c r="I43" s="383">
        <f>H43/'- 3 -'!D43*100</f>
        <v>1.3829734425415736</v>
      </c>
      <c r="J43" s="382">
        <f>H43/'- 7 -'!F43</f>
        <v>112.81338028169014</v>
      </c>
    </row>
    <row r="44" spans="1:10" ht="13.5" customHeight="1">
      <c r="A44" s="23" t="s">
        <v>295</v>
      </c>
      <c r="B44" s="24">
        <v>0</v>
      </c>
      <c r="C44" s="374">
        <f>B44/'- 3 -'!D44*100</f>
        <v>0</v>
      </c>
      <c r="D44" s="24">
        <f>B44/'- 7 -'!C44</f>
        <v>0</v>
      </c>
      <c r="E44" s="24">
        <v>0</v>
      </c>
      <c r="F44" s="374">
        <f>E44/'- 3 -'!D44*100</f>
        <v>0</v>
      </c>
      <c r="G44" s="24">
        <f>E44/'- 7 -'!F44</f>
        <v>0</v>
      </c>
      <c r="H44" s="24">
        <v>113447</v>
      </c>
      <c r="I44" s="374">
        <f>H44/'- 3 -'!D44*100</f>
        <v>1.5636812773539468</v>
      </c>
      <c r="J44" s="24">
        <f>H44/'- 7 -'!F44</f>
        <v>143.33164876816173</v>
      </c>
    </row>
    <row r="45" spans="1:10" ht="13.5" customHeight="1">
      <c r="A45" s="381" t="s">
        <v>296</v>
      </c>
      <c r="B45" s="382">
        <v>0</v>
      </c>
      <c r="C45" s="383">
        <f>B45/'- 3 -'!D45*100</f>
        <v>0</v>
      </c>
      <c r="D45" s="382">
        <f>B45/'- 7 -'!C45</f>
        <v>0</v>
      </c>
      <c r="E45" s="382">
        <v>19480</v>
      </c>
      <c r="F45" s="383">
        <f>E45/'- 3 -'!D45*100</f>
        <v>0.17638024103066183</v>
      </c>
      <c r="G45" s="382">
        <f>E45/'- 7 -'!F45</f>
        <v>13.315105946684895</v>
      </c>
      <c r="H45" s="382">
        <v>170553</v>
      </c>
      <c r="I45" s="383">
        <f>H45/'- 3 -'!D45*100</f>
        <v>1.5442597150155268</v>
      </c>
      <c r="J45" s="382">
        <f>H45/'- 7 -'!F45</f>
        <v>116.57758031442242</v>
      </c>
    </row>
    <row r="46" spans="1:10" ht="13.5" customHeight="1">
      <c r="A46" s="23" t="s">
        <v>297</v>
      </c>
      <c r="B46" s="24">
        <v>149500</v>
      </c>
      <c r="C46" s="374">
        <f>B46/'- 3 -'!D46*100</f>
        <v>0.053890108876043376</v>
      </c>
      <c r="D46" s="24">
        <f>B46/'- 7 -'!C46</f>
        <v>5.017452006980803</v>
      </c>
      <c r="E46" s="24">
        <v>276000</v>
      </c>
      <c r="F46" s="374">
        <f>E46/'- 3 -'!D46*100</f>
        <v>0.099489431771157</v>
      </c>
      <c r="G46" s="24">
        <f>E46/'- 7 -'!F46</f>
        <v>8.911130841875858</v>
      </c>
      <c r="H46" s="24">
        <v>3250600</v>
      </c>
      <c r="I46" s="374">
        <f>H46/'- 3 -'!D46*100</f>
        <v>1.1717403873743586</v>
      </c>
      <c r="J46" s="24">
        <f>H46/'- 7 -'!F46</f>
        <v>104.9511663572524</v>
      </c>
    </row>
    <row r="47" spans="1:10" ht="13.5" customHeight="1">
      <c r="A47" s="381" t="s">
        <v>300</v>
      </c>
      <c r="B47" s="382">
        <v>146758</v>
      </c>
      <c r="C47" s="383">
        <f>B47/'- 3 -'!D47*100</f>
        <v>1.8520343693602004</v>
      </c>
      <c r="D47" s="382">
        <f>B47/'- 7 -'!C47</f>
        <v>192.5958005249344</v>
      </c>
      <c r="E47" s="382">
        <v>0</v>
      </c>
      <c r="F47" s="383">
        <f>E47/'- 3 -'!D47*100</f>
        <v>0</v>
      </c>
      <c r="G47" s="382">
        <f>E47/'- 7 -'!F47</f>
        <v>0</v>
      </c>
      <c r="H47" s="382">
        <v>63459</v>
      </c>
      <c r="I47" s="383">
        <f>H47/'- 3 -'!D47*100</f>
        <v>0.8008302719117795</v>
      </c>
      <c r="J47" s="382">
        <f>H47/'- 7 -'!F47</f>
        <v>83.27952755905511</v>
      </c>
    </row>
    <row r="48" spans="1:10" ht="4.5" customHeight="1">
      <c r="A48"/>
      <c r="B48"/>
      <c r="C48"/>
      <c r="D48"/>
      <c r="E48"/>
      <c r="F48"/>
      <c r="G48"/>
      <c r="H48"/>
      <c r="I48"/>
      <c r="J48"/>
    </row>
    <row r="49" spans="1:10" ht="13.5" customHeight="1">
      <c r="A49" s="384" t="s">
        <v>298</v>
      </c>
      <c r="B49" s="385">
        <f>SUM(B11:B47)</f>
        <v>1394145</v>
      </c>
      <c r="C49" s="386">
        <f>B49/'- 3 -'!D49*100</f>
        <v>0.0918962885991324</v>
      </c>
      <c r="D49" s="385">
        <f>B49/'- 7 -'!C49</f>
        <v>7.983118319754712</v>
      </c>
      <c r="E49" s="385">
        <f>SUM(E11:E47)</f>
        <v>7872041</v>
      </c>
      <c r="F49" s="386">
        <f>E49/'- 3 -'!D49*100</f>
        <v>0.5188924764642149</v>
      </c>
      <c r="G49" s="385">
        <f>E49/'- 7 -'!F49</f>
        <v>44.41759328146775</v>
      </c>
      <c r="H49" s="385">
        <f>SUM(H11:H47)</f>
        <v>26083435</v>
      </c>
      <c r="I49" s="386">
        <f>H49/'- 3 -'!D49*100</f>
        <v>1.7193124606240464</v>
      </c>
      <c r="J49" s="385">
        <f>H49/'- 7 -'!F49</f>
        <v>147.1744630412368</v>
      </c>
    </row>
    <row r="50" spans="1:10" ht="4.5" customHeight="1">
      <c r="A50" s="25" t="s">
        <v>6</v>
      </c>
      <c r="B50" s="26"/>
      <c r="C50" s="373"/>
      <c r="D50" s="26"/>
      <c r="E50" s="26"/>
      <c r="F50" s="373"/>
      <c r="H50" s="26"/>
      <c r="I50" s="373"/>
      <c r="J50" s="26"/>
    </row>
    <row r="51" spans="1:10" ht="13.5" customHeight="1">
      <c r="A51" s="23" t="s">
        <v>299</v>
      </c>
      <c r="B51" s="24">
        <v>0</v>
      </c>
      <c r="C51" s="374">
        <f>B51/'- 3 -'!D51*100</f>
        <v>0</v>
      </c>
      <c r="D51" s="24">
        <f>B51/'- 7 -'!C51</f>
        <v>0</v>
      </c>
      <c r="E51" s="24">
        <v>0</v>
      </c>
      <c r="F51" s="374">
        <f>E51/'- 3 -'!D51*100</f>
        <v>0</v>
      </c>
      <c r="G51" s="24">
        <f>E51/'- 7 -'!F51</f>
        <v>0</v>
      </c>
      <c r="H51" s="24">
        <v>12589</v>
      </c>
      <c r="I51" s="374">
        <f>H51/'- 3 -'!D51*100</f>
        <v>0.4960593836947814</v>
      </c>
      <c r="J51" s="24">
        <f>H51/'- 7 -'!F51</f>
        <v>46.85150725716412</v>
      </c>
    </row>
    <row r="52" spans="1:10" ht="49.5" customHeight="1">
      <c r="A52" s="216"/>
      <c r="B52" s="216"/>
      <c r="C52" s="216"/>
      <c r="D52" s="216"/>
      <c r="E52" s="216"/>
      <c r="F52" s="216"/>
      <c r="G52" s="216"/>
      <c r="H52" s="216"/>
      <c r="I52" s="216"/>
      <c r="J52" s="216"/>
    </row>
    <row r="53" spans="1:10" ht="15" customHeight="1">
      <c r="A53" s="166"/>
      <c r="B53" s="216"/>
      <c r="C53" s="216"/>
      <c r="D53" s="216"/>
      <c r="E53" s="216"/>
      <c r="F53" s="216"/>
      <c r="G53" s="216"/>
      <c r="H53" s="216"/>
      <c r="I53" s="216"/>
      <c r="J53" s="216"/>
    </row>
    <row r="54" ht="14.25" customHeight="1"/>
    <row r="55" ht="14.25" customHeight="1"/>
    <row r="56" ht="14.25" customHeight="1"/>
    <row r="57" ht="14.25" customHeight="1"/>
    <row r="58" ht="14.25" customHeight="1"/>
    <row r="59" ht="14.25" customHeight="1"/>
    <row r="60" ht="12" customHeight="1"/>
    <row r="61" ht="12" customHeight="1"/>
    <row r="62" ht="12" customHeight="1"/>
    <row r="63" ht="12" customHeight="1"/>
    <row r="64" ht="12" customHeight="1"/>
    <row r="65" ht="12" customHeight="1"/>
    <row r="66" ht="12"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4.xml><?xml version="1.0" encoding="utf-8"?>
<worksheet xmlns="http://schemas.openxmlformats.org/spreadsheetml/2006/main" xmlns:r="http://schemas.openxmlformats.org/officeDocument/2006/relationships">
  <sheetPr codeName="Sheet25">
    <pageSetUpPr fitToPage="1"/>
  </sheetPr>
  <dimension ref="A1:J51"/>
  <sheetViews>
    <sheetView showGridLines="0" showZeros="0" workbookViewId="0" topLeftCell="A1">
      <selection activeCell="A11" sqref="A11"/>
    </sheetView>
  </sheetViews>
  <sheetFormatPr defaultColWidth="15.83203125" defaultRowHeight="12"/>
  <cols>
    <col min="1" max="1" width="30.83203125" style="1" customWidth="1"/>
    <col min="2" max="2" width="16.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6.83203125" style="1" customWidth="1"/>
    <col min="9" max="9" width="7.83203125" style="1" customWidth="1"/>
    <col min="10" max="10" width="9.83203125" style="1" customWidth="1"/>
    <col min="11" max="16384" width="15.83203125" style="1" customWidth="1"/>
  </cols>
  <sheetData>
    <row r="1" spans="1:10" ht="6.75" customHeight="1">
      <c r="A1" s="3"/>
      <c r="B1" s="4"/>
      <c r="C1" s="4"/>
      <c r="D1" s="4"/>
      <c r="E1" s="4"/>
      <c r="F1" s="4"/>
      <c r="G1" s="4"/>
      <c r="H1" s="4"/>
      <c r="I1" s="4"/>
      <c r="J1" s="4"/>
    </row>
    <row r="2" spans="1:10" ht="15.75" customHeight="1">
      <c r="A2" s="168"/>
      <c r="B2" s="5" t="s">
        <v>3</v>
      </c>
      <c r="C2" s="6"/>
      <c r="D2" s="6"/>
      <c r="E2" s="6"/>
      <c r="F2" s="6"/>
      <c r="G2" s="6"/>
      <c r="H2" s="109"/>
      <c r="I2" s="180"/>
      <c r="J2" s="191" t="s">
        <v>446</v>
      </c>
    </row>
    <row r="3" spans="1:10" ht="15.75" customHeight="1">
      <c r="A3" s="171"/>
      <c r="B3" s="7" t="str">
        <f>OPYEAR</f>
        <v>OPERATING FUND 2005/2006 BUDGET</v>
      </c>
      <c r="C3" s="8"/>
      <c r="D3" s="8"/>
      <c r="E3" s="8"/>
      <c r="F3" s="8"/>
      <c r="G3" s="8"/>
      <c r="H3" s="111"/>
      <c r="I3" s="111"/>
      <c r="J3" s="104"/>
    </row>
    <row r="4" spans="2:10" ht="15.75" customHeight="1">
      <c r="B4" s="4"/>
      <c r="C4" s="4"/>
      <c r="D4" s="4"/>
      <c r="E4" s="4"/>
      <c r="F4" s="4"/>
      <c r="G4" s="4"/>
      <c r="H4" s="4"/>
      <c r="I4" s="4"/>
      <c r="J4" s="4"/>
    </row>
    <row r="5" spans="2:10" ht="15.75" customHeight="1">
      <c r="B5" s="173" t="s">
        <v>549</v>
      </c>
      <c r="C5" s="201"/>
      <c r="D5" s="202"/>
      <c r="E5" s="202"/>
      <c r="F5" s="202"/>
      <c r="G5" s="202"/>
      <c r="H5" s="214"/>
      <c r="I5" s="214"/>
      <c r="J5" s="215"/>
    </row>
    <row r="6" spans="2:10" ht="15.75" customHeight="1">
      <c r="B6" s="375" t="s">
        <v>25</v>
      </c>
      <c r="C6" s="376"/>
      <c r="D6" s="377"/>
      <c r="E6" s="375" t="s">
        <v>27</v>
      </c>
      <c r="F6" s="376"/>
      <c r="G6" s="377"/>
      <c r="H6" s="438"/>
      <c r="I6" s="439"/>
      <c r="J6" s="440"/>
    </row>
    <row r="7" spans="2:10" ht="15.75" customHeight="1">
      <c r="B7" s="378" t="s">
        <v>53</v>
      </c>
      <c r="C7" s="379"/>
      <c r="D7" s="380"/>
      <c r="E7" s="378" t="s">
        <v>55</v>
      </c>
      <c r="F7" s="379"/>
      <c r="G7" s="380"/>
      <c r="H7" s="378" t="s">
        <v>56</v>
      </c>
      <c r="I7" s="379"/>
      <c r="J7" s="380"/>
    </row>
    <row r="8" spans="1:10" ht="15.75" customHeight="1">
      <c r="A8" s="105"/>
      <c r="B8" s="177"/>
      <c r="C8" s="176"/>
      <c r="D8" s="176" t="s">
        <v>74</v>
      </c>
      <c r="E8" s="177"/>
      <c r="F8" s="176"/>
      <c r="G8" s="176" t="s">
        <v>74</v>
      </c>
      <c r="H8" s="177"/>
      <c r="I8" s="176"/>
      <c r="J8" s="176" t="s">
        <v>74</v>
      </c>
    </row>
    <row r="9" spans="1:10" ht="15.75" customHeight="1">
      <c r="A9" s="35" t="s">
        <v>98</v>
      </c>
      <c r="B9" s="116" t="s">
        <v>99</v>
      </c>
      <c r="C9" s="116" t="s">
        <v>100</v>
      </c>
      <c r="D9" s="116" t="s">
        <v>101</v>
      </c>
      <c r="E9" s="116" t="s">
        <v>99</v>
      </c>
      <c r="F9" s="116" t="s">
        <v>100</v>
      </c>
      <c r="G9" s="116" t="s">
        <v>101</v>
      </c>
      <c r="H9" s="116" t="s">
        <v>99</v>
      </c>
      <c r="I9" s="116" t="s">
        <v>100</v>
      </c>
      <c r="J9" s="116" t="s">
        <v>101</v>
      </c>
    </row>
    <row r="10" ht="4.5" customHeight="1">
      <c r="A10" s="37"/>
    </row>
    <row r="11" spans="1:10" ht="13.5" customHeight="1">
      <c r="A11" s="381" t="s">
        <v>263</v>
      </c>
      <c r="B11" s="382">
        <v>84000</v>
      </c>
      <c r="C11" s="383">
        <f>B11/'- 3 -'!D11*100</f>
        <v>0.7026936590262673</v>
      </c>
      <c r="D11" s="382">
        <f>B11/'- 7 -'!F11</f>
        <v>55.44737450080861</v>
      </c>
      <c r="E11" s="382">
        <v>199193</v>
      </c>
      <c r="F11" s="383">
        <f>E11/'- 3 -'!D11*100</f>
        <v>1.666329262171658</v>
      </c>
      <c r="G11" s="382">
        <f>E11/'- 7 -'!F11</f>
        <v>131.48486748737582</v>
      </c>
      <c r="H11" s="382">
        <v>16714</v>
      </c>
      <c r="I11" s="383">
        <f>H11/'- 3 -'!D11*100</f>
        <v>0.1398193073448218</v>
      </c>
      <c r="J11" s="382">
        <f>H11/'- 7 -'!F11</f>
        <v>11.03270735007756</v>
      </c>
    </row>
    <row r="12" spans="1:10" ht="13.5" customHeight="1">
      <c r="A12" s="23" t="s">
        <v>264</v>
      </c>
      <c r="B12" s="24">
        <v>182965</v>
      </c>
      <c r="C12" s="374">
        <f>B12/'- 3 -'!D12*100</f>
        <v>0.8809696873047532</v>
      </c>
      <c r="D12" s="24">
        <f>B12/'- 7 -'!F12</f>
        <v>78.35978303464552</v>
      </c>
      <c r="E12" s="24">
        <v>258009</v>
      </c>
      <c r="F12" s="374">
        <f>E12/'- 3 -'!D12*100</f>
        <v>1.2423037632979645</v>
      </c>
      <c r="G12" s="24">
        <f>E12/'- 7 -'!F12</f>
        <v>110.49943574446401</v>
      </c>
      <c r="H12" s="24">
        <v>52690</v>
      </c>
      <c r="I12" s="374">
        <f>H12/'- 3 -'!D12*100</f>
        <v>0.25370039528919436</v>
      </c>
      <c r="J12" s="24">
        <f>H12/'- 7 -'!F12</f>
        <v>22.565938666386863</v>
      </c>
    </row>
    <row r="13" spans="1:10" ht="13.5" customHeight="1">
      <c r="A13" s="381" t="s">
        <v>265</v>
      </c>
      <c r="B13" s="382">
        <v>557500</v>
      </c>
      <c r="C13" s="383">
        <f>B13/'- 3 -'!D13*100</f>
        <v>1.0839744823657282</v>
      </c>
      <c r="D13" s="382">
        <f>B13/'- 7 -'!F13</f>
        <v>79.31426945511453</v>
      </c>
      <c r="E13" s="382">
        <v>1323800</v>
      </c>
      <c r="F13" s="383">
        <f>E13/'- 3 -'!D13*100</f>
        <v>2.5739290040461897</v>
      </c>
      <c r="G13" s="382">
        <f>E13/'- 7 -'!F13</f>
        <v>188.33404467207285</v>
      </c>
      <c r="H13" s="382">
        <v>67000</v>
      </c>
      <c r="I13" s="383">
        <f>H13/'- 3 -'!D13*100</f>
        <v>0.13027137276861667</v>
      </c>
      <c r="J13" s="382">
        <f>H13/'- 7 -'!F13</f>
        <v>9.531939109403899</v>
      </c>
    </row>
    <row r="14" spans="1:10" ht="13.5" customHeight="1">
      <c r="A14" s="23" t="s">
        <v>301</v>
      </c>
      <c r="B14" s="24">
        <v>309655</v>
      </c>
      <c r="C14" s="374">
        <f>B14/'- 3 -'!D14*100</f>
        <v>0.6735041586932442</v>
      </c>
      <c r="D14" s="24">
        <f>B14/'- 7 -'!F14</f>
        <v>72.01279069767442</v>
      </c>
      <c r="E14" s="24">
        <v>811359</v>
      </c>
      <c r="F14" s="374">
        <f>E14/'- 3 -'!D14*100</f>
        <v>1.764717704197226</v>
      </c>
      <c r="G14" s="24">
        <f>E14/'- 7 -'!F14</f>
        <v>188.68813953488373</v>
      </c>
      <c r="H14" s="24">
        <v>38000</v>
      </c>
      <c r="I14" s="374">
        <f>H14/'- 3 -'!D14*100</f>
        <v>0.08265055636222014</v>
      </c>
      <c r="J14" s="24">
        <f>H14/'- 7 -'!F14</f>
        <v>8.837209302325581</v>
      </c>
    </row>
    <row r="15" spans="1:10" ht="13.5" customHeight="1">
      <c r="A15" s="381" t="s">
        <v>266</v>
      </c>
      <c r="B15" s="382">
        <v>100065</v>
      </c>
      <c r="C15" s="383">
        <f>B15/'- 3 -'!D15*100</f>
        <v>0.721372976826889</v>
      </c>
      <c r="D15" s="382">
        <f>B15/'- 7 -'!F15</f>
        <v>63.19229554783707</v>
      </c>
      <c r="E15" s="382">
        <v>215450</v>
      </c>
      <c r="F15" s="383">
        <f>E15/'- 3 -'!D15*100</f>
        <v>1.5531885060446031</v>
      </c>
      <c r="G15" s="382">
        <f>E15/'- 7 -'!F15</f>
        <v>136.0593621724029</v>
      </c>
      <c r="H15" s="382">
        <v>7500</v>
      </c>
      <c r="I15" s="383">
        <f>H15/'- 3 -'!D15*100</f>
        <v>0.05406782917305418</v>
      </c>
      <c r="J15" s="382">
        <f>H15/'- 7 -'!F15</f>
        <v>4.73634354278497</v>
      </c>
    </row>
    <row r="16" spans="1:10" ht="13.5" customHeight="1">
      <c r="A16" s="23" t="s">
        <v>267</v>
      </c>
      <c r="B16" s="24">
        <v>56020</v>
      </c>
      <c r="C16" s="374">
        <f>B16/'- 3 -'!D16*100</f>
        <v>0.508909828300619</v>
      </c>
      <c r="D16" s="24">
        <f>B16/'- 7 -'!F16</f>
        <v>42.91076216009192</v>
      </c>
      <c r="E16" s="24">
        <v>260235</v>
      </c>
      <c r="F16" s="374">
        <f>E16/'- 3 -'!D16*100</f>
        <v>2.364086918382928</v>
      </c>
      <c r="G16" s="24">
        <f>E16/'- 7 -'!F16</f>
        <v>199.33741861355801</v>
      </c>
      <c r="H16" s="24">
        <v>91776</v>
      </c>
      <c r="I16" s="374">
        <f>H16/'- 3 -'!D16*100</f>
        <v>0.8337327454858554</v>
      </c>
      <c r="J16" s="24">
        <f>H16/'- 7 -'!F16</f>
        <v>70.29950210647262</v>
      </c>
    </row>
    <row r="17" spans="1:10" ht="13.5" customHeight="1">
      <c r="A17" s="381" t="s">
        <v>268</v>
      </c>
      <c r="B17" s="382">
        <v>82445</v>
      </c>
      <c r="C17" s="383">
        <f>B17/'- 3 -'!D17*100</f>
        <v>0.6479296116367513</v>
      </c>
      <c r="D17" s="382">
        <f>B17/'- 7 -'!F17</f>
        <v>56.68270883465108</v>
      </c>
      <c r="E17" s="382">
        <v>90052</v>
      </c>
      <c r="F17" s="383">
        <f>E17/'- 3 -'!D17*100</f>
        <v>0.7077125039373247</v>
      </c>
      <c r="G17" s="382">
        <f>E17/'- 7 -'!F17</f>
        <v>61.91268477139911</v>
      </c>
      <c r="H17" s="382">
        <v>5900</v>
      </c>
      <c r="I17" s="383">
        <f>H17/'- 3 -'!D17*100</f>
        <v>0.04636769614478541</v>
      </c>
      <c r="J17" s="382">
        <f>H17/'- 7 -'!F17</f>
        <v>4.056376761773805</v>
      </c>
    </row>
    <row r="18" spans="1:10" ht="13.5" customHeight="1">
      <c r="A18" s="23" t="s">
        <v>269</v>
      </c>
      <c r="B18" s="24">
        <v>252000</v>
      </c>
      <c r="C18" s="374">
        <f>B18/'- 3 -'!D18*100</f>
        <v>0.3162891709390598</v>
      </c>
      <c r="D18" s="24">
        <f>B18/'- 7 -'!F18</f>
        <v>42.18208600458646</v>
      </c>
      <c r="E18" s="24">
        <v>535804</v>
      </c>
      <c r="F18" s="374">
        <f>E18/'- 3 -'!D18*100</f>
        <v>0.6724960434358412</v>
      </c>
      <c r="G18" s="24">
        <f>E18/'- 7 -'!F18</f>
        <v>89.68781908572002</v>
      </c>
      <c r="H18" s="24">
        <v>869384</v>
      </c>
      <c r="I18" s="374">
        <f>H18/'- 3 -'!D18*100</f>
        <v>1.091177557887633</v>
      </c>
      <c r="J18" s="24">
        <f>H18/'- 7 -'!F18</f>
        <v>145.52551848814048</v>
      </c>
    </row>
    <row r="19" spans="1:10" ht="13.5" customHeight="1">
      <c r="A19" s="381" t="s">
        <v>270</v>
      </c>
      <c r="B19" s="382">
        <v>129700</v>
      </c>
      <c r="C19" s="383">
        <f>B19/'- 3 -'!D19*100</f>
        <v>0.6195647760466799</v>
      </c>
      <c r="D19" s="382">
        <f>B19/'- 7 -'!F19</f>
        <v>41.41123882503193</v>
      </c>
      <c r="E19" s="382">
        <v>303300</v>
      </c>
      <c r="F19" s="383">
        <f>E19/'- 3 -'!D19*100</f>
        <v>1.4488357484576564</v>
      </c>
      <c r="G19" s="382">
        <f>E19/'- 7 -'!F19</f>
        <v>96.83908045977012</v>
      </c>
      <c r="H19" s="382">
        <v>18800</v>
      </c>
      <c r="I19" s="383">
        <f>H19/'- 3 -'!D19*100</f>
        <v>0.0898058426343684</v>
      </c>
      <c r="J19" s="382">
        <f>H19/'- 7 -'!F19</f>
        <v>6.002554278416348</v>
      </c>
    </row>
    <row r="20" spans="1:10" ht="13.5" customHeight="1">
      <c r="A20" s="23" t="s">
        <v>271</v>
      </c>
      <c r="B20" s="24">
        <v>260198</v>
      </c>
      <c r="C20" s="374">
        <f>B20/'- 3 -'!D20*100</f>
        <v>0.6109258088296081</v>
      </c>
      <c r="D20" s="24">
        <f>B20/'- 7 -'!F20</f>
        <v>38.58214709371293</v>
      </c>
      <c r="E20" s="24">
        <v>452776</v>
      </c>
      <c r="F20" s="374">
        <f>E20/'- 3 -'!D20*100</f>
        <v>1.063084820093293</v>
      </c>
      <c r="G20" s="24">
        <f>E20/'- 7 -'!F20</f>
        <v>67.13760379596678</v>
      </c>
      <c r="H20" s="24">
        <v>240377</v>
      </c>
      <c r="I20" s="374">
        <f>H20/'- 3 -'!D20*100</f>
        <v>0.5643875554348408</v>
      </c>
      <c r="J20" s="24">
        <f>H20/'- 7 -'!F20</f>
        <v>35.64309015421115</v>
      </c>
    </row>
    <row r="21" spans="1:10" ht="13.5" customHeight="1">
      <c r="A21" s="381" t="s">
        <v>272</v>
      </c>
      <c r="B21" s="382">
        <v>311770</v>
      </c>
      <c r="C21" s="383">
        <f>B21/'- 3 -'!D21*100</f>
        <v>1.2132072534827614</v>
      </c>
      <c r="D21" s="382">
        <f>B21/'- 7 -'!F21</f>
        <v>97.428125</v>
      </c>
      <c r="E21" s="382">
        <v>500107</v>
      </c>
      <c r="F21" s="383">
        <f>E21/'- 3 -'!D21*100</f>
        <v>1.9460930811736321</v>
      </c>
      <c r="G21" s="382">
        <f>E21/'- 7 -'!F21</f>
        <v>156.2834375</v>
      </c>
      <c r="H21" s="382">
        <v>58405</v>
      </c>
      <c r="I21" s="383">
        <f>H21/'- 3 -'!D21*100</f>
        <v>0.22727449606973305</v>
      </c>
      <c r="J21" s="382">
        <f>H21/'- 7 -'!F21</f>
        <v>18.2515625</v>
      </c>
    </row>
    <row r="22" spans="1:10" ht="13.5" customHeight="1">
      <c r="A22" s="23" t="s">
        <v>273</v>
      </c>
      <c r="B22" s="24">
        <v>83000</v>
      </c>
      <c r="C22" s="374">
        <f>B22/'- 3 -'!D22*100</f>
        <v>0.6028424530080676</v>
      </c>
      <c r="D22" s="24">
        <f>B22/'- 7 -'!F22</f>
        <v>49.054373522458626</v>
      </c>
      <c r="E22" s="24">
        <v>324675</v>
      </c>
      <c r="F22" s="374">
        <f>E22/'- 3 -'!D22*100</f>
        <v>2.3581671497637875</v>
      </c>
      <c r="G22" s="24">
        <f>E22/'- 7 -'!F22</f>
        <v>191.88829787234042</v>
      </c>
      <c r="H22" s="24">
        <v>20465</v>
      </c>
      <c r="I22" s="374">
        <f>H22/'- 3 -'!D22*100</f>
        <v>0.14864061205795306</v>
      </c>
      <c r="J22" s="24">
        <f>H22/'- 7 -'!F22</f>
        <v>12.0951536643026</v>
      </c>
    </row>
    <row r="23" spans="1:10" ht="13.5" customHeight="1">
      <c r="A23" s="381" t="s">
        <v>274</v>
      </c>
      <c r="B23" s="382">
        <v>76100</v>
      </c>
      <c r="C23" s="383">
        <f>B23/'- 3 -'!D23*100</f>
        <v>0.6646377021457143</v>
      </c>
      <c r="D23" s="382">
        <f>B23/'- 7 -'!F23</f>
        <v>58.47099500576258</v>
      </c>
      <c r="E23" s="382">
        <v>231825</v>
      </c>
      <c r="F23" s="383">
        <f>E23/'- 3 -'!D23*100</f>
        <v>2.0246995440201077</v>
      </c>
      <c r="G23" s="382">
        <f>E23/'- 7 -'!F23</f>
        <v>178.12139838647715</v>
      </c>
      <c r="H23" s="382">
        <v>0</v>
      </c>
      <c r="I23" s="383">
        <f>H23/'- 3 -'!D23*100</f>
        <v>0</v>
      </c>
      <c r="J23" s="382">
        <f>H23/'- 7 -'!F23</f>
        <v>0</v>
      </c>
    </row>
    <row r="24" spans="1:10" ht="13.5" customHeight="1">
      <c r="A24" s="23" t="s">
        <v>275</v>
      </c>
      <c r="B24" s="24">
        <v>172500</v>
      </c>
      <c r="C24" s="374">
        <f>B24/'- 3 -'!D24*100</f>
        <v>0.4499689325797853</v>
      </c>
      <c r="D24" s="24">
        <f>B24/'- 7 -'!F24</f>
        <v>37.438958220293</v>
      </c>
      <c r="E24" s="24">
        <v>513190</v>
      </c>
      <c r="F24" s="374">
        <f>E24/'- 3 -'!D24*100</f>
        <v>1.3386640957137395</v>
      </c>
      <c r="G24" s="24">
        <f>E24/'- 7 -'!F24</f>
        <v>111.38144329896907</v>
      </c>
      <c r="H24" s="24">
        <v>60780</v>
      </c>
      <c r="I24" s="374">
        <f>H24/'- 3 -'!D24*100</f>
        <v>0.15854557520115567</v>
      </c>
      <c r="J24" s="24">
        <f>H24/'- 7 -'!F24</f>
        <v>13.191535539880629</v>
      </c>
    </row>
    <row r="25" spans="1:10" ht="13.5" customHeight="1">
      <c r="A25" s="381" t="s">
        <v>276</v>
      </c>
      <c r="B25" s="382">
        <v>1928322</v>
      </c>
      <c r="C25" s="383">
        <f>B25/'- 3 -'!D25*100</f>
        <v>1.6027455833197604</v>
      </c>
      <c r="D25" s="382">
        <f>B25/'- 7 -'!F25</f>
        <v>129.84021815978184</v>
      </c>
      <c r="E25" s="382">
        <v>2095248</v>
      </c>
      <c r="F25" s="383">
        <f>E25/'- 3 -'!D25*100</f>
        <v>1.741487924713591</v>
      </c>
      <c r="G25" s="382">
        <f>E25/'- 7 -'!F25</f>
        <v>141.07989092010908</v>
      </c>
      <c r="H25" s="382">
        <v>106000</v>
      </c>
      <c r="I25" s="383">
        <f>H25/'- 3 -'!D25*100</f>
        <v>0.08810304079499928</v>
      </c>
      <c r="J25" s="382">
        <f>H25/'- 7 -'!F25</f>
        <v>7.1373261960071375</v>
      </c>
    </row>
    <row r="26" spans="1:10" ht="13.5" customHeight="1">
      <c r="A26" s="23" t="s">
        <v>277</v>
      </c>
      <c r="B26" s="24">
        <v>179916</v>
      </c>
      <c r="C26" s="374">
        <f>B26/'- 3 -'!D26*100</f>
        <v>0.6376086846274877</v>
      </c>
      <c r="D26" s="24">
        <f>B26/'- 7 -'!F26</f>
        <v>55.64125560538117</v>
      </c>
      <c r="E26" s="24">
        <v>707503</v>
      </c>
      <c r="F26" s="374">
        <f>E26/'- 3 -'!D26*100</f>
        <v>2.5073370750794894</v>
      </c>
      <c r="G26" s="24">
        <f>E26/'- 7 -'!F26</f>
        <v>218.80408226380084</v>
      </c>
      <c r="H26" s="24">
        <v>295683</v>
      </c>
      <c r="I26" s="374">
        <f>H26/'- 3 -'!D26*100</f>
        <v>1.0478781692384749</v>
      </c>
      <c r="J26" s="24">
        <f>H26/'- 7 -'!F26</f>
        <v>91.44363692593166</v>
      </c>
    </row>
    <row r="27" spans="1:10" ht="13.5" customHeight="1">
      <c r="A27" s="381" t="s">
        <v>278</v>
      </c>
      <c r="B27" s="382">
        <v>265190</v>
      </c>
      <c r="C27" s="383">
        <f>B27/'- 3 -'!D27*100</f>
        <v>0.8925004285139599</v>
      </c>
      <c r="D27" s="382">
        <f>B27/'- 7 -'!F27</f>
        <v>78.16695700360489</v>
      </c>
      <c r="E27" s="382">
        <v>737491</v>
      </c>
      <c r="F27" s="383">
        <f>E27/'- 3 -'!D27*100</f>
        <v>2.482035648120928</v>
      </c>
      <c r="G27" s="382">
        <f>E27/'- 7 -'!F27</f>
        <v>217.38160295465732</v>
      </c>
      <c r="H27" s="382">
        <v>31097</v>
      </c>
      <c r="I27" s="383">
        <f>H27/'- 3 -'!D27*100</f>
        <v>0.10465736198762628</v>
      </c>
      <c r="J27" s="382">
        <f>H27/'- 7 -'!F27</f>
        <v>9.166099256914293</v>
      </c>
    </row>
    <row r="28" spans="1:10" ht="13.5" customHeight="1">
      <c r="A28" s="23" t="s">
        <v>279</v>
      </c>
      <c r="B28" s="24">
        <v>139372</v>
      </c>
      <c r="C28" s="374">
        <f>B28/'- 3 -'!D28*100</f>
        <v>0.774770069740541</v>
      </c>
      <c r="D28" s="24">
        <f>B28/'- 7 -'!F28</f>
        <v>67.98634146341463</v>
      </c>
      <c r="E28" s="24">
        <v>322430</v>
      </c>
      <c r="F28" s="374">
        <f>E28/'- 3 -'!D28*100</f>
        <v>1.7923909650894199</v>
      </c>
      <c r="G28" s="24">
        <f>E28/'- 7 -'!F28</f>
        <v>157.2829268292683</v>
      </c>
      <c r="H28" s="24">
        <v>6500</v>
      </c>
      <c r="I28" s="374">
        <f>H28/'- 3 -'!D28*100</f>
        <v>0.03613355231548314</v>
      </c>
      <c r="J28" s="24">
        <f>H28/'- 7 -'!F28</f>
        <v>3.1707317073170733</v>
      </c>
    </row>
    <row r="29" spans="1:10" ht="13.5" customHeight="1">
      <c r="A29" s="381" t="s">
        <v>280</v>
      </c>
      <c r="B29" s="382">
        <v>1179668</v>
      </c>
      <c r="C29" s="383">
        <f>B29/'- 3 -'!D29*100</f>
        <v>1.0605999387807663</v>
      </c>
      <c r="D29" s="382">
        <f>B29/'- 7 -'!F29</f>
        <v>91.18206763285025</v>
      </c>
      <c r="E29" s="382">
        <v>2141005</v>
      </c>
      <c r="F29" s="383">
        <f>E29/'- 3 -'!D29*100</f>
        <v>1.924905797164384</v>
      </c>
      <c r="G29" s="382">
        <f>E29/'- 7 -'!F29</f>
        <v>165.48830917874398</v>
      </c>
      <c r="H29" s="382">
        <v>234210</v>
      </c>
      <c r="I29" s="383">
        <f>H29/'- 3 -'!D29*100</f>
        <v>0.21057035679686426</v>
      </c>
      <c r="J29" s="382">
        <f>H29/'- 7 -'!F29</f>
        <v>18.103188405797102</v>
      </c>
    </row>
    <row r="30" spans="1:10" ht="13.5" customHeight="1">
      <c r="A30" s="23" t="s">
        <v>281</v>
      </c>
      <c r="B30" s="24">
        <v>103667</v>
      </c>
      <c r="C30" s="374">
        <f>B30/'- 3 -'!D30*100</f>
        <v>0.9977124227982394</v>
      </c>
      <c r="D30" s="24">
        <f>B30/'- 7 -'!F30</f>
        <v>82.9336</v>
      </c>
      <c r="E30" s="24">
        <v>113925</v>
      </c>
      <c r="F30" s="374">
        <f>E30/'- 3 -'!D30*100</f>
        <v>1.0964375140332934</v>
      </c>
      <c r="G30" s="24">
        <f>E30/'- 7 -'!F30</f>
        <v>91.14</v>
      </c>
      <c r="H30" s="24">
        <v>7400</v>
      </c>
      <c r="I30" s="374">
        <f>H30/'- 3 -'!D30*100</f>
        <v>0.07121911436336513</v>
      </c>
      <c r="J30" s="24">
        <f>H30/'- 7 -'!F30</f>
        <v>5.92</v>
      </c>
    </row>
    <row r="31" spans="1:10" ht="13.5" customHeight="1">
      <c r="A31" s="381" t="s">
        <v>282</v>
      </c>
      <c r="B31" s="382">
        <v>117947</v>
      </c>
      <c r="C31" s="383">
        <f>B31/'- 3 -'!D31*100</f>
        <v>0.4423826318149053</v>
      </c>
      <c r="D31" s="382">
        <f>B31/'- 7 -'!F31</f>
        <v>34.973165307635284</v>
      </c>
      <c r="E31" s="382">
        <v>450837</v>
      </c>
      <c r="F31" s="383">
        <f>E31/'- 3 -'!D31*100</f>
        <v>1.6909498213565113</v>
      </c>
      <c r="G31" s="382">
        <f>E31/'- 7 -'!F31</f>
        <v>133.68035581912528</v>
      </c>
      <c r="H31" s="382">
        <v>80273</v>
      </c>
      <c r="I31" s="383">
        <f>H31/'- 3 -'!D31*100</f>
        <v>0.3010791372707902</v>
      </c>
      <c r="J31" s="382">
        <f>H31/'- 7 -'!F31</f>
        <v>23.802223869532988</v>
      </c>
    </row>
    <row r="32" spans="1:10" ht="13.5" customHeight="1">
      <c r="A32" s="23" t="s">
        <v>283</v>
      </c>
      <c r="B32" s="24">
        <v>106290</v>
      </c>
      <c r="C32" s="374">
        <f>B32/'- 3 -'!D32*100</f>
        <v>0.5265624473635713</v>
      </c>
      <c r="D32" s="24">
        <f>B32/'- 7 -'!F32</f>
        <v>47.578334825425245</v>
      </c>
      <c r="E32" s="24">
        <v>202260</v>
      </c>
      <c r="F32" s="374">
        <f>E32/'- 3 -'!D32*100</f>
        <v>1.001999441186903</v>
      </c>
      <c r="G32" s="24">
        <f>E32/'- 7 -'!F32</f>
        <v>90.53715308863026</v>
      </c>
      <c r="H32" s="24">
        <v>20150</v>
      </c>
      <c r="I32" s="374">
        <f>H32/'- 3 -'!D32*100</f>
        <v>0.0998234388406808</v>
      </c>
      <c r="J32" s="24">
        <f>H32/'- 7 -'!F32</f>
        <v>9.019695613249777</v>
      </c>
    </row>
    <row r="33" spans="1:10" ht="13.5" customHeight="1">
      <c r="A33" s="381" t="s">
        <v>284</v>
      </c>
      <c r="B33" s="382">
        <v>120000</v>
      </c>
      <c r="C33" s="383">
        <f>B33/'- 3 -'!D33*100</f>
        <v>0.5442892716048823</v>
      </c>
      <c r="D33" s="382">
        <f>B33/'- 7 -'!F33</f>
        <v>51.59071367153912</v>
      </c>
      <c r="E33" s="382">
        <v>217200</v>
      </c>
      <c r="F33" s="383">
        <f>E33/'- 3 -'!D33*100</f>
        <v>0.9851635816048369</v>
      </c>
      <c r="G33" s="382">
        <f>E33/'- 7 -'!F33</f>
        <v>93.37919174548581</v>
      </c>
      <c r="H33" s="382">
        <v>28000</v>
      </c>
      <c r="I33" s="383">
        <f>H33/'- 3 -'!D33*100</f>
        <v>0.12700083004113918</v>
      </c>
      <c r="J33" s="382">
        <f>H33/'- 7 -'!F33</f>
        <v>12.037833190025795</v>
      </c>
    </row>
    <row r="34" spans="1:10" ht="13.5" customHeight="1">
      <c r="A34" s="23" t="s">
        <v>285</v>
      </c>
      <c r="B34" s="24">
        <v>123595</v>
      </c>
      <c r="C34" s="374">
        <f>B34/'- 3 -'!D34*100</f>
        <v>0.6606081389787611</v>
      </c>
      <c r="D34" s="24">
        <f>B34/'- 7 -'!F34</f>
        <v>56.63001145475372</v>
      </c>
      <c r="E34" s="24">
        <v>348068</v>
      </c>
      <c r="F34" s="374">
        <f>E34/'- 3 -'!D34*100</f>
        <v>1.8604033635507864</v>
      </c>
      <c r="G34" s="24">
        <f>E34/'- 7 -'!F34</f>
        <v>159.48132875143185</v>
      </c>
      <c r="H34" s="24">
        <v>3000</v>
      </c>
      <c r="I34" s="374">
        <f>H34/'- 3 -'!D34*100</f>
        <v>0.016034826788594064</v>
      </c>
      <c r="J34" s="24">
        <f>H34/'- 7 -'!F34</f>
        <v>1.3745704467353952</v>
      </c>
    </row>
    <row r="35" spans="1:10" ht="13.5" customHeight="1">
      <c r="A35" s="381" t="s">
        <v>286</v>
      </c>
      <c r="B35" s="382">
        <v>882383</v>
      </c>
      <c r="C35" s="383">
        <f>B35/'- 3 -'!D35*100</f>
        <v>0.6542006712625594</v>
      </c>
      <c r="D35" s="382">
        <f>B35/'- 7 -'!F35</f>
        <v>51.82105417706651</v>
      </c>
      <c r="E35" s="382">
        <v>1877000</v>
      </c>
      <c r="F35" s="383">
        <f>E35/'- 3 -'!D35*100</f>
        <v>1.3916118737099696</v>
      </c>
      <c r="G35" s="382">
        <f>E35/'- 7 -'!F35</f>
        <v>110.23344589634415</v>
      </c>
      <c r="H35" s="382">
        <v>413960</v>
      </c>
      <c r="I35" s="383">
        <f>H35/'- 3 -'!D35*100</f>
        <v>0.3069108424299302</v>
      </c>
      <c r="J35" s="382">
        <f>H35/'- 7 -'!F35</f>
        <v>24.31126119512553</v>
      </c>
    </row>
    <row r="36" spans="1:10" ht="13.5" customHeight="1">
      <c r="A36" s="23" t="s">
        <v>287</v>
      </c>
      <c r="B36" s="24">
        <v>119280</v>
      </c>
      <c r="C36" s="374">
        <f>B36/'- 3 -'!D36*100</f>
        <v>0.6786527082385071</v>
      </c>
      <c r="D36" s="24">
        <f>B36/'- 7 -'!F36</f>
        <v>59.093386177854846</v>
      </c>
      <c r="E36" s="24">
        <v>248140</v>
      </c>
      <c r="F36" s="374">
        <f>E36/'- 3 -'!D36*100</f>
        <v>1.4118115612198452</v>
      </c>
      <c r="G36" s="24">
        <f>E36/'- 7 -'!F36</f>
        <v>122.93287094377013</v>
      </c>
      <c r="H36" s="24">
        <v>1500</v>
      </c>
      <c r="I36" s="374">
        <f>H36/'- 3 -'!D36*100</f>
        <v>0.008534365043240783</v>
      </c>
      <c r="J36" s="24">
        <f>H36/'- 7 -'!F36</f>
        <v>0.7431260837255388</v>
      </c>
    </row>
    <row r="37" spans="1:10" ht="13.5" customHeight="1">
      <c r="A37" s="381" t="s">
        <v>288</v>
      </c>
      <c r="B37" s="382">
        <v>157602</v>
      </c>
      <c r="C37" s="383">
        <f>B37/'- 3 -'!D37*100</f>
        <v>0.582107018204612</v>
      </c>
      <c r="D37" s="382">
        <f>B37/'- 7 -'!F37</f>
        <v>48.74791215589236</v>
      </c>
      <c r="E37" s="382">
        <v>394228</v>
      </c>
      <c r="F37" s="383">
        <f>E37/'- 3 -'!D37*100</f>
        <v>1.4560912017155097</v>
      </c>
      <c r="G37" s="382">
        <f>E37/'- 7 -'!F37</f>
        <v>121.93875657284256</v>
      </c>
      <c r="H37" s="382">
        <v>16892</v>
      </c>
      <c r="I37" s="383">
        <f>H37/'- 3 -'!D37*100</f>
        <v>0.062391034070077185</v>
      </c>
      <c r="J37" s="382">
        <f>H37/'- 7 -'!F37</f>
        <v>5.224868543148778</v>
      </c>
    </row>
    <row r="38" spans="1:10" ht="13.5" customHeight="1">
      <c r="A38" s="23" t="s">
        <v>289</v>
      </c>
      <c r="B38" s="24">
        <v>502707</v>
      </c>
      <c r="C38" s="374">
        <f>B38/'- 3 -'!D38*100</f>
        <v>0.7167016387104169</v>
      </c>
      <c r="D38" s="24">
        <f>B38/'- 7 -'!F38</f>
        <v>58.93399765533412</v>
      </c>
      <c r="E38" s="24">
        <v>1434128</v>
      </c>
      <c r="F38" s="374">
        <f>E38/'- 3 -'!D38*100</f>
        <v>2.0446142339782276</v>
      </c>
      <c r="G38" s="24">
        <f>E38/'- 7 -'!F38</f>
        <v>168.12754982415007</v>
      </c>
      <c r="H38" s="24">
        <v>174045</v>
      </c>
      <c r="I38" s="374">
        <f>H38/'- 3 -'!D38*100</f>
        <v>0.24813327984164638</v>
      </c>
      <c r="J38" s="24">
        <f>H38/'- 7 -'!F38</f>
        <v>20.403868698710433</v>
      </c>
    </row>
    <row r="39" spans="1:10" ht="13.5" customHeight="1">
      <c r="A39" s="381" t="s">
        <v>290</v>
      </c>
      <c r="B39" s="382">
        <v>138533</v>
      </c>
      <c r="C39" s="383">
        <f>B39/'- 3 -'!D39*100</f>
        <v>0.8780814187531134</v>
      </c>
      <c r="D39" s="382">
        <f>B39/'- 7 -'!F39</f>
        <v>78.6895768247657</v>
      </c>
      <c r="E39" s="382">
        <v>174285</v>
      </c>
      <c r="F39" s="383">
        <f>E39/'- 3 -'!D39*100</f>
        <v>1.104692889545353</v>
      </c>
      <c r="G39" s="382">
        <f>E39/'- 7 -'!F39</f>
        <v>98.99744390798068</v>
      </c>
      <c r="H39" s="382">
        <v>22340</v>
      </c>
      <c r="I39" s="383">
        <f>H39/'- 3 -'!D39*100</f>
        <v>0.14160047710613755</v>
      </c>
      <c r="J39" s="382">
        <f>H39/'- 7 -'!F39</f>
        <v>12.689576824765691</v>
      </c>
    </row>
    <row r="40" spans="1:10" ht="13.5" customHeight="1">
      <c r="A40" s="23" t="s">
        <v>291</v>
      </c>
      <c r="B40" s="24">
        <v>986269</v>
      </c>
      <c r="C40" s="374">
        <f>B40/'- 3 -'!D40*100</f>
        <v>1.3599910436059264</v>
      </c>
      <c r="D40" s="24">
        <f>B40/'- 7 -'!F40</f>
        <v>110.02063718709563</v>
      </c>
      <c r="E40" s="24">
        <v>464153</v>
      </c>
      <c r="F40" s="374">
        <f>E40/'- 3 -'!D40*100</f>
        <v>0.6400322050706466</v>
      </c>
      <c r="G40" s="24">
        <f>E40/'- 7 -'!F40</f>
        <v>51.77736379456517</v>
      </c>
      <c r="H40" s="24">
        <v>139394</v>
      </c>
      <c r="I40" s="374">
        <f>H40/'- 3 -'!D40*100</f>
        <v>0.1922138803231213</v>
      </c>
      <c r="J40" s="24">
        <f>H40/'- 7 -'!F40</f>
        <v>15.549730043282317</v>
      </c>
    </row>
    <row r="41" spans="1:10" ht="13.5" customHeight="1">
      <c r="A41" s="381" t="s">
        <v>292</v>
      </c>
      <c r="B41" s="382">
        <v>170935</v>
      </c>
      <c r="C41" s="383">
        <f>B41/'- 3 -'!D41*100</f>
        <v>0.3852860858788001</v>
      </c>
      <c r="D41" s="382">
        <f>B41/'- 7 -'!F41</f>
        <v>35.87303252885624</v>
      </c>
      <c r="E41" s="382">
        <v>532021</v>
      </c>
      <c r="F41" s="383">
        <f>E41/'- 3 -'!D41*100</f>
        <v>1.1991709637893064</v>
      </c>
      <c r="G41" s="382">
        <f>E41/'- 7 -'!F41</f>
        <v>111.65183630640084</v>
      </c>
      <c r="H41" s="382">
        <v>42036</v>
      </c>
      <c r="I41" s="383">
        <f>H41/'- 3 -'!D41*100</f>
        <v>0.09474879870126796</v>
      </c>
      <c r="J41" s="382">
        <f>H41/'- 7 -'!F41</f>
        <v>8.821825813221405</v>
      </c>
    </row>
    <row r="42" spans="1:10" ht="13.5" customHeight="1">
      <c r="A42" s="23" t="s">
        <v>293</v>
      </c>
      <c r="B42" s="24">
        <v>83511</v>
      </c>
      <c r="C42" s="374">
        <f>B42/'- 3 -'!D42*100</f>
        <v>0.5153218958459974</v>
      </c>
      <c r="D42" s="24">
        <f>B42/'- 7 -'!F42</f>
        <v>46.38211607886698</v>
      </c>
      <c r="E42" s="24">
        <v>179598</v>
      </c>
      <c r="F42" s="374">
        <f>E42/'- 3 -'!D42*100</f>
        <v>1.1082466004496347</v>
      </c>
      <c r="G42" s="24">
        <f>E42/'- 7 -'!F42</f>
        <v>99.74895862260483</v>
      </c>
      <c r="H42" s="24">
        <v>4300</v>
      </c>
      <c r="I42" s="374">
        <f>H42/'- 3 -'!D42*100</f>
        <v>0.026534039253964015</v>
      </c>
      <c r="J42" s="24">
        <f>H42/'- 7 -'!F42</f>
        <v>2.3882254929186337</v>
      </c>
    </row>
    <row r="43" spans="1:10" ht="13.5" customHeight="1">
      <c r="A43" s="381" t="s">
        <v>294</v>
      </c>
      <c r="B43" s="382">
        <v>53253</v>
      </c>
      <c r="C43" s="383">
        <f>B43/'- 3 -'!D43*100</f>
        <v>0.574670594710091</v>
      </c>
      <c r="D43" s="382">
        <f>B43/'- 7 -'!F43</f>
        <v>46.877640845070424</v>
      </c>
      <c r="E43" s="382">
        <v>160398</v>
      </c>
      <c r="F43" s="383">
        <f>E43/'- 3 -'!D43*100</f>
        <v>1.7309074427789828</v>
      </c>
      <c r="G43" s="382">
        <f>E43/'- 7 -'!F43</f>
        <v>141.19542253521126</v>
      </c>
      <c r="H43" s="382">
        <v>8800</v>
      </c>
      <c r="I43" s="383">
        <f>H43/'- 3 -'!D43*100</f>
        <v>0.09496368718098136</v>
      </c>
      <c r="J43" s="382">
        <f>H43/'- 7 -'!F43</f>
        <v>7.746478873239437</v>
      </c>
    </row>
    <row r="44" spans="1:10" ht="13.5" customHeight="1">
      <c r="A44" s="23" t="s">
        <v>295</v>
      </c>
      <c r="B44" s="24">
        <v>32472</v>
      </c>
      <c r="C44" s="374">
        <f>B44/'- 3 -'!D44*100</f>
        <v>0.44757339055450884</v>
      </c>
      <c r="D44" s="24">
        <f>B44/'- 7 -'!F44</f>
        <v>41.025900189513585</v>
      </c>
      <c r="E44" s="24">
        <v>100983</v>
      </c>
      <c r="F44" s="374">
        <f>E44/'- 3 -'!D44*100</f>
        <v>1.3918854304744386</v>
      </c>
      <c r="G44" s="24">
        <f>E44/'- 7 -'!F44</f>
        <v>127.58433354390398</v>
      </c>
      <c r="H44" s="24">
        <v>2500</v>
      </c>
      <c r="I44" s="374">
        <f>H44/'- 3 -'!D44*100</f>
        <v>0.03445840959553684</v>
      </c>
      <c r="J44" s="24">
        <f>H44/'- 7 -'!F44</f>
        <v>3.158559696778269</v>
      </c>
    </row>
    <row r="45" spans="1:10" ht="13.5" customHeight="1">
      <c r="A45" s="381" t="s">
        <v>296</v>
      </c>
      <c r="B45" s="382">
        <v>80119</v>
      </c>
      <c r="C45" s="383">
        <f>B45/'- 3 -'!D45*100</f>
        <v>0.7254316494422789</v>
      </c>
      <c r="D45" s="382">
        <f>B45/'- 7 -'!F45</f>
        <v>54.7634996582365</v>
      </c>
      <c r="E45" s="382">
        <v>211448</v>
      </c>
      <c r="F45" s="383">
        <f>E45/'- 3 -'!D45*100</f>
        <v>1.9145405136268678</v>
      </c>
      <c r="G45" s="382">
        <f>E45/'- 7 -'!F45</f>
        <v>144.5304169514696</v>
      </c>
      <c r="H45" s="382">
        <v>124798</v>
      </c>
      <c r="I45" s="383">
        <f>H45/'- 3 -'!D45*100</f>
        <v>1.1299744004180972</v>
      </c>
      <c r="J45" s="382">
        <f>H45/'- 7 -'!F45</f>
        <v>85.3028024606972</v>
      </c>
    </row>
    <row r="46" spans="1:10" ht="13.5" customHeight="1">
      <c r="A46" s="23" t="s">
        <v>297</v>
      </c>
      <c r="B46" s="24">
        <v>2319500</v>
      </c>
      <c r="C46" s="374">
        <f>B46/'- 3 -'!D46*100</f>
        <v>0.8361077427289807</v>
      </c>
      <c r="D46" s="24">
        <f>B46/'- 7 -'!F46</f>
        <v>74.88901444830091</v>
      </c>
      <c r="E46" s="24">
        <v>4225600</v>
      </c>
      <c r="F46" s="374">
        <f>E46/'- 3 -'!D46*100</f>
        <v>1.5231976191746415</v>
      </c>
      <c r="G46" s="24">
        <f>E46/'- 7 -'!F46</f>
        <v>136.43070465735732</v>
      </c>
      <c r="H46" s="24">
        <v>2680400</v>
      </c>
      <c r="I46" s="374">
        <f>H46/'- 3 -'!D46*100</f>
        <v>0.9662009888384393</v>
      </c>
      <c r="J46" s="24">
        <f>H46/'- 7 -'!F46</f>
        <v>86.54128662523206</v>
      </c>
    </row>
    <row r="47" spans="1:10" ht="13.5" customHeight="1">
      <c r="A47" s="381" t="s">
        <v>300</v>
      </c>
      <c r="B47" s="382">
        <v>153390</v>
      </c>
      <c r="C47" s="383">
        <f>B47/'- 3 -'!D47*100</f>
        <v>1.9357278779770855</v>
      </c>
      <c r="D47" s="382">
        <f>B47/'- 7 -'!F47</f>
        <v>201.29921259842519</v>
      </c>
      <c r="E47" s="382">
        <v>626403</v>
      </c>
      <c r="F47" s="383">
        <f>E47/'- 3 -'!D47*100</f>
        <v>7.904985657138537</v>
      </c>
      <c r="G47" s="382">
        <f>E47/'- 7 -'!F47</f>
        <v>822.0511811023622</v>
      </c>
      <c r="H47" s="382">
        <v>0</v>
      </c>
      <c r="I47" s="383">
        <f>H47/'- 3 -'!D47*100</f>
        <v>0</v>
      </c>
      <c r="J47" s="382">
        <f>H47/'- 7 -'!F47</f>
        <v>0</v>
      </c>
    </row>
    <row r="48" spans="1:10" ht="4.5" customHeight="1">
      <c r="A48"/>
      <c r="B48"/>
      <c r="C48"/>
      <c r="D48"/>
      <c r="E48"/>
      <c r="F48"/>
      <c r="G48"/>
      <c r="H48"/>
      <c r="I48"/>
      <c r="J48"/>
    </row>
    <row r="49" spans="1:10" ht="13.5" customHeight="1">
      <c r="A49" s="384" t="s">
        <v>298</v>
      </c>
      <c r="B49" s="385">
        <f>SUM(B11:B47)</f>
        <v>12601839</v>
      </c>
      <c r="C49" s="386">
        <f>B49/'- 3 -'!D49*100</f>
        <v>0.8306612537604067</v>
      </c>
      <c r="D49" s="385">
        <f>B49/'- 7 -'!F49</f>
        <v>71.10523932745501</v>
      </c>
      <c r="E49" s="385">
        <f>SUM(E11:E47)</f>
        <v>23984127</v>
      </c>
      <c r="F49" s="386">
        <f>E49/'- 3 -'!D49*100</f>
        <v>1.5809347353325829</v>
      </c>
      <c r="G49" s="385">
        <f>E49/'- 7 -'!F49</f>
        <v>135.3292238057537</v>
      </c>
      <c r="H49" s="385">
        <f>SUM(H11:H47)</f>
        <v>5991069</v>
      </c>
      <c r="I49" s="386">
        <f>H49/'- 3 -'!D49*100</f>
        <v>0.3949065598207615</v>
      </c>
      <c r="J49" s="385">
        <f>H49/'- 7 -'!F49</f>
        <v>33.80430388551199</v>
      </c>
    </row>
    <row r="50" spans="1:10" ht="4.5" customHeight="1">
      <c r="A50" s="25" t="s">
        <v>6</v>
      </c>
      <c r="B50" s="26"/>
      <c r="C50" s="373"/>
      <c r="D50" s="26"/>
      <c r="E50" s="26"/>
      <c r="F50" s="373"/>
      <c r="H50" s="26"/>
      <c r="I50" s="373"/>
      <c r="J50" s="26"/>
    </row>
    <row r="51" spans="1:10" ht="13.5" customHeight="1">
      <c r="A51" s="23" t="s">
        <v>299</v>
      </c>
      <c r="B51" s="24">
        <v>1350</v>
      </c>
      <c r="C51" s="374">
        <f>B51/'- 3 -'!D51*100</f>
        <v>0.053195660337433864</v>
      </c>
      <c r="D51" s="24">
        <f>B51/'- 7 -'!F51</f>
        <v>5.024190547078526</v>
      </c>
      <c r="E51" s="24">
        <v>97195</v>
      </c>
      <c r="F51" s="374">
        <f>E51/'- 3 -'!D51*100</f>
        <v>3.8298905233310254</v>
      </c>
      <c r="G51" s="24">
        <f>E51/'- 7 -'!F51</f>
        <v>361.7231112765166</v>
      </c>
      <c r="H51" s="24">
        <v>12200</v>
      </c>
      <c r="I51" s="374">
        <f>H51/'- 3 -'!D51*100</f>
        <v>0.48073115267903194</v>
      </c>
      <c r="J51" s="24">
        <f>H51/'- 7 -'!F51</f>
        <v>45.403796055080015</v>
      </c>
    </row>
    <row r="52" ht="49.5" customHeight="1"/>
    <row r="53" ht="15" customHeight="1"/>
    <row r="54" ht="14.25" customHeight="1"/>
    <row r="55" ht="14.25" customHeight="1"/>
    <row r="56" ht="14.25" customHeight="1"/>
    <row r="57" ht="14.25" customHeight="1"/>
    <row r="58" ht="14.25" customHeight="1"/>
    <row r="59" ht="14.25" customHeight="1"/>
    <row r="60" ht="12" customHeight="1"/>
    <row r="61" ht="12" customHeight="1"/>
    <row r="62" ht="12" customHeight="1"/>
    <row r="63" ht="12" customHeight="1"/>
    <row r="64" ht="12" customHeight="1"/>
    <row r="65" ht="12" customHeight="1"/>
    <row r="66" ht="12"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5.xml><?xml version="1.0" encoding="utf-8"?>
<worksheet xmlns="http://schemas.openxmlformats.org/spreadsheetml/2006/main" xmlns:r="http://schemas.openxmlformats.org/officeDocument/2006/relationships">
  <sheetPr codeName="Sheet27">
    <pageSetUpPr fitToPage="1"/>
  </sheetPr>
  <dimension ref="A1:G56"/>
  <sheetViews>
    <sheetView showGridLines="0" showZeros="0" workbookViewId="0" topLeftCell="A1">
      <selection activeCell="A1" sqref="A1"/>
    </sheetView>
  </sheetViews>
  <sheetFormatPr defaultColWidth="15.83203125" defaultRowHeight="12"/>
  <cols>
    <col min="1" max="1" width="33.83203125" style="1" customWidth="1"/>
    <col min="2" max="2" width="16.83203125" style="1" customWidth="1"/>
    <col min="3" max="3" width="15.83203125" style="1" customWidth="1"/>
    <col min="4" max="4" width="16.83203125" style="1" customWidth="1"/>
    <col min="5" max="5" width="15.83203125" style="1" customWidth="1"/>
    <col min="6" max="6" width="17.83203125" style="1" customWidth="1"/>
    <col min="7" max="16384" width="15.83203125" style="1" customWidth="1"/>
  </cols>
  <sheetData>
    <row r="1" spans="1:7" ht="6.75" customHeight="1">
      <c r="A1" s="3"/>
      <c r="B1" s="4"/>
      <c r="C1" s="4"/>
      <c r="D1" s="4"/>
      <c r="E1" s="4"/>
      <c r="F1" s="4"/>
      <c r="G1" s="4"/>
    </row>
    <row r="2" spans="1:7" ht="15.75" customHeight="1">
      <c r="A2" s="168"/>
      <c r="B2" s="5" t="s">
        <v>3</v>
      </c>
      <c r="C2" s="6"/>
      <c r="D2" s="6"/>
      <c r="E2" s="6"/>
      <c r="F2" s="109"/>
      <c r="G2" s="191" t="s">
        <v>456</v>
      </c>
    </row>
    <row r="3" spans="1:7" ht="15.75" customHeight="1">
      <c r="A3" s="171"/>
      <c r="B3" s="7" t="str">
        <f>OPYEAR</f>
        <v>OPERATING FUND 2005/2006 BUDGET</v>
      </c>
      <c r="C3" s="8"/>
      <c r="D3" s="8"/>
      <c r="E3" s="8"/>
      <c r="F3" s="111"/>
      <c r="G3" s="104"/>
    </row>
    <row r="4" spans="2:7" ht="15.75" customHeight="1">
      <c r="B4" s="4"/>
      <c r="C4" s="4"/>
      <c r="D4" s="4"/>
      <c r="E4" s="4"/>
      <c r="F4" s="4"/>
      <c r="G4" s="4"/>
    </row>
    <row r="5" spans="2:7" ht="15.75" customHeight="1">
      <c r="B5" s="4"/>
      <c r="C5" s="4"/>
      <c r="D5" s="4"/>
      <c r="E5" s="4"/>
      <c r="F5" s="4"/>
      <c r="G5" s="4"/>
    </row>
    <row r="6" spans="2:7" ht="15.75" customHeight="1">
      <c r="B6" s="192" t="s">
        <v>28</v>
      </c>
      <c r="C6" s="193"/>
      <c r="D6" s="194"/>
      <c r="E6" s="194"/>
      <c r="F6" s="194"/>
      <c r="G6" s="195"/>
    </row>
    <row r="7" spans="2:7" ht="15.75" customHeight="1">
      <c r="B7" s="387"/>
      <c r="C7" s="377"/>
      <c r="D7" s="375"/>
      <c r="E7" s="377"/>
      <c r="F7" s="375" t="s">
        <v>57</v>
      </c>
      <c r="G7" s="377"/>
    </row>
    <row r="8" spans="1:7" ht="15.75" customHeight="1">
      <c r="A8" s="105"/>
      <c r="B8" s="379" t="s">
        <v>40</v>
      </c>
      <c r="C8" s="380"/>
      <c r="D8" s="378" t="s">
        <v>76</v>
      </c>
      <c r="E8" s="380"/>
      <c r="F8" s="378" t="s">
        <v>77</v>
      </c>
      <c r="G8" s="380"/>
    </row>
    <row r="9" spans="1:7" ht="15.75" customHeight="1">
      <c r="A9" s="35" t="s">
        <v>98</v>
      </c>
      <c r="B9" s="196" t="s">
        <v>99</v>
      </c>
      <c r="C9" s="196" t="s">
        <v>100</v>
      </c>
      <c r="D9" s="196" t="s">
        <v>99</v>
      </c>
      <c r="E9" s="196" t="s">
        <v>100</v>
      </c>
      <c r="F9" s="196" t="s">
        <v>99</v>
      </c>
      <c r="G9" s="196" t="s">
        <v>100</v>
      </c>
    </row>
    <row r="10" ht="4.5" customHeight="1">
      <c r="A10" s="37"/>
    </row>
    <row r="11" spans="1:7" ht="13.5" customHeight="1">
      <c r="A11" s="381" t="s">
        <v>263</v>
      </c>
      <c r="B11" s="382">
        <v>46463</v>
      </c>
      <c r="C11" s="383">
        <f>B11/'- 3 -'!D11*100</f>
        <v>0.38868161284925545</v>
      </c>
      <c r="D11" s="382">
        <v>755631</v>
      </c>
      <c r="E11" s="383">
        <f>D11/'- 3 -'!D11*100</f>
        <v>6.321156098377112</v>
      </c>
      <c r="F11" s="382">
        <v>2500</v>
      </c>
      <c r="G11" s="383">
        <f>F11/'- 3 -'!D11*100</f>
        <v>0.02091350175673415</v>
      </c>
    </row>
    <row r="12" spans="1:7" ht="13.5" customHeight="1">
      <c r="A12" s="23" t="s">
        <v>264</v>
      </c>
      <c r="B12" s="24">
        <v>68358</v>
      </c>
      <c r="C12" s="374">
        <f>B12/'- 3 -'!D12*100</f>
        <v>0.32914123403262</v>
      </c>
      <c r="D12" s="24">
        <v>1518073</v>
      </c>
      <c r="E12" s="374">
        <f>D12/'- 3 -'!D12*100</f>
        <v>7.3094651770327035</v>
      </c>
      <c r="F12" s="24">
        <v>1000</v>
      </c>
      <c r="G12" s="374">
        <f>F12/'- 3 -'!D12*100</f>
        <v>0.004814962901673835</v>
      </c>
    </row>
    <row r="13" spans="1:7" ht="13.5" customHeight="1">
      <c r="A13" s="381" t="s">
        <v>265</v>
      </c>
      <c r="B13" s="382">
        <v>138700</v>
      </c>
      <c r="C13" s="383">
        <f>B13/'- 3 -'!D13*100</f>
        <v>0.2696811851195094</v>
      </c>
      <c r="D13" s="382">
        <v>1298300</v>
      </c>
      <c r="E13" s="383">
        <f>D13/'- 3 -'!D13*100</f>
        <v>2.524348108440224</v>
      </c>
      <c r="F13" s="382">
        <v>0</v>
      </c>
      <c r="G13" s="383">
        <f>F13/'- 3 -'!D13*100</f>
        <v>0</v>
      </c>
    </row>
    <row r="14" spans="1:7" ht="13.5" customHeight="1">
      <c r="A14" s="23" t="s">
        <v>301</v>
      </c>
      <c r="B14" s="24">
        <v>128304</v>
      </c>
      <c r="C14" s="374">
        <f>B14/'- 3 -'!D14*100</f>
        <v>0.279063078513113</v>
      </c>
      <c r="D14" s="24">
        <v>3549483</v>
      </c>
      <c r="E14" s="374">
        <f>D14/'- 3 -'!D14*100</f>
        <v>7.720177493374797</v>
      </c>
      <c r="F14" s="24">
        <v>284673</v>
      </c>
      <c r="G14" s="374">
        <f>F14/'- 3 -'!D14*100</f>
        <v>0.6191679429290079</v>
      </c>
    </row>
    <row r="15" spans="1:7" ht="13.5" customHeight="1">
      <c r="A15" s="381" t="s">
        <v>266</v>
      </c>
      <c r="B15" s="382">
        <v>63750</v>
      </c>
      <c r="C15" s="383">
        <f>B15/'- 3 -'!D15*100</f>
        <v>0.45957654797096054</v>
      </c>
      <c r="D15" s="382">
        <v>886900</v>
      </c>
      <c r="E15" s="383">
        <f>D15/'- 3 -'!D15*100</f>
        <v>6.393701025810901</v>
      </c>
      <c r="F15" s="382">
        <v>1000</v>
      </c>
      <c r="G15" s="383">
        <f>F15/'- 3 -'!D15*100</f>
        <v>0.007209043889740557</v>
      </c>
    </row>
    <row r="16" spans="1:7" ht="13.5" customHeight="1">
      <c r="A16" s="23" t="s">
        <v>267</v>
      </c>
      <c r="B16" s="24">
        <v>0</v>
      </c>
      <c r="C16" s="374">
        <f>B16/'- 3 -'!D16*100</f>
        <v>0</v>
      </c>
      <c r="D16" s="24">
        <v>144434</v>
      </c>
      <c r="E16" s="374">
        <f>D16/'- 3 -'!D16*100</f>
        <v>1.3121007165435847</v>
      </c>
      <c r="F16" s="24">
        <v>255</v>
      </c>
      <c r="G16" s="374">
        <f>F16/'- 3 -'!D16*100</f>
        <v>0.002316529921753978</v>
      </c>
    </row>
    <row r="17" spans="1:7" ht="13.5" customHeight="1">
      <c r="A17" s="381" t="s">
        <v>268</v>
      </c>
      <c r="B17" s="382">
        <v>41470</v>
      </c>
      <c r="C17" s="383">
        <f>B17/'- 3 -'!D17*100</f>
        <v>0.32590989137699167</v>
      </c>
      <c r="D17" s="382">
        <v>1038790</v>
      </c>
      <c r="E17" s="383">
        <f>D17/'- 3 -'!D17*100</f>
        <v>8.163779504786719</v>
      </c>
      <c r="F17" s="382">
        <v>26500</v>
      </c>
      <c r="G17" s="383">
        <f>F17/'- 3 -'!D17*100</f>
        <v>0.20826168607403617</v>
      </c>
    </row>
    <row r="18" spans="1:7" ht="13.5" customHeight="1">
      <c r="A18" s="23" t="s">
        <v>269</v>
      </c>
      <c r="B18" s="24">
        <v>146128</v>
      </c>
      <c r="C18" s="374">
        <f>B18/'- 3 -'!D18*100</f>
        <v>0.18340755544040843</v>
      </c>
      <c r="D18" s="24">
        <v>3100053</v>
      </c>
      <c r="E18" s="374">
        <f>D18/'- 3 -'!D18*100</f>
        <v>3.890925369988671</v>
      </c>
      <c r="F18" s="24">
        <v>65970</v>
      </c>
      <c r="G18" s="374">
        <f>F18/'- 3 -'!D18*100</f>
        <v>0.08279998653511815</v>
      </c>
    </row>
    <row r="19" spans="1:7" ht="13.5" customHeight="1">
      <c r="A19" s="381" t="s">
        <v>270</v>
      </c>
      <c r="B19" s="382">
        <v>29800</v>
      </c>
      <c r="C19" s="383">
        <f>B19/'- 3 -'!D19*100</f>
        <v>0.14235181438852015</v>
      </c>
      <c r="D19" s="382">
        <v>699000</v>
      </c>
      <c r="E19" s="383">
        <f>D19/'- 3 -'!D19*100</f>
        <v>3.3390576596501873</v>
      </c>
      <c r="F19" s="382">
        <v>18000</v>
      </c>
      <c r="G19" s="383">
        <f>F19/'- 3 -'!D19*100</f>
        <v>0.08598431741588465</v>
      </c>
    </row>
    <row r="20" spans="1:7" ht="13.5" customHeight="1">
      <c r="A20" s="23" t="s">
        <v>271</v>
      </c>
      <c r="B20" s="24">
        <v>140678</v>
      </c>
      <c r="C20" s="374">
        <f>B20/'- 3 -'!D20*100</f>
        <v>0.33030162005292746</v>
      </c>
      <c r="D20" s="24">
        <v>2208262</v>
      </c>
      <c r="E20" s="374">
        <f>D20/'- 3 -'!D20*100</f>
        <v>5.184837118108856</v>
      </c>
      <c r="F20" s="24">
        <v>20250</v>
      </c>
      <c r="G20" s="374">
        <f>F20/'- 3 -'!D20*100</f>
        <v>0.04754551391171171</v>
      </c>
    </row>
    <row r="21" spans="1:7" ht="13.5" customHeight="1">
      <c r="A21" s="381" t="s">
        <v>272</v>
      </c>
      <c r="B21" s="382">
        <v>120000</v>
      </c>
      <c r="C21" s="383">
        <f>B21/'- 3 -'!D21*100</f>
        <v>0.4669624095260332</v>
      </c>
      <c r="D21" s="382">
        <v>1584000</v>
      </c>
      <c r="E21" s="383">
        <f>D21/'- 3 -'!D21*100</f>
        <v>6.1639038057436375</v>
      </c>
      <c r="F21" s="382">
        <v>9000</v>
      </c>
      <c r="G21" s="383">
        <f>F21/'- 3 -'!D21*100</f>
        <v>0.03502218071445249</v>
      </c>
    </row>
    <row r="22" spans="1:7" ht="13.5" customHeight="1">
      <c r="A22" s="23" t="s">
        <v>273</v>
      </c>
      <c r="B22" s="24">
        <v>57980</v>
      </c>
      <c r="C22" s="374">
        <f>B22/'- 3 -'!D22*100</f>
        <v>0.4211181376555152</v>
      </c>
      <c r="D22" s="24">
        <v>350105</v>
      </c>
      <c r="E22" s="374">
        <f>D22/'- 3 -'!D22*100</f>
        <v>2.542869361570958</v>
      </c>
      <c r="F22" s="24">
        <v>7200</v>
      </c>
      <c r="G22" s="374">
        <f>F22/'- 3 -'!D22*100</f>
        <v>0.05229476700792876</v>
      </c>
    </row>
    <row r="23" spans="1:7" ht="13.5" customHeight="1">
      <c r="A23" s="381" t="s">
        <v>274</v>
      </c>
      <c r="B23" s="382">
        <v>44450</v>
      </c>
      <c r="C23" s="383">
        <f>B23/'- 3 -'!D23*100</f>
        <v>0.3882147944859001</v>
      </c>
      <c r="D23" s="382">
        <v>1190900</v>
      </c>
      <c r="E23" s="383">
        <f>D23/'- 3 -'!D23*100</f>
        <v>10.401012345405139</v>
      </c>
      <c r="F23" s="382">
        <v>0</v>
      </c>
      <c r="G23" s="383">
        <f>F23/'- 3 -'!D23*100</f>
        <v>0</v>
      </c>
    </row>
    <row r="24" spans="1:7" ht="13.5" customHeight="1">
      <c r="A24" s="23" t="s">
        <v>275</v>
      </c>
      <c r="B24" s="24">
        <v>128345</v>
      </c>
      <c r="C24" s="374">
        <f>B24/'- 3 -'!D24*100</f>
        <v>0.33478992841711624</v>
      </c>
      <c r="D24" s="24">
        <v>1730675</v>
      </c>
      <c r="E24" s="374">
        <f>D24/'- 3 -'!D24*100</f>
        <v>4.514492651550841</v>
      </c>
      <c r="F24" s="24">
        <v>4500</v>
      </c>
      <c r="G24" s="374">
        <f>F24/'- 3 -'!D24*100</f>
        <v>0.011738319980342228</v>
      </c>
    </row>
    <row r="25" spans="1:7" ht="13.5" customHeight="1">
      <c r="A25" s="381" t="s">
        <v>276</v>
      </c>
      <c r="B25" s="382">
        <v>210959</v>
      </c>
      <c r="C25" s="383">
        <f>B25/'- 3 -'!D25*100</f>
        <v>0.17534084323653068</v>
      </c>
      <c r="D25" s="382">
        <v>1942365</v>
      </c>
      <c r="E25" s="383">
        <f>D25/'- 3 -'!D25*100</f>
        <v>1.6144175739035735</v>
      </c>
      <c r="F25" s="382">
        <v>30000</v>
      </c>
      <c r="G25" s="383">
        <f>F25/'- 3 -'!D25*100</f>
        <v>0.02493482286650923</v>
      </c>
    </row>
    <row r="26" spans="1:7" ht="13.5" customHeight="1">
      <c r="A26" s="23" t="s">
        <v>277</v>
      </c>
      <c r="B26" s="24">
        <v>103074</v>
      </c>
      <c r="C26" s="374">
        <f>B26/'- 3 -'!D26*100</f>
        <v>0.36528645345213134</v>
      </c>
      <c r="D26" s="24">
        <v>1908887</v>
      </c>
      <c r="E26" s="374">
        <f>D26/'- 3 -'!D26*100</f>
        <v>6.764951028104843</v>
      </c>
      <c r="F26" s="24">
        <v>2000</v>
      </c>
      <c r="G26" s="374">
        <f>F26/'- 3 -'!D26*100</f>
        <v>0.007087848602986812</v>
      </c>
    </row>
    <row r="27" spans="1:7" ht="13.5" customHeight="1">
      <c r="A27" s="381" t="s">
        <v>278</v>
      </c>
      <c r="B27" s="382">
        <v>0</v>
      </c>
      <c r="C27" s="383">
        <f>B27/'- 3 -'!D27*100</f>
        <v>0</v>
      </c>
      <c r="D27" s="382">
        <v>3390</v>
      </c>
      <c r="E27" s="383">
        <f>D27/'- 3 -'!D27*100</f>
        <v>0.011409089530760303</v>
      </c>
      <c r="F27" s="382">
        <v>56635</v>
      </c>
      <c r="G27" s="383">
        <f>F27/'- 3 -'!D27*100</f>
        <v>0.19060583645268722</v>
      </c>
    </row>
    <row r="28" spans="1:7" ht="13.5" customHeight="1">
      <c r="A28" s="23" t="s">
        <v>279</v>
      </c>
      <c r="B28" s="24">
        <v>45697</v>
      </c>
      <c r="C28" s="374">
        <f>B28/'- 3 -'!D28*100</f>
        <v>0.25402999079394356</v>
      </c>
      <c r="D28" s="24">
        <v>1681972</v>
      </c>
      <c r="E28" s="374">
        <f>D28/'- 3 -'!D28*100</f>
        <v>9.350095885411971</v>
      </c>
      <c r="F28" s="24">
        <v>4000</v>
      </c>
      <c r="G28" s="374">
        <f>F28/'- 3 -'!D28*100</f>
        <v>0.02223603219414347</v>
      </c>
    </row>
    <row r="29" spans="1:7" ht="13.5" customHeight="1">
      <c r="A29" s="381" t="s">
        <v>280</v>
      </c>
      <c r="B29" s="382">
        <v>113273</v>
      </c>
      <c r="C29" s="383">
        <f>B29/'- 3 -'!D29*100</f>
        <v>0.10183995570407414</v>
      </c>
      <c r="D29" s="382">
        <v>1077955</v>
      </c>
      <c r="E29" s="383">
        <f>D29/'- 3 -'!D29*100</f>
        <v>0.9691531914135341</v>
      </c>
      <c r="F29" s="382">
        <v>44000</v>
      </c>
      <c r="G29" s="383">
        <f>F29/'- 3 -'!D29*100</f>
        <v>0.03955892446548835</v>
      </c>
    </row>
    <row r="30" spans="1:7" ht="13.5" customHeight="1">
      <c r="A30" s="23" t="s">
        <v>281</v>
      </c>
      <c r="B30" s="24">
        <v>39175</v>
      </c>
      <c r="C30" s="374">
        <f>B30/'- 3 -'!D30*100</f>
        <v>0.3770282169168687</v>
      </c>
      <c r="D30" s="24">
        <v>916300</v>
      </c>
      <c r="E30" s="374">
        <f>D30/'- 3 -'!D30*100</f>
        <v>8.818658715020469</v>
      </c>
      <c r="F30" s="24">
        <v>0</v>
      </c>
      <c r="G30" s="374">
        <f>F30/'- 3 -'!D30*100</f>
        <v>0</v>
      </c>
    </row>
    <row r="31" spans="1:7" ht="13.5" customHeight="1">
      <c r="A31" s="381" t="s">
        <v>282</v>
      </c>
      <c r="B31" s="382">
        <v>59716</v>
      </c>
      <c r="C31" s="383">
        <f>B31/'- 3 -'!D31*100</f>
        <v>0.22397620322228526</v>
      </c>
      <c r="D31" s="382">
        <v>753649</v>
      </c>
      <c r="E31" s="383">
        <f>D31/'- 3 -'!D31*100</f>
        <v>2.8267037574899874</v>
      </c>
      <c r="F31" s="382">
        <v>0</v>
      </c>
      <c r="G31" s="383">
        <f>F31/'- 3 -'!D31*100</f>
        <v>0</v>
      </c>
    </row>
    <row r="32" spans="1:7" ht="13.5" customHeight="1">
      <c r="A32" s="23" t="s">
        <v>283</v>
      </c>
      <c r="B32" s="24">
        <v>49600</v>
      </c>
      <c r="C32" s="374">
        <f>B32/'- 3 -'!D32*100</f>
        <v>0.2457192340693681</v>
      </c>
      <c r="D32" s="24">
        <v>1500100</v>
      </c>
      <c r="E32" s="374">
        <f>D32/'- 3 -'!D32*100</f>
        <v>7.4315206255536115</v>
      </c>
      <c r="F32" s="24">
        <v>5000</v>
      </c>
      <c r="G32" s="374">
        <f>F32/'- 3 -'!D32*100</f>
        <v>0.024770084079573398</v>
      </c>
    </row>
    <row r="33" spans="1:7" ht="13.5" customHeight="1">
      <c r="A33" s="381" t="s">
        <v>284</v>
      </c>
      <c r="B33" s="382">
        <v>76400</v>
      </c>
      <c r="C33" s="383">
        <f>B33/'- 3 -'!D33*100</f>
        <v>0.3465308362551084</v>
      </c>
      <c r="D33" s="382">
        <v>1890400</v>
      </c>
      <c r="E33" s="383">
        <f>D33/'- 3 -'!D33*100</f>
        <v>8.574370325348912</v>
      </c>
      <c r="F33" s="382">
        <v>0</v>
      </c>
      <c r="G33" s="383">
        <f>F33/'- 3 -'!D33*100</f>
        <v>0</v>
      </c>
    </row>
    <row r="34" spans="1:7" ht="13.5" customHeight="1">
      <c r="A34" s="23" t="s">
        <v>285</v>
      </c>
      <c r="B34" s="24">
        <v>48483</v>
      </c>
      <c r="C34" s="374">
        <f>B34/'- 3 -'!D34*100</f>
        <v>0.2591388357304687</v>
      </c>
      <c r="D34" s="24">
        <v>1607592</v>
      </c>
      <c r="E34" s="374">
        <f>D34/'- 3 -'!D34*100</f>
        <v>8.59248642224317</v>
      </c>
      <c r="F34" s="24">
        <v>500</v>
      </c>
      <c r="G34" s="374">
        <f>F34/'- 3 -'!D34*100</f>
        <v>0.002672471131432344</v>
      </c>
    </row>
    <row r="35" spans="1:7" ht="13.5" customHeight="1">
      <c r="A35" s="381" t="s">
        <v>286</v>
      </c>
      <c r="B35" s="382">
        <v>282600</v>
      </c>
      <c r="C35" s="383">
        <f>B35/'- 3 -'!D35*100</f>
        <v>0.20952025333534222</v>
      </c>
      <c r="D35" s="382">
        <v>2211000</v>
      </c>
      <c r="E35" s="383">
        <f>D35/'- 3 -'!D35*100</f>
        <v>1.6392401986002891</v>
      </c>
      <c r="F35" s="382">
        <v>20700</v>
      </c>
      <c r="G35" s="383">
        <f>F35/'- 3 -'!D35*100</f>
        <v>0.015347024925837172</v>
      </c>
    </row>
    <row r="36" spans="1:7" ht="13.5" customHeight="1">
      <c r="A36" s="23" t="s">
        <v>287</v>
      </c>
      <c r="B36" s="24">
        <v>42990</v>
      </c>
      <c r="C36" s="374">
        <f>B36/'- 3 -'!D36*100</f>
        <v>0.24459490213928084</v>
      </c>
      <c r="D36" s="24">
        <v>1208950</v>
      </c>
      <c r="E36" s="374">
        <f>D36/'- 3 -'!D36*100</f>
        <v>6.878413746017296</v>
      </c>
      <c r="F36" s="24">
        <v>5625</v>
      </c>
      <c r="G36" s="374">
        <f>F36/'- 3 -'!D36*100</f>
        <v>0.032003868912152934</v>
      </c>
    </row>
    <row r="37" spans="1:7" ht="13.5" customHeight="1">
      <c r="A37" s="381" t="s">
        <v>288</v>
      </c>
      <c r="B37" s="382">
        <v>97065</v>
      </c>
      <c r="C37" s="383">
        <f>B37/'- 3 -'!D37*100</f>
        <v>0.3585120602659272</v>
      </c>
      <c r="D37" s="382">
        <v>1533564</v>
      </c>
      <c r="E37" s="383">
        <f>D37/'- 3 -'!D37*100</f>
        <v>5.664257860090212</v>
      </c>
      <c r="F37" s="382">
        <v>8000</v>
      </c>
      <c r="G37" s="383">
        <f>F37/'- 3 -'!D37*100</f>
        <v>0.02954820462707894</v>
      </c>
    </row>
    <row r="38" spans="1:7" ht="13.5" customHeight="1">
      <c r="A38" s="23" t="s">
        <v>289</v>
      </c>
      <c r="B38" s="24">
        <v>173030</v>
      </c>
      <c r="C38" s="374">
        <f>B38/'- 3 -'!D38*100</f>
        <v>0.24668620995144974</v>
      </c>
      <c r="D38" s="24">
        <v>1696080</v>
      </c>
      <c r="E38" s="374">
        <f>D38/'- 3 -'!D38*100</f>
        <v>2.4180751717878683</v>
      </c>
      <c r="F38" s="24">
        <v>0</v>
      </c>
      <c r="G38" s="374">
        <f>F38/'- 3 -'!D38*100</f>
        <v>0</v>
      </c>
    </row>
    <row r="39" spans="1:7" ht="13.5" customHeight="1">
      <c r="A39" s="381" t="s">
        <v>290</v>
      </c>
      <c r="B39" s="382">
        <v>50100</v>
      </c>
      <c r="C39" s="383">
        <f>B39/'- 3 -'!D39*100</f>
        <v>0.31755523290140963</v>
      </c>
      <c r="D39" s="382">
        <v>1380000</v>
      </c>
      <c r="E39" s="383">
        <f>D39/'- 3 -'!D39*100</f>
        <v>8.747030367344218</v>
      </c>
      <c r="F39" s="382">
        <v>5000</v>
      </c>
      <c r="G39" s="383">
        <f>F39/'- 3 -'!D39*100</f>
        <v>0.031692139012116725</v>
      </c>
    </row>
    <row r="40" spans="1:7" ht="13.5" customHeight="1">
      <c r="A40" s="23" t="s">
        <v>291</v>
      </c>
      <c r="B40" s="24">
        <v>84407</v>
      </c>
      <c r="C40" s="374">
        <f>B40/'- 3 -'!D40*100</f>
        <v>0.11639092784792529</v>
      </c>
      <c r="D40" s="24">
        <v>1049162</v>
      </c>
      <c r="E40" s="374">
        <f>D40/'- 3 -'!D40*100</f>
        <v>1.4467157776343786</v>
      </c>
      <c r="F40" s="24">
        <v>14000</v>
      </c>
      <c r="G40" s="374">
        <f>F40/'- 3 -'!D40*100</f>
        <v>0.019304950891169622</v>
      </c>
    </row>
    <row r="41" spans="1:7" ht="13.5" customHeight="1">
      <c r="A41" s="381" t="s">
        <v>292</v>
      </c>
      <c r="B41" s="382">
        <v>251222</v>
      </c>
      <c r="C41" s="383">
        <f>B41/'- 3 -'!D41*100</f>
        <v>0.5662523243726791</v>
      </c>
      <c r="D41" s="382">
        <v>3244370</v>
      </c>
      <c r="E41" s="383">
        <f>D41/'- 3 -'!D41*100</f>
        <v>7.312783329584945</v>
      </c>
      <c r="F41" s="382">
        <v>9000</v>
      </c>
      <c r="G41" s="383">
        <f>F41/'- 3 -'!D41*100</f>
        <v>0.020285926070782462</v>
      </c>
    </row>
    <row r="42" spans="1:7" ht="13.5" customHeight="1">
      <c r="A42" s="23" t="s">
        <v>293</v>
      </c>
      <c r="B42" s="24">
        <v>67126</v>
      </c>
      <c r="C42" s="374">
        <f>B42/'- 3 -'!D42*100</f>
        <v>0.414214864874788</v>
      </c>
      <c r="D42" s="24">
        <v>1175553</v>
      </c>
      <c r="E42" s="374">
        <f>D42/'- 3 -'!D42*100</f>
        <v>7.253992894677945</v>
      </c>
      <c r="F42" s="24">
        <v>0</v>
      </c>
      <c r="G42" s="374">
        <f>F42/'- 3 -'!D42*100</f>
        <v>0</v>
      </c>
    </row>
    <row r="43" spans="1:7" ht="13.5" customHeight="1">
      <c r="A43" s="381" t="s">
        <v>294</v>
      </c>
      <c r="B43" s="382">
        <v>12386</v>
      </c>
      <c r="C43" s="383">
        <f>B43/'- 3 -'!D43*100</f>
        <v>0.13366138970723127</v>
      </c>
      <c r="D43" s="382">
        <v>705614</v>
      </c>
      <c r="E43" s="383">
        <f>D43/'- 3 -'!D43*100</f>
        <v>7.614512178013748</v>
      </c>
      <c r="F43" s="382">
        <v>0</v>
      </c>
      <c r="G43" s="383">
        <f>F43/'- 3 -'!D43*100</f>
        <v>0</v>
      </c>
    </row>
    <row r="44" spans="1:7" ht="13.5" customHeight="1">
      <c r="A44" s="23" t="s">
        <v>295</v>
      </c>
      <c r="B44" s="24">
        <v>21735</v>
      </c>
      <c r="C44" s="374">
        <f>B44/'- 3 -'!D44*100</f>
        <v>0.29958141302359725</v>
      </c>
      <c r="D44" s="24">
        <v>742233</v>
      </c>
      <c r="E44" s="374">
        <f>D44/'- 3 -'!D44*100</f>
        <v>10.230467491729637</v>
      </c>
      <c r="F44" s="24">
        <v>4000</v>
      </c>
      <c r="G44" s="374">
        <f>F44/'- 3 -'!D44*100</f>
        <v>0.05513345535285894</v>
      </c>
    </row>
    <row r="45" spans="1:7" ht="13.5" customHeight="1">
      <c r="A45" s="381" t="s">
        <v>296</v>
      </c>
      <c r="B45" s="382">
        <v>15387</v>
      </c>
      <c r="C45" s="383">
        <f>B45/'- 3 -'!D45*100</f>
        <v>0.13932047067447606</v>
      </c>
      <c r="D45" s="382">
        <v>363649</v>
      </c>
      <c r="E45" s="383">
        <f>D45/'- 3 -'!D45*100</f>
        <v>3.292633381445541</v>
      </c>
      <c r="F45" s="382">
        <v>8900</v>
      </c>
      <c r="G45" s="383">
        <f>F45/'- 3 -'!D45*100</f>
        <v>0.08058440170292044</v>
      </c>
    </row>
    <row r="46" spans="1:7" ht="13.5" customHeight="1">
      <c r="A46" s="23" t="s">
        <v>297</v>
      </c>
      <c r="B46" s="24">
        <v>207500</v>
      </c>
      <c r="C46" s="374">
        <f>B46/'- 3 -'!D46*100</f>
        <v>0.07479730830621405</v>
      </c>
      <c r="D46" s="24">
        <v>3086000</v>
      </c>
      <c r="E46" s="374">
        <f>D46/'- 3 -'!D46*100</f>
        <v>1.112407197267357</v>
      </c>
      <c r="F46" s="24">
        <v>0</v>
      </c>
      <c r="G46" s="374">
        <f>F46/'- 3 -'!D46*100</f>
        <v>0</v>
      </c>
    </row>
    <row r="47" spans="1:7" ht="13.5" customHeight="1">
      <c r="A47" s="381" t="s">
        <v>300</v>
      </c>
      <c r="B47" s="382">
        <v>0</v>
      </c>
      <c r="C47" s="383">
        <f>B47/'- 3 -'!D47*100</f>
        <v>0</v>
      </c>
      <c r="D47" s="382">
        <v>0</v>
      </c>
      <c r="E47" s="383">
        <f>D47/'- 3 -'!D47*100</f>
        <v>0</v>
      </c>
      <c r="F47" s="382">
        <v>0</v>
      </c>
      <c r="G47" s="383">
        <f>F47/'- 3 -'!D47*100</f>
        <v>0</v>
      </c>
    </row>
    <row r="48" spans="1:7" ht="4.5" customHeight="1">
      <c r="A48"/>
      <c r="B48"/>
      <c r="C48"/>
      <c r="D48"/>
      <c r="E48"/>
      <c r="F48"/>
      <c r="G48"/>
    </row>
    <row r="49" spans="1:7" ht="13.5" customHeight="1">
      <c r="A49" s="384" t="s">
        <v>298</v>
      </c>
      <c r="B49" s="385">
        <f>SUM(B11:B47)</f>
        <v>3206351</v>
      </c>
      <c r="C49" s="386">
        <f>B49/'- 3 -'!D49*100</f>
        <v>0.21134943413067991</v>
      </c>
      <c r="D49" s="385">
        <f>SUM(D11:D47)</f>
        <v>51733391</v>
      </c>
      <c r="E49" s="386">
        <f>D49/'- 3 -'!D49*100</f>
        <v>3.4100517733433455</v>
      </c>
      <c r="F49" s="385">
        <f>SUM(F11:F47)</f>
        <v>658208</v>
      </c>
      <c r="G49" s="386">
        <f>F49/'- 3 -'!D49*100</f>
        <v>0.04338635674643437</v>
      </c>
    </row>
    <row r="50" spans="1:7" ht="4.5" customHeight="1">
      <c r="A50" s="25" t="s">
        <v>6</v>
      </c>
      <c r="B50" s="26"/>
      <c r="C50" s="373"/>
      <c r="D50" s="26"/>
      <c r="E50" s="373"/>
      <c r="F50" s="26"/>
      <c r="G50" s="373"/>
    </row>
    <row r="51" spans="1:7" ht="13.5" customHeight="1">
      <c r="A51" s="23" t="s">
        <v>299</v>
      </c>
      <c r="B51" s="24">
        <v>0</v>
      </c>
      <c r="C51" s="374">
        <f>B51/'- 3 -'!D51*100</f>
        <v>0</v>
      </c>
      <c r="D51" s="24">
        <v>11000</v>
      </c>
      <c r="E51" s="374">
        <f>D51/'- 3 -'!D51*100</f>
        <v>0.4334461212679796</v>
      </c>
      <c r="F51" s="24">
        <v>0</v>
      </c>
      <c r="G51" s="374">
        <f>F51/'- 3 -'!D51*100</f>
        <v>0</v>
      </c>
    </row>
    <row r="52" ht="49.5" customHeight="1"/>
    <row r="53" spans="4:5" ht="15" customHeight="1">
      <c r="D53" s="95"/>
      <c r="E53" s="95"/>
    </row>
    <row r="54" spans="4:5" ht="14.25" customHeight="1">
      <c r="D54" s="95"/>
      <c r="E54" s="95"/>
    </row>
    <row r="55" spans="4:5" ht="14.25" customHeight="1">
      <c r="D55" s="95"/>
      <c r="E55" s="95"/>
    </row>
    <row r="56" spans="4:5" ht="14.25" customHeight="1">
      <c r="D56" s="95"/>
      <c r="E56" s="95"/>
    </row>
    <row r="57" ht="14.25" customHeight="1"/>
    <row r="58" ht="14.25" customHeight="1"/>
    <row r="59" ht="14.25" customHeight="1"/>
    <row r="60" ht="12" customHeight="1"/>
    <row r="61" ht="12" customHeight="1"/>
    <row r="62" ht="12" customHeight="1"/>
    <row r="63" ht="12" customHeight="1"/>
    <row r="64" ht="12" customHeight="1"/>
    <row r="65" ht="12" customHeight="1"/>
    <row r="66" ht="12"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6.xml><?xml version="1.0" encoding="utf-8"?>
<worksheet xmlns="http://schemas.openxmlformats.org/spreadsheetml/2006/main" xmlns:r="http://schemas.openxmlformats.org/officeDocument/2006/relationships">
  <sheetPr codeName="Sheet28">
    <pageSetUpPr fitToPage="1"/>
  </sheetPr>
  <dimension ref="A1:F51"/>
  <sheetViews>
    <sheetView showGridLines="0" showZeros="0" workbookViewId="0" topLeftCell="A1">
      <selection activeCell="A1" sqref="A1"/>
    </sheetView>
  </sheetViews>
  <sheetFormatPr defaultColWidth="15.83203125" defaultRowHeight="12"/>
  <cols>
    <col min="1" max="1" width="35.83203125" style="1" customWidth="1"/>
    <col min="2" max="2" width="19.83203125" style="1" customWidth="1"/>
    <col min="3" max="3" width="15.83203125" style="1" customWidth="1"/>
    <col min="4" max="4" width="19.83203125" style="1" customWidth="1"/>
    <col min="5" max="5" width="15.83203125" style="1" customWidth="1"/>
    <col min="6" max="6" width="25.83203125" style="1" customWidth="1"/>
    <col min="7" max="16384" width="15.83203125" style="1" customWidth="1"/>
  </cols>
  <sheetData>
    <row r="1" spans="1:6" ht="6.75" customHeight="1">
      <c r="A1" s="3"/>
      <c r="B1" s="4"/>
      <c r="C1" s="4"/>
      <c r="D1" s="4"/>
      <c r="E1" s="4"/>
      <c r="F1" s="4"/>
    </row>
    <row r="2" spans="1:6" ht="15.75" customHeight="1">
      <c r="A2" s="168"/>
      <c r="B2" s="5" t="s">
        <v>3</v>
      </c>
      <c r="C2" s="6"/>
      <c r="D2" s="6"/>
      <c r="E2" s="6"/>
      <c r="F2" s="191" t="s">
        <v>445</v>
      </c>
    </row>
    <row r="3" spans="1:6" ht="15.75" customHeight="1">
      <c r="A3" s="171"/>
      <c r="B3" s="7" t="str">
        <f>OPYEAR</f>
        <v>OPERATING FUND 2005/2006 BUDGET</v>
      </c>
      <c r="C3" s="8"/>
      <c r="D3" s="8"/>
      <c r="E3" s="8"/>
      <c r="F3" s="104"/>
    </row>
    <row r="4" spans="2:6" ht="15.75" customHeight="1">
      <c r="B4" s="4"/>
      <c r="C4" s="4"/>
      <c r="D4" s="4"/>
      <c r="E4" s="4"/>
      <c r="F4" s="4"/>
    </row>
    <row r="5" spans="2:6" ht="15.75" customHeight="1">
      <c r="B5" s="4"/>
      <c r="C5" s="4"/>
      <c r="D5" s="4"/>
      <c r="E5" s="4"/>
      <c r="F5" s="4"/>
    </row>
    <row r="6" spans="2:6" ht="15.75" customHeight="1">
      <c r="B6" s="192" t="s">
        <v>434</v>
      </c>
      <c r="C6" s="201"/>
      <c r="D6" s="202"/>
      <c r="E6" s="203"/>
      <c r="F6" s="76"/>
    </row>
    <row r="7" spans="2:6" ht="15.75" customHeight="1">
      <c r="B7" s="375" t="s">
        <v>58</v>
      </c>
      <c r="C7" s="377"/>
      <c r="D7" s="375" t="s">
        <v>307</v>
      </c>
      <c r="E7" s="377"/>
      <c r="F7" s="4"/>
    </row>
    <row r="8" spans="1:6" ht="15.75" customHeight="1">
      <c r="A8" s="105"/>
      <c r="B8" s="378" t="s">
        <v>78</v>
      </c>
      <c r="C8" s="380"/>
      <c r="D8" s="378" t="s">
        <v>247</v>
      </c>
      <c r="E8" s="380"/>
      <c r="F8" s="4"/>
    </row>
    <row r="9" spans="1:5" ht="15.75" customHeight="1">
      <c r="A9" s="35" t="s">
        <v>98</v>
      </c>
      <c r="B9" s="196" t="s">
        <v>99</v>
      </c>
      <c r="C9" s="196" t="s">
        <v>100</v>
      </c>
      <c r="D9" s="196" t="s">
        <v>99</v>
      </c>
      <c r="E9" s="196" t="s">
        <v>100</v>
      </c>
    </row>
    <row r="10" ht="4.5" customHeight="1">
      <c r="A10" s="37"/>
    </row>
    <row r="11" spans="1:5" ht="13.5" customHeight="1">
      <c r="A11" s="381" t="s">
        <v>263</v>
      </c>
      <c r="B11" s="382">
        <v>0</v>
      </c>
      <c r="C11" s="383">
        <f>B11/'- 3 -'!D11*100</f>
        <v>0</v>
      </c>
      <c r="D11" s="382">
        <v>90000</v>
      </c>
      <c r="E11" s="383">
        <f>D11/'- 3 -'!D11*100</f>
        <v>0.7528860632424293</v>
      </c>
    </row>
    <row r="12" spans="1:5" ht="13.5" customHeight="1">
      <c r="A12" s="23" t="s">
        <v>264</v>
      </c>
      <c r="B12" s="24">
        <v>0</v>
      </c>
      <c r="C12" s="374">
        <f>B12/'- 3 -'!D12*100</f>
        <v>0</v>
      </c>
      <c r="D12" s="24">
        <v>61137</v>
      </c>
      <c r="E12" s="374">
        <f>D12/'- 3 -'!D12*100</f>
        <v>0.29437238691963324</v>
      </c>
    </row>
    <row r="13" spans="1:5" ht="13.5" customHeight="1">
      <c r="A13" s="381" t="s">
        <v>265</v>
      </c>
      <c r="B13" s="382">
        <v>0</v>
      </c>
      <c r="C13" s="383">
        <f>B13/'- 3 -'!D13*100</f>
        <v>0</v>
      </c>
      <c r="D13" s="382">
        <v>31100</v>
      </c>
      <c r="E13" s="383">
        <f>D13/'- 3 -'!D13*100</f>
        <v>0.060469249150805635</v>
      </c>
    </row>
    <row r="14" spans="1:5" ht="13.5" customHeight="1">
      <c r="A14" s="23" t="s">
        <v>301</v>
      </c>
      <c r="B14" s="24">
        <v>14400</v>
      </c>
      <c r="C14" s="374">
        <f>B14/'- 3 -'!D14*100</f>
        <v>0.031320210831999214</v>
      </c>
      <c r="D14" s="24">
        <v>136414</v>
      </c>
      <c r="E14" s="374">
        <f>D14/'- 3 -'!D14*100</f>
        <v>0.2967024472525237</v>
      </c>
    </row>
    <row r="15" spans="1:5" ht="13.5" customHeight="1">
      <c r="A15" s="381" t="s">
        <v>266</v>
      </c>
      <c r="B15" s="382">
        <v>0</v>
      </c>
      <c r="C15" s="383">
        <f>B15/'- 3 -'!D15*100</f>
        <v>0</v>
      </c>
      <c r="D15" s="382">
        <v>24000</v>
      </c>
      <c r="E15" s="383">
        <f>D15/'- 3 -'!D15*100</f>
        <v>0.17301705335377338</v>
      </c>
    </row>
    <row r="16" spans="1:5" ht="13.5" customHeight="1">
      <c r="A16" s="23" t="s">
        <v>267</v>
      </c>
      <c r="B16" s="24">
        <v>0</v>
      </c>
      <c r="C16" s="374">
        <f>B16/'- 3 -'!D16*100</f>
        <v>0</v>
      </c>
      <c r="D16" s="24">
        <v>38036</v>
      </c>
      <c r="E16" s="374">
        <f>D16/'- 3 -'!D16*100</f>
        <v>0.3455354200150365</v>
      </c>
    </row>
    <row r="17" spans="1:5" ht="13.5" customHeight="1">
      <c r="A17" s="381" t="s">
        <v>268</v>
      </c>
      <c r="B17" s="382">
        <v>0</v>
      </c>
      <c r="C17" s="383">
        <f>B17/'- 3 -'!D17*100</f>
        <v>0</v>
      </c>
      <c r="D17" s="382">
        <v>0</v>
      </c>
      <c r="E17" s="383">
        <f>D17/'- 3 -'!D17*100</f>
        <v>0</v>
      </c>
    </row>
    <row r="18" spans="1:5" ht="13.5" customHeight="1">
      <c r="A18" s="23" t="s">
        <v>269</v>
      </c>
      <c r="B18" s="24">
        <v>1855060</v>
      </c>
      <c r="C18" s="374">
        <f>B18/'- 3 -'!D18*100</f>
        <v>2.328315037469096</v>
      </c>
      <c r="D18" s="24">
        <v>449188</v>
      </c>
      <c r="E18" s="374">
        <f>D18/'- 3 -'!D18*100</f>
        <v>0.5637829369673586</v>
      </c>
    </row>
    <row r="19" spans="1:5" ht="13.5" customHeight="1">
      <c r="A19" s="381" t="s">
        <v>270</v>
      </c>
      <c r="B19" s="382">
        <v>0</v>
      </c>
      <c r="C19" s="383">
        <f>B19/'- 3 -'!D19*100</f>
        <v>0</v>
      </c>
      <c r="D19" s="382">
        <v>20000</v>
      </c>
      <c r="E19" s="383">
        <f>D19/'- 3 -'!D19*100</f>
        <v>0.09553813046209406</v>
      </c>
    </row>
    <row r="20" spans="1:5" ht="13.5" customHeight="1">
      <c r="A20" s="23" t="s">
        <v>271</v>
      </c>
      <c r="B20" s="24">
        <v>0</v>
      </c>
      <c r="C20" s="374">
        <f>B20/'- 3 -'!D20*100</f>
        <v>0</v>
      </c>
      <c r="D20" s="24">
        <v>70500</v>
      </c>
      <c r="E20" s="374">
        <f>D20/'- 3 -'!D20*100</f>
        <v>0.1655288262111445</v>
      </c>
    </row>
    <row r="21" spans="1:5" ht="13.5" customHeight="1">
      <c r="A21" s="381" t="s">
        <v>272</v>
      </c>
      <c r="B21" s="382">
        <v>0</v>
      </c>
      <c r="C21" s="383">
        <f>B21/'- 3 -'!D21*100</f>
        <v>0</v>
      </c>
      <c r="D21" s="382">
        <v>60000</v>
      </c>
      <c r="E21" s="383">
        <f>D21/'- 3 -'!D21*100</f>
        <v>0.2334812047630166</v>
      </c>
    </row>
    <row r="22" spans="1:5" ht="13.5" customHeight="1">
      <c r="A22" s="23" t="s">
        <v>273</v>
      </c>
      <c r="B22" s="24">
        <v>0</v>
      </c>
      <c r="C22" s="374">
        <f>B22/'- 3 -'!D22*100</f>
        <v>0</v>
      </c>
      <c r="D22" s="24">
        <v>38545</v>
      </c>
      <c r="E22" s="374">
        <f>D22/'- 3 -'!D22*100</f>
        <v>0.2799585825445297</v>
      </c>
    </row>
    <row r="23" spans="1:5" ht="13.5" customHeight="1">
      <c r="A23" s="381" t="s">
        <v>274</v>
      </c>
      <c r="B23" s="382">
        <v>0</v>
      </c>
      <c r="C23" s="383">
        <f>B23/'- 3 -'!D23*100</f>
        <v>0</v>
      </c>
      <c r="D23" s="382">
        <v>0</v>
      </c>
      <c r="E23" s="383">
        <f>D23/'- 3 -'!D23*100</f>
        <v>0</v>
      </c>
    </row>
    <row r="24" spans="1:5" ht="13.5" customHeight="1">
      <c r="A24" s="23" t="s">
        <v>275</v>
      </c>
      <c r="B24" s="24">
        <v>0</v>
      </c>
      <c r="C24" s="374">
        <f>B24/'- 3 -'!D24*100</f>
        <v>0</v>
      </c>
      <c r="D24" s="24">
        <v>65800</v>
      </c>
      <c r="E24" s="374">
        <f>D24/'- 3 -'!D24*100</f>
        <v>0.17164032326811524</v>
      </c>
    </row>
    <row r="25" spans="1:5" ht="13.5" customHeight="1">
      <c r="A25" s="381" t="s">
        <v>276</v>
      </c>
      <c r="B25" s="382">
        <v>0</v>
      </c>
      <c r="C25" s="383">
        <f>B25/'- 3 -'!D25*100</f>
        <v>0</v>
      </c>
      <c r="D25" s="382">
        <v>40000</v>
      </c>
      <c r="E25" s="383">
        <f>D25/'- 3 -'!D25*100</f>
        <v>0.03324643048867897</v>
      </c>
    </row>
    <row r="26" spans="1:5" ht="13.5" customHeight="1">
      <c r="A26" s="23" t="s">
        <v>277</v>
      </c>
      <c r="B26" s="24">
        <v>0</v>
      </c>
      <c r="C26" s="374">
        <f>B26/'- 3 -'!D26*100</f>
        <v>0</v>
      </c>
      <c r="D26" s="24">
        <v>90585</v>
      </c>
      <c r="E26" s="374">
        <f>D26/'- 3 -'!D26*100</f>
        <v>0.3210263828507802</v>
      </c>
    </row>
    <row r="27" spans="1:5" ht="13.5" customHeight="1">
      <c r="A27" s="381" t="s">
        <v>278</v>
      </c>
      <c r="B27" s="382">
        <v>0</v>
      </c>
      <c r="C27" s="383">
        <f>B27/'- 3 -'!D27*100</f>
        <v>0</v>
      </c>
      <c r="D27" s="382">
        <v>66070</v>
      </c>
      <c r="E27" s="383">
        <f>D27/'- 3 -'!D27*100</f>
        <v>0.22235945289006878</v>
      </c>
    </row>
    <row r="28" spans="1:5" ht="13.5" customHeight="1">
      <c r="A28" s="23" t="s">
        <v>279</v>
      </c>
      <c r="B28" s="24">
        <v>0</v>
      </c>
      <c r="C28" s="374">
        <f>B28/'- 3 -'!D28*100</f>
        <v>0</v>
      </c>
      <c r="D28" s="24">
        <v>48000</v>
      </c>
      <c r="E28" s="374">
        <f>D28/'- 3 -'!D28*100</f>
        <v>0.26683238632972167</v>
      </c>
    </row>
    <row r="29" spans="1:5" ht="13.5" customHeight="1">
      <c r="A29" s="381" t="s">
        <v>280</v>
      </c>
      <c r="B29" s="382">
        <v>0</v>
      </c>
      <c r="C29" s="383">
        <f>B29/'- 3 -'!D29*100</f>
        <v>0</v>
      </c>
      <c r="D29" s="382">
        <v>25000</v>
      </c>
      <c r="E29" s="383">
        <f>D29/'- 3 -'!D29*100</f>
        <v>0.022476661628118382</v>
      </c>
    </row>
    <row r="30" spans="1:5" ht="13.5" customHeight="1">
      <c r="A30" s="23" t="s">
        <v>281</v>
      </c>
      <c r="B30" s="24">
        <v>0</v>
      </c>
      <c r="C30" s="374">
        <f>B30/'- 3 -'!D30*100</f>
        <v>0</v>
      </c>
      <c r="D30" s="24">
        <v>23000</v>
      </c>
      <c r="E30" s="374">
        <f>D30/'- 3 -'!D30*100</f>
        <v>0.22135670680505376</v>
      </c>
    </row>
    <row r="31" spans="1:5" ht="13.5" customHeight="1">
      <c r="A31" s="381" t="s">
        <v>282</v>
      </c>
      <c r="B31" s="382">
        <v>0</v>
      </c>
      <c r="C31" s="383">
        <f>B31/'- 3 -'!D31*100</f>
        <v>0</v>
      </c>
      <c r="D31" s="382">
        <v>4600</v>
      </c>
      <c r="E31" s="383">
        <f>D31/'- 3 -'!D31*100</f>
        <v>0.017253173937010386</v>
      </c>
    </row>
    <row r="32" spans="1:5" ht="13.5" customHeight="1">
      <c r="A32" s="23" t="s">
        <v>283</v>
      </c>
      <c r="B32" s="24">
        <v>0</v>
      </c>
      <c r="C32" s="374">
        <f>B32/'- 3 -'!D32*100</f>
        <v>0</v>
      </c>
      <c r="D32" s="24">
        <v>8000</v>
      </c>
      <c r="E32" s="374">
        <f>D32/'- 3 -'!D32*100</f>
        <v>0.03963213452731744</v>
      </c>
    </row>
    <row r="33" spans="1:5" ht="13.5" customHeight="1">
      <c r="A33" s="381" t="s">
        <v>284</v>
      </c>
      <c r="B33" s="382">
        <v>0</v>
      </c>
      <c r="C33" s="383">
        <f>B33/'- 3 -'!D33*100</f>
        <v>0</v>
      </c>
      <c r="D33" s="382">
        <v>40000</v>
      </c>
      <c r="E33" s="383">
        <f>D33/'- 3 -'!D33*100</f>
        <v>0.18142975720162743</v>
      </c>
    </row>
    <row r="34" spans="1:5" ht="13.5" customHeight="1">
      <c r="A34" s="23" t="s">
        <v>285</v>
      </c>
      <c r="B34" s="24">
        <v>0</v>
      </c>
      <c r="C34" s="374">
        <f>B34/'- 3 -'!D34*100</f>
        <v>0</v>
      </c>
      <c r="D34" s="24">
        <v>75148</v>
      </c>
      <c r="E34" s="374">
        <f>D34/'- 3 -'!D34*100</f>
        <v>0.4016617211697555</v>
      </c>
    </row>
    <row r="35" spans="1:5" ht="13.5" customHeight="1">
      <c r="A35" s="381" t="s">
        <v>286</v>
      </c>
      <c r="B35" s="382">
        <v>0</v>
      </c>
      <c r="C35" s="383">
        <f>B35/'- 3 -'!D35*100</f>
        <v>0</v>
      </c>
      <c r="D35" s="382">
        <v>0</v>
      </c>
      <c r="E35" s="383">
        <f>D35/'- 3 -'!D35*100</f>
        <v>0</v>
      </c>
    </row>
    <row r="36" spans="1:5" ht="13.5" customHeight="1">
      <c r="A36" s="23" t="s">
        <v>287</v>
      </c>
      <c r="B36" s="24">
        <v>0</v>
      </c>
      <c r="C36" s="374">
        <f>B36/'- 3 -'!D36*100</f>
        <v>0</v>
      </c>
      <c r="D36" s="24">
        <v>45500</v>
      </c>
      <c r="E36" s="374">
        <f>D36/'- 3 -'!D36*100</f>
        <v>0.25887573964497046</v>
      </c>
    </row>
    <row r="37" spans="1:5" ht="13.5" customHeight="1">
      <c r="A37" s="381" t="s">
        <v>288</v>
      </c>
      <c r="B37" s="382">
        <v>0</v>
      </c>
      <c r="C37" s="383">
        <f>B37/'- 3 -'!D37*100</f>
        <v>0</v>
      </c>
      <c r="D37" s="382">
        <v>35218</v>
      </c>
      <c r="E37" s="383">
        <f>D37/'- 3 -'!D37*100</f>
        <v>0.13007858381955825</v>
      </c>
    </row>
    <row r="38" spans="1:5" ht="13.5" customHeight="1">
      <c r="A38" s="23" t="s">
        <v>289</v>
      </c>
      <c r="B38" s="24">
        <v>0</v>
      </c>
      <c r="C38" s="374">
        <f>B38/'- 3 -'!D38*100</f>
        <v>0</v>
      </c>
      <c r="D38" s="24">
        <v>170000</v>
      </c>
      <c r="E38" s="374">
        <f>D38/'- 3 -'!D38*100</f>
        <v>0.2423663855501731</v>
      </c>
    </row>
    <row r="39" spans="1:5" ht="13.5" customHeight="1">
      <c r="A39" s="381" t="s">
        <v>290</v>
      </c>
      <c r="B39" s="382">
        <v>0</v>
      </c>
      <c r="C39" s="383">
        <f>B39/'- 3 -'!D39*100</f>
        <v>0</v>
      </c>
      <c r="D39" s="382">
        <v>9500</v>
      </c>
      <c r="E39" s="383">
        <f>D39/'- 3 -'!D39*100</f>
        <v>0.060215064123021786</v>
      </c>
    </row>
    <row r="40" spans="1:5" ht="13.5" customHeight="1">
      <c r="A40" s="23" t="s">
        <v>291</v>
      </c>
      <c r="B40" s="24">
        <v>0</v>
      </c>
      <c r="C40" s="374">
        <f>B40/'- 3 -'!D40*100</f>
        <v>0</v>
      </c>
      <c r="D40" s="24">
        <v>59652</v>
      </c>
      <c r="E40" s="374">
        <f>D40/'- 3 -'!D40*100</f>
        <v>0.08225563789714645</v>
      </c>
    </row>
    <row r="41" spans="1:5" ht="13.5" customHeight="1">
      <c r="A41" s="381" t="s">
        <v>292</v>
      </c>
      <c r="B41" s="382">
        <v>0</v>
      </c>
      <c r="C41" s="383">
        <f>B41/'- 3 -'!D41*100</f>
        <v>0</v>
      </c>
      <c r="D41" s="382">
        <v>73355</v>
      </c>
      <c r="E41" s="383">
        <f>D41/'- 3 -'!D41*100</f>
        <v>0.1653415674358053</v>
      </c>
    </row>
    <row r="42" spans="1:5" ht="13.5" customHeight="1">
      <c r="A42" s="23" t="s">
        <v>293</v>
      </c>
      <c r="B42" s="24">
        <v>0</v>
      </c>
      <c r="C42" s="374">
        <f>B42/'- 3 -'!D42*100</f>
        <v>0</v>
      </c>
      <c r="D42" s="24">
        <v>34770</v>
      </c>
      <c r="E42" s="374">
        <f>D42/'- 3 -'!D42*100</f>
        <v>0.2145554755489137</v>
      </c>
    </row>
    <row r="43" spans="1:5" ht="13.5" customHeight="1">
      <c r="A43" s="381" t="s">
        <v>294</v>
      </c>
      <c r="B43" s="382">
        <v>0</v>
      </c>
      <c r="C43" s="383">
        <f>B43/'- 3 -'!D43*100</f>
        <v>0</v>
      </c>
      <c r="D43" s="382">
        <v>9000</v>
      </c>
      <c r="E43" s="383">
        <f>D43/'- 3 -'!D43*100</f>
        <v>0.09712195279873094</v>
      </c>
    </row>
    <row r="44" spans="1:5" ht="13.5" customHeight="1">
      <c r="A44" s="23" t="s">
        <v>295</v>
      </c>
      <c r="B44" s="24">
        <v>0</v>
      </c>
      <c r="C44" s="374">
        <f>B44/'- 3 -'!D44*100</f>
        <v>0</v>
      </c>
      <c r="D44" s="24">
        <v>27894</v>
      </c>
      <c r="E44" s="374">
        <f>D44/'- 3 -'!D44*100</f>
        <v>0.3844731509031618</v>
      </c>
    </row>
    <row r="45" spans="1:5" ht="13.5" customHeight="1">
      <c r="A45" s="381" t="s">
        <v>296</v>
      </c>
      <c r="B45" s="382">
        <v>0</v>
      </c>
      <c r="C45" s="383">
        <f>B45/'- 3 -'!D45*100</f>
        <v>0</v>
      </c>
      <c r="D45" s="382">
        <v>20799</v>
      </c>
      <c r="E45" s="383">
        <f>D45/'- 3 -'!D45*100</f>
        <v>0.18832303045157778</v>
      </c>
    </row>
    <row r="46" spans="1:5" ht="13.5" customHeight="1">
      <c r="A46" s="23" t="s">
        <v>297</v>
      </c>
      <c r="B46" s="24">
        <v>0</v>
      </c>
      <c r="C46" s="374">
        <f>B46/'- 3 -'!D46*100</f>
        <v>0</v>
      </c>
      <c r="D46" s="24">
        <v>294800</v>
      </c>
      <c r="E46" s="374">
        <f>D46/'- 3 -'!D46*100</f>
        <v>0.10626624813817784</v>
      </c>
    </row>
    <row r="47" spans="1:5" ht="13.5" customHeight="1">
      <c r="A47" s="381" t="s">
        <v>300</v>
      </c>
      <c r="B47" s="382">
        <v>0</v>
      </c>
      <c r="C47" s="383">
        <f>B47/'- 3 -'!D47*100</f>
        <v>0</v>
      </c>
      <c r="D47" s="382">
        <v>0</v>
      </c>
      <c r="E47" s="383">
        <f>D47/'- 3 -'!D47*100</f>
        <v>0</v>
      </c>
    </row>
    <row r="48" spans="1:5" ht="4.5" customHeight="1">
      <c r="A48"/>
      <c r="B48"/>
      <c r="C48"/>
      <c r="D48"/>
      <c r="E48"/>
    </row>
    <row r="49" spans="1:5" ht="13.5" customHeight="1">
      <c r="A49" s="384" t="s">
        <v>298</v>
      </c>
      <c r="B49" s="385">
        <f>SUM(B11:B47)</f>
        <v>1869460</v>
      </c>
      <c r="C49" s="386">
        <f>B49/'- 3 -'!D49*100</f>
        <v>0.12322709308180575</v>
      </c>
      <c r="D49" s="385">
        <f>SUM(D11:D47)</f>
        <v>2285611</v>
      </c>
      <c r="E49" s="386">
        <f>D49/'- 3 -'!D49*100</f>
        <v>0.15065805069153612</v>
      </c>
    </row>
    <row r="50" spans="1:5" ht="4.5" customHeight="1">
      <c r="A50" s="25" t="s">
        <v>6</v>
      </c>
      <c r="B50" s="26"/>
      <c r="C50" s="373"/>
      <c r="D50" s="26"/>
      <c r="E50" s="373"/>
    </row>
    <row r="51" spans="1:5" ht="13.5" customHeight="1">
      <c r="A51" s="23" t="s">
        <v>299</v>
      </c>
      <c r="B51" s="24">
        <v>0</v>
      </c>
      <c r="C51" s="374">
        <f>B51/'- 3 -'!D51*100</f>
        <v>0</v>
      </c>
      <c r="D51" s="24">
        <v>21000</v>
      </c>
      <c r="E51" s="374">
        <f>D51/'- 3 -'!D51*100</f>
        <v>0.8274880496934157</v>
      </c>
    </row>
    <row r="52" ht="49.5" customHeight="1"/>
    <row r="53" ht="15" customHeight="1"/>
    <row r="54" ht="14.25" customHeight="1"/>
    <row r="55" ht="14.25" customHeight="1"/>
    <row r="56" ht="14.25" customHeight="1"/>
    <row r="57" ht="14.25" customHeight="1"/>
    <row r="58" ht="14.25" customHeight="1"/>
    <row r="59" ht="14.25" customHeight="1"/>
    <row r="60" ht="12" customHeight="1"/>
    <row r="61" ht="12" customHeight="1"/>
    <row r="62" ht="12" customHeight="1"/>
    <row r="63" ht="12" customHeight="1"/>
    <row r="64" ht="12" customHeight="1"/>
    <row r="65" ht="12" customHeight="1"/>
    <row r="66" ht="12"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7.xml><?xml version="1.0" encoding="utf-8"?>
<worksheet xmlns="http://schemas.openxmlformats.org/spreadsheetml/2006/main" xmlns:r="http://schemas.openxmlformats.org/officeDocument/2006/relationships">
  <sheetPr codeName="Sheet29">
    <pageSetUpPr fitToPage="1"/>
  </sheetPr>
  <dimension ref="A1:G51"/>
  <sheetViews>
    <sheetView showGridLines="0" showZeros="0" workbookViewId="0" topLeftCell="A1">
      <selection activeCell="A1" sqref="A1"/>
    </sheetView>
  </sheetViews>
  <sheetFormatPr defaultColWidth="15.83203125" defaultRowHeight="12"/>
  <cols>
    <col min="1" max="1" width="31.83203125" style="1" customWidth="1"/>
    <col min="2" max="2" width="17.83203125" style="1" customWidth="1"/>
    <col min="3" max="3" width="15.83203125" style="1" customWidth="1"/>
    <col min="4" max="4" width="17.83203125" style="1" customWidth="1"/>
    <col min="5" max="5" width="15.83203125" style="1" customWidth="1"/>
    <col min="6" max="6" width="17.83203125" style="1" customWidth="1"/>
    <col min="7" max="16384" width="15.83203125" style="1" customWidth="1"/>
  </cols>
  <sheetData>
    <row r="1" spans="1:7" ht="6.75" customHeight="1">
      <c r="A1" s="3"/>
      <c r="B1" s="4"/>
      <c r="C1" s="4"/>
      <c r="D1" s="4"/>
      <c r="E1" s="4"/>
      <c r="F1" s="4"/>
      <c r="G1" s="4"/>
    </row>
    <row r="2" spans="1:7" ht="15.75" customHeight="1">
      <c r="A2" s="168"/>
      <c r="B2" s="5" t="s">
        <v>3</v>
      </c>
      <c r="C2" s="6"/>
      <c r="D2" s="169"/>
      <c r="E2" s="6"/>
      <c r="F2" s="109"/>
      <c r="G2" s="191" t="s">
        <v>444</v>
      </c>
    </row>
    <row r="3" spans="1:7" ht="15.75" customHeight="1">
      <c r="A3" s="171"/>
      <c r="B3" s="7" t="str">
        <f>OPYEAR</f>
        <v>OPERATING FUND 2005/2006 BUDGET</v>
      </c>
      <c r="C3" s="8"/>
      <c r="D3" s="184"/>
      <c r="E3" s="8"/>
      <c r="F3" s="111"/>
      <c r="G3" s="111"/>
    </row>
    <row r="4" spans="2:7" ht="15.75" customHeight="1">
      <c r="B4" s="4"/>
      <c r="C4" s="4"/>
      <c r="D4" s="4"/>
      <c r="E4" s="4"/>
      <c r="F4" s="4"/>
      <c r="G4" s="4"/>
    </row>
    <row r="5" spans="2:7" ht="15.75" customHeight="1">
      <c r="B5" s="4"/>
      <c r="C5" s="4"/>
      <c r="D5" s="4"/>
      <c r="E5" s="4"/>
      <c r="F5" s="4"/>
      <c r="G5" s="4"/>
    </row>
    <row r="6" spans="2:7" ht="15.75" customHeight="1">
      <c r="B6" s="173" t="s">
        <v>29</v>
      </c>
      <c r="C6" s="193"/>
      <c r="D6" s="194"/>
      <c r="E6" s="194"/>
      <c r="F6" s="194"/>
      <c r="G6" s="195"/>
    </row>
    <row r="7" spans="2:7" ht="15.75" customHeight="1">
      <c r="B7" s="387"/>
      <c r="C7" s="377"/>
      <c r="D7" s="376" t="s">
        <v>59</v>
      </c>
      <c r="E7" s="376"/>
      <c r="F7" s="376"/>
      <c r="G7" s="377"/>
    </row>
    <row r="8" spans="1:7" ht="15.75" customHeight="1">
      <c r="A8" s="105"/>
      <c r="B8" s="379" t="s">
        <v>40</v>
      </c>
      <c r="C8" s="380"/>
      <c r="D8" s="378" t="s">
        <v>66</v>
      </c>
      <c r="E8" s="380"/>
      <c r="F8" s="378" t="s">
        <v>260</v>
      </c>
      <c r="G8" s="380"/>
    </row>
    <row r="9" spans="1:7" ht="15.75" customHeight="1">
      <c r="A9" s="35" t="s">
        <v>98</v>
      </c>
      <c r="B9" s="196" t="s">
        <v>99</v>
      </c>
      <c r="C9" s="196" t="s">
        <v>100</v>
      </c>
      <c r="D9" s="196" t="s">
        <v>99</v>
      </c>
      <c r="E9" s="196" t="s">
        <v>100</v>
      </c>
      <c r="F9" s="196" t="s">
        <v>99</v>
      </c>
      <c r="G9" s="196" t="s">
        <v>100</v>
      </c>
    </row>
    <row r="10" ht="4.5" customHeight="1">
      <c r="A10" s="37"/>
    </row>
    <row r="11" spans="1:7" ht="13.5" customHeight="1">
      <c r="A11" s="381" t="s">
        <v>263</v>
      </c>
      <c r="B11" s="382">
        <v>47037</v>
      </c>
      <c r="C11" s="383">
        <f>B11/'- 3 -'!D11*100</f>
        <v>0.39348335285260166</v>
      </c>
      <c r="D11" s="382">
        <v>1022079</v>
      </c>
      <c r="E11" s="383">
        <f>D11/'- 3 -'!D11*100</f>
        <v>8.550100384808431</v>
      </c>
      <c r="F11" s="382">
        <v>255200</v>
      </c>
      <c r="G11" s="383">
        <f>F11/'- 3 -'!D11*100</f>
        <v>2.1348502593274215</v>
      </c>
    </row>
    <row r="12" spans="1:7" ht="13.5" customHeight="1">
      <c r="A12" s="23" t="s">
        <v>264</v>
      </c>
      <c r="B12" s="24">
        <v>72554</v>
      </c>
      <c r="C12" s="374">
        <f>B12/'- 3 -'!D12*100</f>
        <v>0.34934481836804343</v>
      </c>
      <c r="D12" s="24">
        <v>1847470</v>
      </c>
      <c r="E12" s="374">
        <f>D12/'- 3 -'!D12*100</f>
        <v>8.895499511955359</v>
      </c>
      <c r="F12" s="24">
        <v>233345</v>
      </c>
      <c r="G12" s="374">
        <f>F12/'- 3 -'!D12*100</f>
        <v>1.1235475182910812</v>
      </c>
    </row>
    <row r="13" spans="1:7" ht="13.5" customHeight="1">
      <c r="A13" s="381" t="s">
        <v>265</v>
      </c>
      <c r="B13" s="382">
        <v>170200</v>
      </c>
      <c r="C13" s="383">
        <f>B13/'- 3 -'!D13*100</f>
        <v>0.3309281738092322</v>
      </c>
      <c r="D13" s="382">
        <v>4516700</v>
      </c>
      <c r="E13" s="383">
        <f>D13/'- 3 -'!D13*100</f>
        <v>8.782040438567327</v>
      </c>
      <c r="F13" s="382">
        <v>311700</v>
      </c>
      <c r="G13" s="383">
        <f>F13/'- 3 -'!D13*100</f>
        <v>0.6060535357011614</v>
      </c>
    </row>
    <row r="14" spans="1:7" ht="13.5" customHeight="1">
      <c r="A14" s="23" t="s">
        <v>301</v>
      </c>
      <c r="B14" s="24">
        <v>248638</v>
      </c>
      <c r="C14" s="374">
        <f>B14/'- 3 -'!D14*100</f>
        <v>0.5407912903365708</v>
      </c>
      <c r="D14" s="24">
        <v>4538678</v>
      </c>
      <c r="E14" s="374">
        <f>D14/'- 3 -'!D14*100</f>
        <v>9.871691101288649</v>
      </c>
      <c r="F14" s="24">
        <v>150000</v>
      </c>
      <c r="G14" s="374">
        <f>F14/'- 3 -'!D14*100</f>
        <v>0.3262521961666585</v>
      </c>
    </row>
    <row r="15" spans="1:7" ht="13.5" customHeight="1">
      <c r="A15" s="381" t="s">
        <v>266</v>
      </c>
      <c r="B15" s="382">
        <v>61250</v>
      </c>
      <c r="C15" s="383">
        <f>B15/'- 3 -'!D15*100</f>
        <v>0.44155393824660916</v>
      </c>
      <c r="D15" s="382">
        <v>1394030</v>
      </c>
      <c r="E15" s="383">
        <f>D15/'- 3 -'!D15*100</f>
        <v>10.049623453615029</v>
      </c>
      <c r="F15" s="382">
        <v>159000</v>
      </c>
      <c r="G15" s="383">
        <f>F15/'- 3 -'!D15*100</f>
        <v>1.1462379784687486</v>
      </c>
    </row>
    <row r="16" spans="1:7" ht="13.5" customHeight="1">
      <c r="A16" s="23" t="s">
        <v>267</v>
      </c>
      <c r="B16" s="24">
        <v>54252</v>
      </c>
      <c r="C16" s="374">
        <f>B16/'- 3 -'!D16*100</f>
        <v>0.4928485541764582</v>
      </c>
      <c r="D16" s="24">
        <v>1615642</v>
      </c>
      <c r="E16" s="374">
        <f>D16/'- 3 -'!D16*100</f>
        <v>14.67718837585271</v>
      </c>
      <c r="F16" s="24">
        <v>106286</v>
      </c>
      <c r="G16" s="374">
        <f>F16/'- 3 -'!D16*100</f>
        <v>0.9655478402491896</v>
      </c>
    </row>
    <row r="17" spans="1:7" ht="13.5" customHeight="1">
      <c r="A17" s="381" t="s">
        <v>268</v>
      </c>
      <c r="B17" s="382">
        <v>57230</v>
      </c>
      <c r="C17" s="383">
        <f>B17/'- 3 -'!D17*100</f>
        <v>0.4497666526044185</v>
      </c>
      <c r="D17" s="382">
        <v>1241225</v>
      </c>
      <c r="E17" s="383">
        <f>D17/'- 3 -'!D17*100</f>
        <v>9.754702313103605</v>
      </c>
      <c r="F17" s="382">
        <v>166000</v>
      </c>
      <c r="G17" s="383">
        <f>F17/'- 3 -'!D17*100</f>
        <v>1.3045826372939624</v>
      </c>
    </row>
    <row r="18" spans="1:7" ht="13.5" customHeight="1">
      <c r="A18" s="23" t="s">
        <v>269</v>
      </c>
      <c r="B18" s="24">
        <v>185368</v>
      </c>
      <c r="C18" s="374">
        <f>B18/'- 3 -'!D18*100</f>
        <v>0.23265829777234776</v>
      </c>
      <c r="D18" s="24">
        <v>11434422</v>
      </c>
      <c r="E18" s="374">
        <f>D18/'- 3 -'!D18*100</f>
        <v>14.351523232330738</v>
      </c>
      <c r="F18" s="24">
        <v>700200</v>
      </c>
      <c r="G18" s="374">
        <f>F18/'- 3 -'!D18*100</f>
        <v>0.878832053537816</v>
      </c>
    </row>
    <row r="19" spans="1:7" ht="13.5" customHeight="1">
      <c r="A19" s="381" t="s">
        <v>270</v>
      </c>
      <c r="B19" s="382">
        <v>67225</v>
      </c>
      <c r="C19" s="383">
        <f>B19/'- 3 -'!D19*100</f>
        <v>0.32112754101571367</v>
      </c>
      <c r="D19" s="382">
        <v>1644400</v>
      </c>
      <c r="E19" s="383">
        <f>D19/'- 3 -'!D19*100</f>
        <v>7.855145086593374</v>
      </c>
      <c r="F19" s="382">
        <v>58000</v>
      </c>
      <c r="G19" s="383">
        <f>F19/'- 3 -'!D19*100</f>
        <v>0.27706057834007275</v>
      </c>
    </row>
    <row r="20" spans="1:7" ht="13.5" customHeight="1">
      <c r="A20" s="23" t="s">
        <v>271</v>
      </c>
      <c r="B20" s="24">
        <v>100547</v>
      </c>
      <c r="C20" s="374">
        <f>B20/'- 3 -'!D20*100</f>
        <v>0.23607697714967296</v>
      </c>
      <c r="D20" s="24">
        <v>4058381</v>
      </c>
      <c r="E20" s="374">
        <f>D20/'- 3 -'!D20*100</f>
        <v>9.528780755285258</v>
      </c>
      <c r="F20" s="24">
        <v>304350</v>
      </c>
      <c r="G20" s="374">
        <f>F20/'- 3 -'!D20*100</f>
        <v>0.7145914646434302</v>
      </c>
    </row>
    <row r="21" spans="1:7" ht="13.5" customHeight="1">
      <c r="A21" s="381" t="s">
        <v>272</v>
      </c>
      <c r="B21" s="382">
        <v>135000</v>
      </c>
      <c r="C21" s="383">
        <f>B21/'- 3 -'!D21*100</f>
        <v>0.5253327107167873</v>
      </c>
      <c r="D21" s="382">
        <v>2137000</v>
      </c>
      <c r="E21" s="383">
        <f>D21/'- 3 -'!D21*100</f>
        <v>8.315822242976108</v>
      </c>
      <c r="F21" s="382">
        <v>300000</v>
      </c>
      <c r="G21" s="383">
        <f>F21/'- 3 -'!D21*100</f>
        <v>1.167406023815083</v>
      </c>
    </row>
    <row r="22" spans="1:7" ht="13.5" customHeight="1">
      <c r="A22" s="23" t="s">
        <v>273</v>
      </c>
      <c r="B22" s="24">
        <v>57300</v>
      </c>
      <c r="C22" s="374">
        <f>B22/'- 3 -'!D22*100</f>
        <v>0.41617918743809973</v>
      </c>
      <c r="D22" s="24">
        <v>1538850</v>
      </c>
      <c r="E22" s="374">
        <f>D22/'- 3 -'!D22*100</f>
        <v>11.176916973632107</v>
      </c>
      <c r="F22" s="24">
        <v>83000</v>
      </c>
      <c r="G22" s="374">
        <f>F22/'- 3 -'!D22*100</f>
        <v>0.6028424530080676</v>
      </c>
    </row>
    <row r="23" spans="1:7" ht="13.5" customHeight="1">
      <c r="A23" s="381" t="s">
        <v>274</v>
      </c>
      <c r="B23" s="382">
        <v>40600</v>
      </c>
      <c r="C23" s="383">
        <f>B23/'- 3 -'!D23*100</f>
        <v>0.3545898910264914</v>
      </c>
      <c r="D23" s="382">
        <v>884550</v>
      </c>
      <c r="E23" s="383">
        <f>D23/'- 3 -'!D23*100</f>
        <v>7.725430741563621</v>
      </c>
      <c r="F23" s="382">
        <v>95000</v>
      </c>
      <c r="G23" s="383">
        <f>F23/'- 3 -'!D23*100</f>
        <v>0.8297054100373569</v>
      </c>
    </row>
    <row r="24" spans="1:7" ht="13.5" customHeight="1">
      <c r="A24" s="23" t="s">
        <v>275</v>
      </c>
      <c r="B24" s="24">
        <v>84895</v>
      </c>
      <c r="C24" s="374">
        <f>B24/'- 3 -'!D24*100</f>
        <v>0.22144992771803407</v>
      </c>
      <c r="D24" s="24">
        <v>3699325</v>
      </c>
      <c r="E24" s="374">
        <f>D24/'- 3 -'!D24*100</f>
        <v>9.649746791395446</v>
      </c>
      <c r="F24" s="24">
        <v>171400</v>
      </c>
      <c r="G24" s="374">
        <f>F24/'- 3 -'!D24*100</f>
        <v>0.4470995654734795</v>
      </c>
    </row>
    <row r="25" spans="1:7" ht="13.5" customHeight="1">
      <c r="A25" s="381" t="s">
        <v>276</v>
      </c>
      <c r="B25" s="382">
        <v>673899</v>
      </c>
      <c r="C25" s="383">
        <f>B25/'- 3 -'!D25*100</f>
        <v>0.5601184064972569</v>
      </c>
      <c r="D25" s="382">
        <v>12782266</v>
      </c>
      <c r="E25" s="383">
        <f>D25/'- 3 -'!D25*100</f>
        <v>10.624117951420116</v>
      </c>
      <c r="F25" s="382">
        <v>460000</v>
      </c>
      <c r="G25" s="383">
        <f>F25/'- 3 -'!D25*100</f>
        <v>0.3823339506198082</v>
      </c>
    </row>
    <row r="26" spans="1:7" ht="13.5" customHeight="1">
      <c r="A26" s="23" t="s">
        <v>277</v>
      </c>
      <c r="B26" s="24">
        <v>110392</v>
      </c>
      <c r="C26" s="374">
        <f>B26/'- 3 -'!D26*100</f>
        <v>0.39122089149046013</v>
      </c>
      <c r="D26" s="24">
        <v>2991258</v>
      </c>
      <c r="E26" s="374">
        <f>D26/'- 3 -'!D26*100</f>
        <v>10.600791918236563</v>
      </c>
      <c r="F26" s="24">
        <v>166100</v>
      </c>
      <c r="G26" s="374">
        <f>F26/'- 3 -'!D26*100</f>
        <v>0.5886458264780547</v>
      </c>
    </row>
    <row r="27" spans="1:7" ht="13.5" customHeight="1">
      <c r="A27" s="381" t="s">
        <v>278</v>
      </c>
      <c r="B27" s="382">
        <v>159994</v>
      </c>
      <c r="C27" s="383">
        <f>B27/'- 3 -'!D27*100</f>
        <v>0.5384619086679835</v>
      </c>
      <c r="D27" s="382">
        <v>3373396</v>
      </c>
      <c r="E27" s="383">
        <f>D27/'- 3 -'!D27*100</f>
        <v>11.353208550651528</v>
      </c>
      <c r="F27" s="382">
        <v>354500</v>
      </c>
      <c r="G27" s="383">
        <f>F27/'- 3 -'!D27*100</f>
        <v>1.1930744066827514</v>
      </c>
    </row>
    <row r="28" spans="1:7" ht="13.5" customHeight="1">
      <c r="A28" s="23" t="s">
        <v>279</v>
      </c>
      <c r="B28" s="24">
        <v>45723</v>
      </c>
      <c r="C28" s="374">
        <f>B28/'- 3 -'!D28*100</f>
        <v>0.2541745250032055</v>
      </c>
      <c r="D28" s="24">
        <v>1682939</v>
      </c>
      <c r="E28" s="374">
        <f>D28/'- 3 -'!D28*100</f>
        <v>9.355471446194905</v>
      </c>
      <c r="F28" s="24">
        <v>124460</v>
      </c>
      <c r="G28" s="374">
        <f>F28/'- 3 -'!D28*100</f>
        <v>0.6918741417207741</v>
      </c>
    </row>
    <row r="29" spans="1:7" ht="13.5" customHeight="1">
      <c r="A29" s="381" t="s">
        <v>280</v>
      </c>
      <c r="B29" s="382">
        <v>668275</v>
      </c>
      <c r="C29" s="383">
        <f>B29/'- 3 -'!D29*100</f>
        <v>0.6008236419812325</v>
      </c>
      <c r="D29" s="382">
        <v>9143519</v>
      </c>
      <c r="E29" s="383">
        <f>D29/'- 3 -'!D29*100</f>
        <v>8.220631306130855</v>
      </c>
      <c r="F29" s="382">
        <v>830500</v>
      </c>
      <c r="G29" s="383">
        <f>F29/'- 3 -'!D29*100</f>
        <v>0.7466746992860926</v>
      </c>
    </row>
    <row r="30" spans="1:7" ht="13.5" customHeight="1">
      <c r="A30" s="23" t="s">
        <v>281</v>
      </c>
      <c r="B30" s="24">
        <v>38800</v>
      </c>
      <c r="C30" s="374">
        <f>B30/'- 3 -'!D30*100</f>
        <v>0.373419140175482</v>
      </c>
      <c r="D30" s="24">
        <v>890520</v>
      </c>
      <c r="E30" s="374">
        <f>D30/'- 3 -'!D30*100</f>
        <v>8.570546719305932</v>
      </c>
      <c r="F30" s="24">
        <v>220150</v>
      </c>
      <c r="G30" s="374">
        <f>F30/'- 3 -'!D30*100</f>
        <v>2.1187686523101124</v>
      </c>
    </row>
    <row r="31" spans="1:7" ht="13.5" customHeight="1">
      <c r="A31" s="381" t="s">
        <v>282</v>
      </c>
      <c r="B31" s="382">
        <v>180601</v>
      </c>
      <c r="C31" s="383">
        <f>B31/'- 3 -'!D31*100</f>
        <v>0.6773783622169594</v>
      </c>
      <c r="D31" s="382">
        <v>2907076</v>
      </c>
      <c r="E31" s="383">
        <f>D31/'- 3 -'!D31*100</f>
        <v>10.903540842632262</v>
      </c>
      <c r="F31" s="382">
        <v>210335</v>
      </c>
      <c r="G31" s="383">
        <f>F31/'- 3 -'!D31*100</f>
        <v>0.7889013782698</v>
      </c>
    </row>
    <row r="32" spans="1:7" ht="13.5" customHeight="1">
      <c r="A32" s="23" t="s">
        <v>283</v>
      </c>
      <c r="B32" s="24">
        <v>51900</v>
      </c>
      <c r="C32" s="374">
        <f>B32/'- 3 -'!D32*100</f>
        <v>0.2571134727459719</v>
      </c>
      <c r="D32" s="24">
        <v>1763890</v>
      </c>
      <c r="E32" s="374">
        <f>D32/'- 3 -'!D32*100</f>
        <v>8.738340721423745</v>
      </c>
      <c r="F32" s="24">
        <v>224960</v>
      </c>
      <c r="G32" s="374">
        <f>F32/'- 3 -'!D32*100</f>
        <v>1.1144556229081664</v>
      </c>
    </row>
    <row r="33" spans="1:7" ht="13.5" customHeight="1">
      <c r="A33" s="381" t="s">
        <v>284</v>
      </c>
      <c r="B33" s="382">
        <v>95100</v>
      </c>
      <c r="C33" s="383">
        <f>B33/'- 3 -'!D33*100</f>
        <v>0.43134924774686917</v>
      </c>
      <c r="D33" s="382">
        <v>2205200</v>
      </c>
      <c r="E33" s="383">
        <f>D33/'- 3 -'!D33*100</f>
        <v>10.00222251452572</v>
      </c>
      <c r="F33" s="382">
        <v>169100</v>
      </c>
      <c r="G33" s="383">
        <f>F33/'- 3 -'!D33*100</f>
        <v>0.7669942985698799</v>
      </c>
    </row>
    <row r="34" spans="1:7" ht="13.5" customHeight="1">
      <c r="A34" s="23" t="s">
        <v>285</v>
      </c>
      <c r="B34" s="24">
        <v>54625</v>
      </c>
      <c r="C34" s="374">
        <f>B34/'- 3 -'!D34*100</f>
        <v>0.2919674711089836</v>
      </c>
      <c r="D34" s="24">
        <v>1698795</v>
      </c>
      <c r="E34" s="374">
        <f>D34/'- 3 -'!D34*100</f>
        <v>9.079961191443218</v>
      </c>
      <c r="F34" s="24">
        <v>198520</v>
      </c>
      <c r="G34" s="374">
        <f>F34/'- 3 -'!D34*100</f>
        <v>1.0610779380238977</v>
      </c>
    </row>
    <row r="35" spans="1:7" ht="13.5" customHeight="1">
      <c r="A35" s="381" t="s">
        <v>286</v>
      </c>
      <c r="B35" s="382">
        <v>541250</v>
      </c>
      <c r="C35" s="383">
        <f>B35/'- 3 -'!D35*100</f>
        <v>0.40128392469127383</v>
      </c>
      <c r="D35" s="382">
        <v>14350950</v>
      </c>
      <c r="E35" s="383">
        <f>D35/'- 3 -'!D35*100</f>
        <v>10.639825476301592</v>
      </c>
      <c r="F35" s="382">
        <v>1122550</v>
      </c>
      <c r="G35" s="383">
        <f>F35/'- 3 -'!D35*100</f>
        <v>0.8322610063042761</v>
      </c>
    </row>
    <row r="36" spans="1:7" ht="13.5" customHeight="1">
      <c r="A36" s="23" t="s">
        <v>287</v>
      </c>
      <c r="B36" s="24">
        <v>43350</v>
      </c>
      <c r="C36" s="374">
        <f>B36/'- 3 -'!D36*100</f>
        <v>0.24664314974965862</v>
      </c>
      <c r="D36" s="24">
        <v>1843100</v>
      </c>
      <c r="E36" s="374">
        <f>D36/'- 3 -'!D36*100</f>
        <v>10.486458807464723</v>
      </c>
      <c r="F36" s="24">
        <v>100000</v>
      </c>
      <c r="G36" s="374">
        <f>F36/'- 3 -'!D36*100</f>
        <v>0.5689576695493855</v>
      </c>
    </row>
    <row r="37" spans="1:7" ht="13.5" customHeight="1">
      <c r="A37" s="381" t="s">
        <v>288</v>
      </c>
      <c r="B37" s="382">
        <v>101201</v>
      </c>
      <c r="C37" s="383">
        <f>B37/'- 3 -'!D37*100</f>
        <v>0.373788482058127</v>
      </c>
      <c r="D37" s="382">
        <v>2733445</v>
      </c>
      <c r="E37" s="383">
        <f>D37/'- 3 -'!D37*100</f>
        <v>10.096049024608226</v>
      </c>
      <c r="F37" s="382">
        <v>201486</v>
      </c>
      <c r="G37" s="383">
        <f>F37/'- 3 -'!D37*100</f>
        <v>0.7441936946864535</v>
      </c>
    </row>
    <row r="38" spans="1:7" ht="13.5" customHeight="1">
      <c r="A38" s="23" t="s">
        <v>289</v>
      </c>
      <c r="B38" s="24">
        <v>345648</v>
      </c>
      <c r="C38" s="374">
        <f>B38/'- 3 -'!D38*100</f>
        <v>0.4927850378390955</v>
      </c>
      <c r="D38" s="24">
        <v>6896299</v>
      </c>
      <c r="E38" s="374">
        <f>D38/'- 3 -'!D38*100</f>
        <v>9.831947425313373</v>
      </c>
      <c r="F38" s="24">
        <v>624554</v>
      </c>
      <c r="G38" s="374">
        <f>F38/'- 3 -'!D38*100</f>
        <v>0.8904170327111931</v>
      </c>
    </row>
    <row r="39" spans="1:7" ht="13.5" customHeight="1">
      <c r="A39" s="381" t="s">
        <v>290</v>
      </c>
      <c r="B39" s="382">
        <v>46100</v>
      </c>
      <c r="C39" s="383">
        <f>B39/'- 3 -'!D39*100</f>
        <v>0.2922015216917162</v>
      </c>
      <c r="D39" s="382">
        <v>1428600</v>
      </c>
      <c r="E39" s="383">
        <f>D39/'- 3 -'!D39*100</f>
        <v>9.055077958541991</v>
      </c>
      <c r="F39" s="382">
        <v>180200</v>
      </c>
      <c r="G39" s="383">
        <f>F39/'- 3 -'!D39*100</f>
        <v>1.142184689996687</v>
      </c>
    </row>
    <row r="40" spans="1:7" ht="13.5" customHeight="1">
      <c r="A40" s="23" t="s">
        <v>291</v>
      </c>
      <c r="B40" s="24">
        <v>263500</v>
      </c>
      <c r="C40" s="374">
        <f>B40/'- 3 -'!D40*100</f>
        <v>0.3633467542730854</v>
      </c>
      <c r="D40" s="24">
        <v>6902114</v>
      </c>
      <c r="E40" s="374">
        <f>D40/'- 3 -'!D40*100</f>
        <v>9.51749798680388</v>
      </c>
      <c r="F40" s="24">
        <v>1136857</v>
      </c>
      <c r="G40" s="374">
        <f>F40/'- 3 -'!D40*100</f>
        <v>1.5676406110916017</v>
      </c>
    </row>
    <row r="41" spans="1:7" ht="13.5" customHeight="1">
      <c r="A41" s="381" t="s">
        <v>292</v>
      </c>
      <c r="B41" s="382">
        <v>196168</v>
      </c>
      <c r="C41" s="383">
        <f>B41/'- 3 -'!D41*100</f>
        <v>0.4421610606059172</v>
      </c>
      <c r="D41" s="382">
        <v>3497271</v>
      </c>
      <c r="E41" s="383">
        <f>D41/'- 3 -'!D41*100</f>
        <v>7.882820106165718</v>
      </c>
      <c r="F41" s="382">
        <v>140250</v>
      </c>
      <c r="G41" s="383">
        <f>F41/'- 3 -'!D41*100</f>
        <v>0.31612234793636007</v>
      </c>
    </row>
    <row r="42" spans="1:7" ht="13.5" customHeight="1">
      <c r="A42" s="23" t="s">
        <v>293</v>
      </c>
      <c r="B42" s="24">
        <v>56319</v>
      </c>
      <c r="C42" s="374">
        <f>B42/'- 3 -'!D42*100</f>
        <v>0.3475280364520929</v>
      </c>
      <c r="D42" s="24">
        <v>1620497</v>
      </c>
      <c r="E42" s="374">
        <f>D42/'- 3 -'!D42*100</f>
        <v>9.999611862542075</v>
      </c>
      <c r="F42" s="24">
        <v>54200</v>
      </c>
      <c r="G42" s="374">
        <f>F42/'- 3 -'!D42*100</f>
        <v>0.33445230873601156</v>
      </c>
    </row>
    <row r="43" spans="1:7" ht="13.5" customHeight="1">
      <c r="A43" s="381" t="s">
        <v>294</v>
      </c>
      <c r="B43" s="382">
        <v>37452</v>
      </c>
      <c r="C43" s="383">
        <f>B43/'- 3 -'!D43*100</f>
        <v>0.40415681957978566</v>
      </c>
      <c r="D43" s="382">
        <v>725485</v>
      </c>
      <c r="E43" s="383">
        <f>D43/'- 3 -'!D43*100</f>
        <v>7.828946658465258</v>
      </c>
      <c r="F43" s="382">
        <v>93200</v>
      </c>
      <c r="G43" s="383">
        <f>F43/'- 3 -'!D43*100</f>
        <v>1.0057517778713025</v>
      </c>
    </row>
    <row r="44" spans="1:7" ht="13.5" customHeight="1">
      <c r="A44" s="23" t="s">
        <v>295</v>
      </c>
      <c r="B44" s="24">
        <v>20235</v>
      </c>
      <c r="C44" s="374">
        <f>B44/'- 3 -'!D44*100</f>
        <v>0.27890636726627516</v>
      </c>
      <c r="D44" s="24">
        <v>746407</v>
      </c>
      <c r="E44" s="374">
        <f>D44/'- 3 -'!D44*100</f>
        <v>10.287999252390346</v>
      </c>
      <c r="F44" s="24">
        <v>51755</v>
      </c>
      <c r="G44" s="374">
        <f>F44/'- 3 -'!D44*100</f>
        <v>0.7133579954468036</v>
      </c>
    </row>
    <row r="45" spans="1:7" ht="13.5" customHeight="1">
      <c r="A45" s="381" t="s">
        <v>296</v>
      </c>
      <c r="B45" s="382">
        <v>48422</v>
      </c>
      <c r="C45" s="383">
        <f>B45/'- 3 -'!D45*100</f>
        <v>0.43843347182683295</v>
      </c>
      <c r="D45" s="382">
        <v>933244</v>
      </c>
      <c r="E45" s="383">
        <f>D45/'- 3 -'!D45*100</f>
        <v>8.449989818296661</v>
      </c>
      <c r="F45" s="382">
        <v>136780</v>
      </c>
      <c r="G45" s="383">
        <f>F45/'- 3 -'!D45*100</f>
        <v>1.2384645466208382</v>
      </c>
    </row>
    <row r="46" spans="1:7" ht="13.5" customHeight="1">
      <c r="A46" s="23" t="s">
        <v>297</v>
      </c>
      <c r="B46" s="24">
        <v>1036600</v>
      </c>
      <c r="C46" s="374">
        <f>B46/'- 3 -'!D46*100</f>
        <v>0.3736621194709469</v>
      </c>
      <c r="D46" s="24">
        <v>25172100</v>
      </c>
      <c r="E46" s="374">
        <f>D46/'- 3 -'!D46*100</f>
        <v>9.073760599589642</v>
      </c>
      <c r="F46" s="24">
        <v>8187200</v>
      </c>
      <c r="G46" s="374">
        <f>F46/'- 3 -'!D46*100</f>
        <v>2.951231434046437</v>
      </c>
    </row>
    <row r="47" spans="1:7" ht="13.5" customHeight="1">
      <c r="A47" s="381" t="s">
        <v>300</v>
      </c>
      <c r="B47" s="382">
        <v>11262</v>
      </c>
      <c r="C47" s="383">
        <f>B47/'- 3 -'!D47*100</f>
        <v>0.14212248100774455</v>
      </c>
      <c r="D47" s="382">
        <v>778806</v>
      </c>
      <c r="E47" s="383">
        <f>D47/'- 3 -'!D47*100</f>
        <v>9.828257942081114</v>
      </c>
      <c r="F47" s="382">
        <v>33400</v>
      </c>
      <c r="G47" s="383">
        <f>F47/'- 3 -'!D47*100</f>
        <v>0.421496258715918</v>
      </c>
    </row>
    <row r="48" spans="1:7" ht="4.5" customHeight="1">
      <c r="A48"/>
      <c r="B48"/>
      <c r="C48"/>
      <c r="D48"/>
      <c r="E48"/>
      <c r="F48"/>
      <c r="G48"/>
    </row>
    <row r="49" spans="1:7" ht="13.5" customHeight="1">
      <c r="A49" s="384" t="s">
        <v>298</v>
      </c>
      <c r="B49" s="385">
        <f>SUM(B11:B47)</f>
        <v>6208912</v>
      </c>
      <c r="C49" s="386">
        <f>B49/'- 3 -'!D49*100</f>
        <v>0.40926587194202635</v>
      </c>
      <c r="D49" s="385">
        <f>SUM(D11:D47)</f>
        <v>148639929</v>
      </c>
      <c r="E49" s="386">
        <f>D49/'- 3 -'!D49*100</f>
        <v>9.797731091628597</v>
      </c>
      <c r="F49" s="385">
        <f>SUM(F11:F47)</f>
        <v>18114538</v>
      </c>
      <c r="G49" s="386">
        <f>F49/'- 3 -'!D49*100</f>
        <v>1.194035636098075</v>
      </c>
    </row>
    <row r="50" spans="1:7" ht="4.5" customHeight="1">
      <c r="A50" s="25" t="s">
        <v>6</v>
      </c>
      <c r="B50" s="26"/>
      <c r="C50" s="373"/>
      <c r="D50" s="26"/>
      <c r="E50" s="373"/>
      <c r="F50" s="26"/>
      <c r="G50" s="373"/>
    </row>
    <row r="51" spans="1:7" ht="13.5" customHeight="1">
      <c r="A51" s="23" t="s">
        <v>299</v>
      </c>
      <c r="B51" s="24">
        <v>0</v>
      </c>
      <c r="C51" s="374">
        <f>B51/'- 3 -'!D51*100</f>
        <v>0</v>
      </c>
      <c r="D51" s="24">
        <v>324009</v>
      </c>
      <c r="E51" s="374">
        <f>D51/'- 3 -'!D51*100</f>
        <v>12.767313118719711</v>
      </c>
      <c r="F51" s="24">
        <v>0</v>
      </c>
      <c r="G51" s="374">
        <f>F51/'- 3 -'!D51*100</f>
        <v>0</v>
      </c>
    </row>
    <row r="52" ht="49.5" customHeight="1"/>
    <row r="53" ht="15" customHeight="1"/>
    <row r="54" ht="14.25" customHeight="1"/>
    <row r="55" ht="14.25" customHeight="1"/>
    <row r="56" ht="14.25" customHeight="1"/>
    <row r="57" ht="14.25" customHeight="1"/>
    <row r="58" ht="14.25" customHeight="1"/>
    <row r="59" ht="14.25" customHeight="1"/>
    <row r="60" ht="12" customHeight="1"/>
    <row r="61" ht="12" customHeight="1"/>
    <row r="62" ht="12" customHeight="1"/>
    <row r="63" ht="12" customHeight="1"/>
    <row r="64" ht="12" customHeight="1"/>
    <row r="65" ht="12" customHeight="1"/>
    <row r="66" ht="12"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8.xml><?xml version="1.0" encoding="utf-8"?>
<worksheet xmlns="http://schemas.openxmlformats.org/spreadsheetml/2006/main" xmlns:r="http://schemas.openxmlformats.org/officeDocument/2006/relationships">
  <sheetPr codeName="Sheet30">
    <pageSetUpPr fitToPage="1"/>
  </sheetPr>
  <dimension ref="A1:F51"/>
  <sheetViews>
    <sheetView showGridLines="0" showZeros="0" workbookViewId="0" topLeftCell="A1">
      <selection activeCell="A1" sqref="A1"/>
    </sheetView>
  </sheetViews>
  <sheetFormatPr defaultColWidth="15.83203125" defaultRowHeight="12"/>
  <cols>
    <col min="1" max="1" width="35.83203125" style="1" customWidth="1"/>
    <col min="2" max="2" width="19.83203125" style="1" customWidth="1"/>
    <col min="3" max="3" width="15.83203125" style="1" customWidth="1"/>
    <col min="4" max="4" width="19.83203125" style="1" customWidth="1"/>
    <col min="5" max="5" width="15.83203125" style="1" customWidth="1"/>
    <col min="6" max="6" width="25.83203125" style="1" customWidth="1"/>
    <col min="7" max="16384" width="15.83203125" style="1" customWidth="1"/>
  </cols>
  <sheetData>
    <row r="1" spans="1:6" ht="6.75" customHeight="1">
      <c r="A1" s="3"/>
      <c r="B1" s="3"/>
      <c r="C1" s="3"/>
      <c r="D1" s="4"/>
      <c r="E1" s="4"/>
      <c r="F1" s="4"/>
    </row>
    <row r="2" spans="1:6" ht="15.75" customHeight="1">
      <c r="A2" s="168"/>
      <c r="B2" s="5" t="s">
        <v>3</v>
      </c>
      <c r="C2" s="197"/>
      <c r="D2" s="169"/>
      <c r="E2" s="6"/>
      <c r="F2" s="191" t="s">
        <v>443</v>
      </c>
    </row>
    <row r="3" spans="1:6" ht="15.75" customHeight="1">
      <c r="A3" s="171"/>
      <c r="B3" s="7" t="str">
        <f>OPYEAR</f>
        <v>OPERATING FUND 2005/2006 BUDGET</v>
      </c>
      <c r="C3" s="198"/>
      <c r="D3" s="184"/>
      <c r="E3" s="8"/>
      <c r="F3" s="104"/>
    </row>
    <row r="4" spans="4:6" ht="15.75" customHeight="1">
      <c r="D4" s="4"/>
      <c r="E4" s="4"/>
      <c r="F4" s="4"/>
    </row>
    <row r="5" spans="4:6" ht="15.75" customHeight="1">
      <c r="D5" s="4"/>
      <c r="E5" s="4"/>
      <c r="F5" s="4"/>
    </row>
    <row r="6" spans="2:6" ht="15.75" customHeight="1">
      <c r="B6" s="192" t="s">
        <v>433</v>
      </c>
      <c r="C6" s="194"/>
      <c r="D6" s="73"/>
      <c r="E6" s="199"/>
      <c r="F6" s="76"/>
    </row>
    <row r="7" spans="2:6" ht="15.75" customHeight="1">
      <c r="B7" s="466"/>
      <c r="C7" s="377"/>
      <c r="D7" s="466"/>
      <c r="E7" s="377"/>
      <c r="F7" s="4"/>
    </row>
    <row r="8" spans="1:6" ht="15.75" customHeight="1">
      <c r="A8" s="105"/>
      <c r="B8" s="379" t="s">
        <v>79</v>
      </c>
      <c r="C8" s="380"/>
      <c r="D8" s="378" t="s">
        <v>80</v>
      </c>
      <c r="E8" s="380"/>
      <c r="F8" s="4"/>
    </row>
    <row r="9" spans="1:5" ht="15.75" customHeight="1">
      <c r="A9" s="35" t="s">
        <v>98</v>
      </c>
      <c r="B9" s="196" t="s">
        <v>99</v>
      </c>
      <c r="C9" s="196" t="s">
        <v>100</v>
      </c>
      <c r="D9" s="200" t="s">
        <v>99</v>
      </c>
      <c r="E9" s="196" t="s">
        <v>100</v>
      </c>
    </row>
    <row r="10" ht="4.5" customHeight="1">
      <c r="A10" s="37"/>
    </row>
    <row r="11" spans="1:5" ht="13.5" customHeight="1">
      <c r="A11" s="381" t="s">
        <v>263</v>
      </c>
      <c r="B11" s="382">
        <v>43504</v>
      </c>
      <c r="C11" s="383">
        <f>B11/'- 3 -'!D11*100</f>
        <v>0.36392839216998496</v>
      </c>
      <c r="D11" s="382">
        <v>16450</v>
      </c>
      <c r="E11" s="383">
        <f>D11/'- 3 -'!D11*100</f>
        <v>0.1376108415593107</v>
      </c>
    </row>
    <row r="12" spans="1:5" ht="13.5" customHeight="1">
      <c r="A12" s="23" t="s">
        <v>264</v>
      </c>
      <c r="B12" s="24">
        <v>185259</v>
      </c>
      <c r="C12" s="374">
        <f>B12/'- 3 -'!D12*100</f>
        <v>0.8920152122011931</v>
      </c>
      <c r="D12" s="24">
        <v>54750</v>
      </c>
      <c r="E12" s="374">
        <f>D12/'- 3 -'!D12*100</f>
        <v>0.26361921886664247</v>
      </c>
    </row>
    <row r="13" spans="1:5" ht="13.5" customHeight="1">
      <c r="A13" s="381" t="s">
        <v>265</v>
      </c>
      <c r="B13" s="382">
        <v>223100</v>
      </c>
      <c r="C13" s="383">
        <f>B13/'- 3 -'!D13*100</f>
        <v>0.43378422783102055</v>
      </c>
      <c r="D13" s="382">
        <v>102900</v>
      </c>
      <c r="E13" s="383">
        <f>D13/'- 3 -'!D13*100</f>
        <v>0.20007349638642766</v>
      </c>
    </row>
    <row r="14" spans="1:5" ht="13.5" customHeight="1">
      <c r="A14" s="23" t="s">
        <v>301</v>
      </c>
      <c r="B14" s="24">
        <v>152289</v>
      </c>
      <c r="C14" s="374">
        <f>B14/'- 3 -'!D14*100</f>
        <v>0.3312308046801617</v>
      </c>
      <c r="D14" s="24">
        <v>120700</v>
      </c>
      <c r="E14" s="374">
        <f>D14/'- 3 -'!D14*100</f>
        <v>0.26252426718210453</v>
      </c>
    </row>
    <row r="15" spans="1:5" ht="13.5" customHeight="1">
      <c r="A15" s="381" t="s">
        <v>266</v>
      </c>
      <c r="B15" s="382">
        <v>112700</v>
      </c>
      <c r="C15" s="383">
        <f>B15/'- 3 -'!D15*100</f>
        <v>0.8124592463737608</v>
      </c>
      <c r="D15" s="382">
        <v>35000</v>
      </c>
      <c r="E15" s="383">
        <f>D15/'- 3 -'!D15*100</f>
        <v>0.25231653614091953</v>
      </c>
    </row>
    <row r="16" spans="1:5" ht="13.5" customHeight="1">
      <c r="A16" s="23" t="s">
        <v>267</v>
      </c>
      <c r="B16" s="24">
        <v>8000</v>
      </c>
      <c r="C16" s="374">
        <f>B16/'- 3 -'!D16*100</f>
        <v>0.07267544852561501</v>
      </c>
      <c r="D16" s="24">
        <v>11000</v>
      </c>
      <c r="E16" s="374">
        <f>D16/'- 3 -'!D16*100</f>
        <v>0.09992874172272063</v>
      </c>
    </row>
    <row r="17" spans="1:5" ht="13.5" customHeight="1">
      <c r="A17" s="381" t="s">
        <v>268</v>
      </c>
      <c r="B17" s="382">
        <v>74190</v>
      </c>
      <c r="C17" s="383">
        <f>B17/'- 3 -'!D17*100</f>
        <v>0.5830541316918016</v>
      </c>
      <c r="D17" s="382">
        <v>33000</v>
      </c>
      <c r="E17" s="383">
        <f>D17/'- 3 -'!D17*100</f>
        <v>0.25934474114879974</v>
      </c>
    </row>
    <row r="18" spans="1:5" ht="13.5" customHeight="1">
      <c r="A18" s="23" t="s">
        <v>269</v>
      </c>
      <c r="B18" s="24">
        <v>2311928</v>
      </c>
      <c r="C18" s="374">
        <f>B18/'- 3 -'!D18*100</f>
        <v>2.90173726345555</v>
      </c>
      <c r="D18" s="24">
        <v>70850</v>
      </c>
      <c r="E18" s="374">
        <f>D18/'- 3 -'!D18*100</f>
        <v>0.0889249514326682</v>
      </c>
    </row>
    <row r="19" spans="1:5" ht="13.5" customHeight="1">
      <c r="A19" s="381" t="s">
        <v>270</v>
      </c>
      <c r="B19" s="382">
        <v>18000</v>
      </c>
      <c r="C19" s="383">
        <f>B19/'- 3 -'!D19*100</f>
        <v>0.08598431741588465</v>
      </c>
      <c r="D19" s="382">
        <v>22000</v>
      </c>
      <c r="E19" s="383">
        <f>D19/'- 3 -'!D19*100</f>
        <v>0.10509194350830345</v>
      </c>
    </row>
    <row r="20" spans="1:5" ht="13.5" customHeight="1">
      <c r="A20" s="23" t="s">
        <v>271</v>
      </c>
      <c r="B20" s="24">
        <v>116155</v>
      </c>
      <c r="C20" s="374">
        <f>B20/'- 3 -'!D20*100</f>
        <v>0.27272341572419134</v>
      </c>
      <c r="D20" s="24">
        <v>258274</v>
      </c>
      <c r="E20" s="374">
        <f>D20/'- 3 -'!D20*100</f>
        <v>0.6064083980263423</v>
      </c>
    </row>
    <row r="21" spans="1:5" ht="13.5" customHeight="1">
      <c r="A21" s="381" t="s">
        <v>272</v>
      </c>
      <c r="B21" s="382">
        <v>121000</v>
      </c>
      <c r="C21" s="383">
        <f>B21/'- 3 -'!D21*100</f>
        <v>0.4708537629387501</v>
      </c>
      <c r="D21" s="382">
        <v>112000</v>
      </c>
      <c r="E21" s="383">
        <f>D21/'- 3 -'!D21*100</f>
        <v>0.4358315822242976</v>
      </c>
    </row>
    <row r="22" spans="1:5" ht="13.5" customHeight="1">
      <c r="A22" s="23" t="s">
        <v>273</v>
      </c>
      <c r="B22" s="24">
        <v>40585</v>
      </c>
      <c r="C22" s="374">
        <f>B22/'- 3 -'!D22*100</f>
        <v>0.29477543319677624</v>
      </c>
      <c r="D22" s="24">
        <v>2500</v>
      </c>
      <c r="E22" s="374">
        <f>D22/'- 3 -'!D22*100</f>
        <v>0.018157905211086373</v>
      </c>
    </row>
    <row r="23" spans="1:5" ht="13.5" customHeight="1">
      <c r="A23" s="381" t="s">
        <v>274</v>
      </c>
      <c r="B23" s="382">
        <v>35500</v>
      </c>
      <c r="C23" s="383">
        <f>B23/'- 3 -'!D23*100</f>
        <v>0.3100478111192228</v>
      </c>
      <c r="D23" s="382">
        <v>9000</v>
      </c>
      <c r="E23" s="383">
        <f>D23/'- 3 -'!D23*100</f>
        <v>0.0786036704245917</v>
      </c>
    </row>
    <row r="24" spans="1:5" ht="13.5" customHeight="1">
      <c r="A24" s="23" t="s">
        <v>275</v>
      </c>
      <c r="B24" s="24">
        <v>147575</v>
      </c>
      <c r="C24" s="374">
        <f>B24/'- 3 -'!D24*100</f>
        <v>0.3849516824664454</v>
      </c>
      <c r="D24" s="24">
        <v>140100</v>
      </c>
      <c r="E24" s="374">
        <f>D24/'- 3 -'!D24*100</f>
        <v>0.36545302872132135</v>
      </c>
    </row>
    <row r="25" spans="1:5" ht="13.5" customHeight="1">
      <c r="A25" s="381" t="s">
        <v>276</v>
      </c>
      <c r="B25" s="382">
        <v>268000</v>
      </c>
      <c r="C25" s="383">
        <f>B25/'- 3 -'!D25*100</f>
        <v>0.22275108427414914</v>
      </c>
      <c r="D25" s="382">
        <v>235000</v>
      </c>
      <c r="E25" s="383">
        <f>D25/'- 3 -'!D25*100</f>
        <v>0.19532277912098897</v>
      </c>
    </row>
    <row r="26" spans="1:5" ht="13.5" customHeight="1">
      <c r="A26" s="23" t="s">
        <v>277</v>
      </c>
      <c r="B26" s="24">
        <v>130485</v>
      </c>
      <c r="C26" s="374">
        <f>B26/'- 3 -'!D26*100</f>
        <v>0.4624289624803671</v>
      </c>
      <c r="D26" s="24">
        <v>41925</v>
      </c>
      <c r="E26" s="374">
        <f>D26/'- 3 -'!D26*100</f>
        <v>0.14857902634011105</v>
      </c>
    </row>
    <row r="27" spans="1:5" ht="13.5" customHeight="1">
      <c r="A27" s="381" t="s">
        <v>278</v>
      </c>
      <c r="B27" s="382">
        <v>119650</v>
      </c>
      <c r="C27" s="383">
        <f>B27/'- 3 -'!D27*100</f>
        <v>0.4026836467125281</v>
      </c>
      <c r="D27" s="382">
        <v>133733</v>
      </c>
      <c r="E27" s="383">
        <f>D27/'- 3 -'!D27*100</f>
        <v>0.4500801682056541</v>
      </c>
    </row>
    <row r="28" spans="1:5" ht="13.5" customHeight="1">
      <c r="A28" s="23" t="s">
        <v>279</v>
      </c>
      <c r="B28" s="24">
        <v>41960</v>
      </c>
      <c r="C28" s="374">
        <f>B28/'- 3 -'!D28*100</f>
        <v>0.233255977716565</v>
      </c>
      <c r="D28" s="24">
        <v>33000</v>
      </c>
      <c r="E28" s="374">
        <f>D28/'- 3 -'!D28*100</f>
        <v>0.18344726560168365</v>
      </c>
    </row>
    <row r="29" spans="1:5" ht="13.5" customHeight="1">
      <c r="A29" s="381" t="s">
        <v>280</v>
      </c>
      <c r="B29" s="382">
        <v>399206</v>
      </c>
      <c r="C29" s="383">
        <f>B29/'- 3 -'!D29*100</f>
        <v>0.3589127272765851</v>
      </c>
      <c r="D29" s="382">
        <v>193847</v>
      </c>
      <c r="E29" s="383">
        <f>D29/'- 3 -'!D29*100</f>
        <v>0.17428133706503457</v>
      </c>
    </row>
    <row r="30" spans="1:5" ht="13.5" customHeight="1">
      <c r="A30" s="23" t="s">
        <v>281</v>
      </c>
      <c r="B30" s="24">
        <v>53630</v>
      </c>
      <c r="C30" s="374">
        <f>B30/'- 3 -'!D30*100</f>
        <v>0.5161460950415231</v>
      </c>
      <c r="D30" s="24">
        <v>20790</v>
      </c>
      <c r="E30" s="374">
        <f>D30/'- 3 -'!D30*100</f>
        <v>0.20008721454248118</v>
      </c>
    </row>
    <row r="31" spans="1:5" ht="13.5" customHeight="1">
      <c r="A31" s="381" t="s">
        <v>282</v>
      </c>
      <c r="B31" s="382">
        <v>720</v>
      </c>
      <c r="C31" s="383">
        <f>B31/'- 3 -'!D31*100</f>
        <v>0.0027004967901407564</v>
      </c>
      <c r="D31" s="382">
        <v>39500</v>
      </c>
      <c r="E31" s="383">
        <f>D31/'- 3 -'!D31*100</f>
        <v>0.14815225445911093</v>
      </c>
    </row>
    <row r="32" spans="1:5" ht="13.5" customHeight="1">
      <c r="A32" s="23" t="s">
        <v>283</v>
      </c>
      <c r="B32" s="24">
        <v>111085</v>
      </c>
      <c r="C32" s="374">
        <f>B32/'- 3 -'!D32*100</f>
        <v>0.5503169579958822</v>
      </c>
      <c r="D32" s="24">
        <v>42900</v>
      </c>
      <c r="E32" s="374">
        <f>D32/'- 3 -'!D32*100</f>
        <v>0.21252732140273978</v>
      </c>
    </row>
    <row r="33" spans="1:5" ht="13.5" customHeight="1">
      <c r="A33" s="381" t="s">
        <v>284</v>
      </c>
      <c r="B33" s="382">
        <v>94000</v>
      </c>
      <c r="C33" s="383">
        <f>B33/'- 3 -'!D33*100</f>
        <v>0.4263599294238245</v>
      </c>
      <c r="D33" s="382">
        <v>75000</v>
      </c>
      <c r="E33" s="383">
        <f>D33/'- 3 -'!D33*100</f>
        <v>0.3401807947530514</v>
      </c>
    </row>
    <row r="34" spans="1:5" ht="13.5" customHeight="1">
      <c r="A34" s="23" t="s">
        <v>285</v>
      </c>
      <c r="B34" s="24">
        <v>68215</v>
      </c>
      <c r="C34" s="374">
        <f>B34/'- 3 -'!D34*100</f>
        <v>0.3646052364613147</v>
      </c>
      <c r="D34" s="24">
        <v>79000</v>
      </c>
      <c r="E34" s="374">
        <f>D34/'- 3 -'!D34*100</f>
        <v>0.4222504387663103</v>
      </c>
    </row>
    <row r="35" spans="1:5" ht="13.5" customHeight="1">
      <c r="A35" s="381" t="s">
        <v>286</v>
      </c>
      <c r="B35" s="382">
        <v>205950</v>
      </c>
      <c r="C35" s="383">
        <f>B35/'- 3 -'!D35*100</f>
        <v>0.15269177697952488</v>
      </c>
      <c r="D35" s="382">
        <v>40000</v>
      </c>
      <c r="E35" s="383">
        <f>D35/'- 3 -'!D35*100</f>
        <v>0.029656086813211923</v>
      </c>
    </row>
    <row r="36" spans="1:5" ht="13.5" customHeight="1">
      <c r="A36" s="23" t="s">
        <v>287</v>
      </c>
      <c r="B36" s="24">
        <v>49800</v>
      </c>
      <c r="C36" s="374">
        <f>B36/'- 3 -'!D36*100</f>
        <v>0.28334091943559403</v>
      </c>
      <c r="D36" s="24">
        <v>53000</v>
      </c>
      <c r="E36" s="374">
        <f>D36/'- 3 -'!D36*100</f>
        <v>0.30154756486117434</v>
      </c>
    </row>
    <row r="37" spans="1:5" ht="13.5" customHeight="1">
      <c r="A37" s="381" t="s">
        <v>288</v>
      </c>
      <c r="B37" s="382">
        <v>121007</v>
      </c>
      <c r="C37" s="383">
        <f>B37/'- 3 -'!D37*100</f>
        <v>0.44694244966361774</v>
      </c>
      <c r="D37" s="382">
        <v>151893</v>
      </c>
      <c r="E37" s="383">
        <f>D37/'- 3 -'!D37*100</f>
        <v>0.5610206806776127</v>
      </c>
    </row>
    <row r="38" spans="1:5" ht="13.5" customHeight="1">
      <c r="A38" s="23" t="s">
        <v>289</v>
      </c>
      <c r="B38" s="24">
        <v>368647</v>
      </c>
      <c r="C38" s="374">
        <f>B38/'- 3 -'!D38*100</f>
        <v>0.5255743584347922</v>
      </c>
      <c r="D38" s="24">
        <v>167219</v>
      </c>
      <c r="E38" s="374">
        <f>D38/'- 3 -'!D38*100</f>
        <v>0.23840155661949647</v>
      </c>
    </row>
    <row r="39" spans="1:5" ht="13.5" customHeight="1">
      <c r="A39" s="381" t="s">
        <v>290</v>
      </c>
      <c r="B39" s="382">
        <v>20000</v>
      </c>
      <c r="C39" s="383">
        <f>B39/'- 3 -'!D39*100</f>
        <v>0.1267685560484669</v>
      </c>
      <c r="D39" s="382">
        <v>30000</v>
      </c>
      <c r="E39" s="383">
        <f>D39/'- 3 -'!D39*100</f>
        <v>0.19015283407270037</v>
      </c>
    </row>
    <row r="40" spans="1:5" ht="13.5" customHeight="1">
      <c r="A40" s="23" t="s">
        <v>291</v>
      </c>
      <c r="B40" s="24">
        <v>402197</v>
      </c>
      <c r="C40" s="374">
        <f>B40/'- 3 -'!D40*100</f>
        <v>0.5545995238268392</v>
      </c>
      <c r="D40" s="24">
        <v>323635</v>
      </c>
      <c r="E40" s="374">
        <f>D40/'- 3 -'!D40*100</f>
        <v>0.4462684129759772</v>
      </c>
    </row>
    <row r="41" spans="1:5" ht="13.5" customHeight="1">
      <c r="A41" s="381" t="s">
        <v>292</v>
      </c>
      <c r="B41" s="382">
        <v>162745</v>
      </c>
      <c r="C41" s="383">
        <f>B41/'- 3 -'!D41*100</f>
        <v>0.366825893154388</v>
      </c>
      <c r="D41" s="382">
        <v>86540</v>
      </c>
      <c r="E41" s="383">
        <f>D41/'- 3 -'!D41*100</f>
        <v>0.1950604491295016</v>
      </c>
    </row>
    <row r="42" spans="1:5" ht="13.5" customHeight="1">
      <c r="A42" s="23" t="s">
        <v>293</v>
      </c>
      <c r="B42" s="24">
        <v>101516</v>
      </c>
      <c r="C42" s="374">
        <f>B42/'- 3 -'!D42*100</f>
        <v>0.6264254718384676</v>
      </c>
      <c r="D42" s="24">
        <v>69876</v>
      </c>
      <c r="E42" s="374">
        <f>D42/'- 3 -'!D42*100</f>
        <v>0.4311843085837185</v>
      </c>
    </row>
    <row r="43" spans="1:5" ht="13.5" customHeight="1">
      <c r="A43" s="381" t="s">
        <v>294</v>
      </c>
      <c r="B43" s="382">
        <v>50900</v>
      </c>
      <c r="C43" s="383">
        <f>B43/'- 3 -'!D43*100</f>
        <v>0.5492785997172672</v>
      </c>
      <c r="D43" s="382">
        <v>6000</v>
      </c>
      <c r="E43" s="383">
        <f>D43/'- 3 -'!D43*100</f>
        <v>0.0647479685324873</v>
      </c>
    </row>
    <row r="44" spans="1:5" ht="13.5" customHeight="1">
      <c r="A44" s="23" t="s">
        <v>295</v>
      </c>
      <c r="B44" s="24">
        <v>34077</v>
      </c>
      <c r="C44" s="374">
        <f>B44/'- 3 -'!D44*100</f>
        <v>0.4696956895148435</v>
      </c>
      <c r="D44" s="24">
        <v>15000</v>
      </c>
      <c r="E44" s="374">
        <f>D44/'- 3 -'!D44*100</f>
        <v>0.20675045757322102</v>
      </c>
    </row>
    <row r="45" spans="1:5" ht="13.5" customHeight="1">
      <c r="A45" s="381" t="s">
        <v>296</v>
      </c>
      <c r="B45" s="382">
        <v>14180</v>
      </c>
      <c r="C45" s="383">
        <f>B45/'- 3 -'!D45*100</f>
        <v>0.12839177709521482</v>
      </c>
      <c r="D45" s="382">
        <v>14000</v>
      </c>
      <c r="E45" s="383">
        <f>D45/'- 3 -'!D45*100</f>
        <v>0.12676198020684115</v>
      </c>
    </row>
    <row r="46" spans="1:5" ht="13.5" customHeight="1">
      <c r="A46" s="23" t="s">
        <v>297</v>
      </c>
      <c r="B46" s="24">
        <v>1567500</v>
      </c>
      <c r="C46" s="374">
        <f>B46/'- 3 -'!D46*100</f>
        <v>0.5650350880481471</v>
      </c>
      <c r="D46" s="24">
        <v>952200</v>
      </c>
      <c r="E46" s="374">
        <f>D46/'- 3 -'!D46*100</f>
        <v>0.34323853961049167</v>
      </c>
    </row>
    <row r="47" spans="1:5" ht="13.5" customHeight="1">
      <c r="A47" s="381" t="s">
        <v>300</v>
      </c>
      <c r="B47" s="382">
        <v>0</v>
      </c>
      <c r="C47" s="383">
        <f>B47/'- 3 -'!D47*100</f>
        <v>0</v>
      </c>
      <c r="D47" s="382">
        <v>57440</v>
      </c>
      <c r="E47" s="383">
        <f>D47/'- 3 -'!D47*100</f>
        <v>0.7248726078036626</v>
      </c>
    </row>
    <row r="48" spans="1:5" ht="4.5" customHeight="1">
      <c r="A48"/>
      <c r="B48"/>
      <c r="C48"/>
      <c r="D48"/>
      <c r="E48"/>
    </row>
    <row r="49" spans="1:5" ht="13.5" customHeight="1">
      <c r="A49" s="384" t="s">
        <v>298</v>
      </c>
      <c r="B49" s="385">
        <f>SUM(B11:B47)</f>
        <v>7975255</v>
      </c>
      <c r="C49" s="386">
        <f>B49/'- 3 -'!D49*100</f>
        <v>0.5256959176639975</v>
      </c>
      <c r="D49" s="385">
        <f>SUM(D11:D47)</f>
        <v>3850022</v>
      </c>
      <c r="E49" s="386">
        <f>D49/'- 3 -'!D49*100</f>
        <v>0.2537775717913194</v>
      </c>
    </row>
    <row r="50" spans="1:5" ht="4.5" customHeight="1">
      <c r="A50" s="25" t="s">
        <v>6</v>
      </c>
      <c r="B50" s="26"/>
      <c r="C50" s="373"/>
      <c r="D50" s="26"/>
      <c r="E50" s="373"/>
    </row>
    <row r="51" spans="1:5" ht="13.5" customHeight="1">
      <c r="A51" s="23" t="s">
        <v>299</v>
      </c>
      <c r="B51" s="24">
        <v>0</v>
      </c>
      <c r="C51" s="374">
        <f>B51/'- 3 -'!D51*100</f>
        <v>0</v>
      </c>
      <c r="D51" s="24">
        <v>3000</v>
      </c>
      <c r="E51" s="374">
        <f>D51/'- 3 -'!D51*100</f>
        <v>0.11821257852763081</v>
      </c>
    </row>
    <row r="52" ht="49.5" customHeight="1"/>
    <row r="53" ht="15" customHeight="1"/>
    <row r="54" ht="14.25" customHeight="1"/>
    <row r="55" ht="14.25" customHeight="1"/>
    <row r="56" ht="14.25" customHeight="1"/>
    <row r="57" ht="14.25" customHeight="1"/>
    <row r="58" ht="14.25" customHeight="1"/>
    <row r="59" ht="14.25" customHeight="1"/>
    <row r="60" ht="12" customHeight="1"/>
    <row r="61" ht="12" customHeight="1"/>
    <row r="62" ht="12" customHeight="1"/>
    <row r="63" ht="12" customHeight="1"/>
    <row r="64" ht="12" customHeight="1"/>
    <row r="65" ht="12" customHeight="1"/>
    <row r="66" ht="12"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9.xml><?xml version="1.0" encoding="utf-8"?>
<worksheet xmlns="http://schemas.openxmlformats.org/spreadsheetml/2006/main" xmlns:r="http://schemas.openxmlformats.org/officeDocument/2006/relationships">
  <sheetPr codeName="Sheet31">
    <pageSetUpPr fitToPage="1"/>
  </sheetPr>
  <dimension ref="A1:F54"/>
  <sheetViews>
    <sheetView showGridLines="0" showZeros="0" workbookViewId="0" topLeftCell="A1">
      <selection activeCell="A1" sqref="A1"/>
    </sheetView>
  </sheetViews>
  <sheetFormatPr defaultColWidth="15.83203125" defaultRowHeight="12"/>
  <cols>
    <col min="1" max="1" width="36.83203125" style="1" customWidth="1"/>
    <col min="2" max="2" width="18.83203125" style="1" customWidth="1"/>
    <col min="3" max="3" width="15.83203125" style="1" customWidth="1"/>
    <col min="4" max="4" width="18.83203125" style="1" customWidth="1"/>
    <col min="5" max="5" width="15.83203125" style="1" customWidth="1"/>
    <col min="6" max="6" width="26.83203125" style="1" customWidth="1"/>
    <col min="7" max="16384" width="15.83203125" style="1" customWidth="1"/>
  </cols>
  <sheetData>
    <row r="1" spans="1:6" ht="6.75" customHeight="1">
      <c r="A1" s="3"/>
      <c r="B1" s="4"/>
      <c r="C1" s="4"/>
      <c r="D1" s="4"/>
      <c r="E1" s="4"/>
      <c r="F1" s="4"/>
    </row>
    <row r="2" spans="1:6" ht="15.75" customHeight="1">
      <c r="A2" s="168"/>
      <c r="B2" s="5" t="s">
        <v>3</v>
      </c>
      <c r="C2" s="6"/>
      <c r="D2" s="6"/>
      <c r="E2" s="6"/>
      <c r="F2" s="191" t="s">
        <v>442</v>
      </c>
    </row>
    <row r="3" spans="1:6" ht="15.75" customHeight="1">
      <c r="A3" s="171"/>
      <c r="B3" s="7" t="str">
        <f>OPYEAR</f>
        <v>OPERATING FUND 2005/2006 BUDGET</v>
      </c>
      <c r="C3" s="8"/>
      <c r="D3" s="8"/>
      <c r="E3" s="8"/>
      <c r="F3" s="104"/>
    </row>
    <row r="4" spans="2:6" ht="15.75" customHeight="1">
      <c r="B4" s="4"/>
      <c r="C4" s="4"/>
      <c r="D4" s="4"/>
      <c r="E4" s="4"/>
      <c r="F4" s="4"/>
    </row>
    <row r="5" spans="2:6" ht="15.75" customHeight="1">
      <c r="B5" s="4"/>
      <c r="C5" s="4"/>
      <c r="D5" s="4"/>
      <c r="E5" s="4"/>
      <c r="F5" s="4"/>
    </row>
    <row r="6" spans="2:5" ht="15.75" customHeight="1">
      <c r="B6" s="192" t="s">
        <v>30</v>
      </c>
      <c r="C6" s="193"/>
      <c r="D6" s="194"/>
      <c r="E6" s="195"/>
    </row>
    <row r="7" spans="2:5" ht="15.75" customHeight="1">
      <c r="B7" s="466"/>
      <c r="C7" s="377"/>
      <c r="D7" s="375" t="s">
        <v>60</v>
      </c>
      <c r="E7" s="377"/>
    </row>
    <row r="8" spans="1:5" ht="15.75" customHeight="1">
      <c r="A8" s="105"/>
      <c r="B8" s="379" t="s">
        <v>81</v>
      </c>
      <c r="C8" s="380"/>
      <c r="D8" s="378" t="s">
        <v>82</v>
      </c>
      <c r="E8" s="380"/>
    </row>
    <row r="9" spans="1:5" ht="15.75" customHeight="1">
      <c r="A9" s="35" t="s">
        <v>98</v>
      </c>
      <c r="B9" s="196" t="s">
        <v>99</v>
      </c>
      <c r="C9" s="196" t="s">
        <v>100</v>
      </c>
      <c r="D9" s="200" t="s">
        <v>99</v>
      </c>
      <c r="E9" s="196" t="s">
        <v>100</v>
      </c>
    </row>
    <row r="10" ht="4.5" customHeight="1">
      <c r="A10" s="37"/>
    </row>
    <row r="11" spans="1:5" ht="13.5" customHeight="1">
      <c r="A11" s="381" t="s">
        <v>263</v>
      </c>
      <c r="B11" s="382">
        <v>16000</v>
      </c>
      <c r="C11" s="383">
        <f>B11/'- 3 -'!D11*100</f>
        <v>0.13384641124309854</v>
      </c>
      <c r="D11" s="382">
        <v>193000</v>
      </c>
      <c r="E11" s="383">
        <f>D11/'- 3 -'!D11*100</f>
        <v>1.6145223356198761</v>
      </c>
    </row>
    <row r="12" spans="1:5" ht="13.5" customHeight="1">
      <c r="A12" s="23" t="s">
        <v>264</v>
      </c>
      <c r="B12" s="24">
        <v>75000</v>
      </c>
      <c r="C12" s="374">
        <f>B12/'- 3 -'!D12*100</f>
        <v>0.36112221762553764</v>
      </c>
      <c r="D12" s="24">
        <v>326907</v>
      </c>
      <c r="E12" s="374">
        <f>D12/'- 3 -'!D12*100</f>
        <v>1.5740450772974885</v>
      </c>
    </row>
    <row r="13" spans="1:5" ht="13.5" customHeight="1">
      <c r="A13" s="381" t="s">
        <v>265</v>
      </c>
      <c r="B13" s="382">
        <v>59400</v>
      </c>
      <c r="C13" s="383">
        <f>B13/'- 3 -'!D13*100</f>
        <v>0.11549432152919148</v>
      </c>
      <c r="D13" s="382">
        <v>869300</v>
      </c>
      <c r="E13" s="383">
        <f>D13/'- 3 -'!D13*100</f>
        <v>1.6902224529516188</v>
      </c>
    </row>
    <row r="14" spans="1:5" ht="13.5" customHeight="1">
      <c r="A14" s="23" t="s">
        <v>301</v>
      </c>
      <c r="B14" s="24">
        <v>100000</v>
      </c>
      <c r="C14" s="374">
        <f>B14/'- 3 -'!D14*100</f>
        <v>0.21750146411110566</v>
      </c>
      <c r="D14" s="24">
        <v>636578</v>
      </c>
      <c r="E14" s="374">
        <f>D14/'- 3 -'!D14*100</f>
        <v>1.3845664702091942</v>
      </c>
    </row>
    <row r="15" spans="1:5" ht="13.5" customHeight="1">
      <c r="A15" s="381" t="s">
        <v>266</v>
      </c>
      <c r="B15" s="382">
        <v>50000</v>
      </c>
      <c r="C15" s="383">
        <f>B15/'- 3 -'!D15*100</f>
        <v>0.36045219448702787</v>
      </c>
      <c r="D15" s="382">
        <v>210000</v>
      </c>
      <c r="E15" s="383">
        <f>D15/'- 3 -'!D15*100</f>
        <v>1.513899216845517</v>
      </c>
    </row>
    <row r="16" spans="1:5" ht="13.5" customHeight="1">
      <c r="A16" s="23" t="s">
        <v>267</v>
      </c>
      <c r="B16" s="24">
        <v>55000</v>
      </c>
      <c r="C16" s="374">
        <f>B16/'- 3 -'!D16*100</f>
        <v>0.4996437086136032</v>
      </c>
      <c r="D16" s="24">
        <v>175000</v>
      </c>
      <c r="E16" s="374">
        <f>D16/'- 3 -'!D16*100</f>
        <v>1.5897754364978285</v>
      </c>
    </row>
    <row r="17" spans="1:5" ht="13.5" customHeight="1">
      <c r="A17" s="381" t="s">
        <v>268</v>
      </c>
      <c r="B17" s="382">
        <v>70000</v>
      </c>
      <c r="C17" s="383">
        <f>B17/'- 3 -'!D17*100</f>
        <v>0.550125208497454</v>
      </c>
      <c r="D17" s="382">
        <v>200000</v>
      </c>
      <c r="E17" s="383">
        <f>D17/'- 3 -'!D17*100</f>
        <v>1.5717863099927256</v>
      </c>
    </row>
    <row r="18" spans="1:5" ht="13.5" customHeight="1">
      <c r="A18" s="23" t="s">
        <v>269</v>
      </c>
      <c r="B18" s="24">
        <v>100500</v>
      </c>
      <c r="C18" s="374">
        <f>B18/'- 3 -'!D18*100</f>
        <v>0.1261391336483155</v>
      </c>
      <c r="D18" s="24">
        <v>1150000</v>
      </c>
      <c r="E18" s="374">
        <f>D18/'- 3 -'!D18*100</f>
        <v>1.443383121348884</v>
      </c>
    </row>
    <row r="19" spans="1:5" ht="13.5" customHeight="1">
      <c r="A19" s="381" t="s">
        <v>270</v>
      </c>
      <c r="B19" s="382">
        <v>93000</v>
      </c>
      <c r="C19" s="383">
        <f>B19/'- 3 -'!D19*100</f>
        <v>0.4442523066487373</v>
      </c>
      <c r="D19" s="382">
        <v>321000</v>
      </c>
      <c r="E19" s="383">
        <f>D19/'- 3 -'!D19*100</f>
        <v>1.5333869939166096</v>
      </c>
    </row>
    <row r="20" spans="1:5" ht="13.5" customHeight="1">
      <c r="A20" s="23" t="s">
        <v>271</v>
      </c>
      <c r="B20" s="24">
        <v>152000</v>
      </c>
      <c r="C20" s="374">
        <f>B20/'- 3 -'!D20*100</f>
        <v>0.3568848451644534</v>
      </c>
      <c r="D20" s="24">
        <v>700507</v>
      </c>
      <c r="E20" s="374">
        <f>D20/'- 3 -'!D20*100</f>
        <v>1.644739027839577</v>
      </c>
    </row>
    <row r="21" spans="1:5" ht="13.5" customHeight="1">
      <c r="A21" s="381" t="s">
        <v>272</v>
      </c>
      <c r="B21" s="382">
        <v>120000</v>
      </c>
      <c r="C21" s="383">
        <f>B21/'- 3 -'!D21*100</f>
        <v>0.4669624095260332</v>
      </c>
      <c r="D21" s="382">
        <v>425000</v>
      </c>
      <c r="E21" s="383">
        <f>D21/'- 3 -'!D21*100</f>
        <v>1.653825200404701</v>
      </c>
    </row>
    <row r="22" spans="1:5" ht="13.5" customHeight="1">
      <c r="A22" s="23" t="s">
        <v>273</v>
      </c>
      <c r="B22" s="24">
        <v>35000</v>
      </c>
      <c r="C22" s="374">
        <f>B22/'- 3 -'!D22*100</f>
        <v>0.25421067295520927</v>
      </c>
      <c r="D22" s="24">
        <v>240000</v>
      </c>
      <c r="E22" s="374">
        <f>D22/'- 3 -'!D22*100</f>
        <v>1.7431589002642918</v>
      </c>
    </row>
    <row r="23" spans="1:5" ht="13.5" customHeight="1">
      <c r="A23" s="381" t="s">
        <v>274</v>
      </c>
      <c r="B23" s="382">
        <v>25000</v>
      </c>
      <c r="C23" s="383">
        <f>B23/'- 3 -'!D23*100</f>
        <v>0.21834352895719913</v>
      </c>
      <c r="D23" s="382">
        <v>185000</v>
      </c>
      <c r="E23" s="383">
        <f>D23/'- 3 -'!D23*100</f>
        <v>1.6157421142832737</v>
      </c>
    </row>
    <row r="24" spans="1:5" ht="13.5" customHeight="1">
      <c r="A24" s="23" t="s">
        <v>275</v>
      </c>
      <c r="B24" s="24">
        <v>100000</v>
      </c>
      <c r="C24" s="374">
        <f>B24/'- 3 -'!D24*100</f>
        <v>0.26085155511871616</v>
      </c>
      <c r="D24" s="24">
        <v>630000</v>
      </c>
      <c r="E24" s="374">
        <f>D24/'- 3 -'!D24*100</f>
        <v>1.6433647972479117</v>
      </c>
    </row>
    <row r="25" spans="1:5" ht="13.5" customHeight="1">
      <c r="A25" s="381" t="s">
        <v>276</v>
      </c>
      <c r="B25" s="382">
        <v>150000</v>
      </c>
      <c r="C25" s="383">
        <f>B25/'- 3 -'!D25*100</f>
        <v>0.12467411433254615</v>
      </c>
      <c r="D25" s="382">
        <v>1800000</v>
      </c>
      <c r="E25" s="383">
        <f>D25/'- 3 -'!D25*100</f>
        <v>1.496089371990554</v>
      </c>
    </row>
    <row r="26" spans="1:5" ht="13.5" customHeight="1">
      <c r="A26" s="23" t="s">
        <v>277</v>
      </c>
      <c r="B26" s="24">
        <v>90000</v>
      </c>
      <c r="C26" s="374">
        <f>B26/'- 3 -'!D26*100</f>
        <v>0.31895318713440657</v>
      </c>
      <c r="D26" s="24">
        <v>445685</v>
      </c>
      <c r="E26" s="374">
        <f>D26/'- 3 -'!D26*100</f>
        <v>1.5794739023110886</v>
      </c>
    </row>
    <row r="27" spans="1:5" ht="13.5" customHeight="1">
      <c r="A27" s="381" t="s">
        <v>278</v>
      </c>
      <c r="B27" s="382">
        <v>100000</v>
      </c>
      <c r="C27" s="383">
        <f>B27/'- 3 -'!D27*100</f>
        <v>0.3365513135917493</v>
      </c>
      <c r="D27" s="382">
        <v>443000</v>
      </c>
      <c r="E27" s="383">
        <f>D27/'- 3 -'!D27*100</f>
        <v>1.4909223192114496</v>
      </c>
    </row>
    <row r="28" spans="1:5" ht="13.5" customHeight="1">
      <c r="A28" s="23" t="s">
        <v>279</v>
      </c>
      <c r="B28" s="24">
        <v>60000</v>
      </c>
      <c r="C28" s="374">
        <f>B28/'- 3 -'!D28*100</f>
        <v>0.33354048291215205</v>
      </c>
      <c r="D28" s="24">
        <v>240000</v>
      </c>
      <c r="E28" s="374">
        <f>D28/'- 3 -'!D28*100</f>
        <v>1.3341619316486082</v>
      </c>
    </row>
    <row r="29" spans="1:5" ht="13.5" customHeight="1">
      <c r="A29" s="381" t="s">
        <v>280</v>
      </c>
      <c r="B29" s="382">
        <v>250000</v>
      </c>
      <c r="C29" s="383">
        <f>B29/'- 3 -'!D29*100</f>
        <v>0.22476661628118383</v>
      </c>
      <c r="D29" s="382">
        <v>1893000</v>
      </c>
      <c r="E29" s="383">
        <f>D29/'- 3 -'!D29*100</f>
        <v>1.701932818481124</v>
      </c>
    </row>
    <row r="30" spans="1:5" ht="13.5" customHeight="1">
      <c r="A30" s="23" t="s">
        <v>281</v>
      </c>
      <c r="B30" s="24">
        <v>5000</v>
      </c>
      <c r="C30" s="374">
        <f>B30/'- 3 -'!D30*100</f>
        <v>0.04812102321848994</v>
      </c>
      <c r="D30" s="24">
        <v>165546</v>
      </c>
      <c r="E30" s="374">
        <f>D30/'- 3 -'!D30*100</f>
        <v>1.5932485819456272</v>
      </c>
    </row>
    <row r="31" spans="1:5" ht="13.5" customHeight="1">
      <c r="A31" s="381" t="s">
        <v>282</v>
      </c>
      <c r="B31" s="382">
        <v>25000</v>
      </c>
      <c r="C31" s="383">
        <f>B31/'- 3 -'!D31*100</f>
        <v>0.09376724965766516</v>
      </c>
      <c r="D31" s="382">
        <v>436824</v>
      </c>
      <c r="E31" s="383">
        <f>D31/'- 3 -'!D31*100</f>
        <v>1.6383914025783968</v>
      </c>
    </row>
    <row r="32" spans="1:5" ht="13.5" customHeight="1">
      <c r="A32" s="23" t="s">
        <v>283</v>
      </c>
      <c r="B32" s="24">
        <v>35000</v>
      </c>
      <c r="C32" s="374">
        <f>B32/'- 3 -'!D32*100</f>
        <v>0.1733905885570138</v>
      </c>
      <c r="D32" s="24">
        <v>315200</v>
      </c>
      <c r="E32" s="374">
        <f>D32/'- 3 -'!D32*100</f>
        <v>1.561506100376307</v>
      </c>
    </row>
    <row r="33" spans="1:5" ht="13.5" customHeight="1">
      <c r="A33" s="381" t="s">
        <v>284</v>
      </c>
      <c r="B33" s="382">
        <v>30000</v>
      </c>
      <c r="C33" s="383">
        <f>B33/'- 3 -'!D33*100</f>
        <v>0.13607231790122057</v>
      </c>
      <c r="D33" s="382">
        <v>350000</v>
      </c>
      <c r="E33" s="383">
        <f>D33/'- 3 -'!D33*100</f>
        <v>1.58751037551424</v>
      </c>
    </row>
    <row r="34" spans="1:5" ht="13.5" customHeight="1">
      <c r="A34" s="23" t="s">
        <v>285</v>
      </c>
      <c r="B34" s="24">
        <v>45000</v>
      </c>
      <c r="C34" s="374">
        <f>B34/'- 3 -'!D34*100</f>
        <v>0.24052240182891094</v>
      </c>
      <c r="D34" s="24">
        <v>298917</v>
      </c>
      <c r="E34" s="374">
        <f>D34/'- 3 -'!D34*100</f>
        <v>1.597694106388724</v>
      </c>
    </row>
    <row r="35" spans="1:5" ht="13.5" customHeight="1">
      <c r="A35" s="381" t="s">
        <v>286</v>
      </c>
      <c r="B35" s="382">
        <v>60000</v>
      </c>
      <c r="C35" s="383">
        <f>B35/'- 3 -'!D35*100</f>
        <v>0.04448413021981788</v>
      </c>
      <c r="D35" s="382">
        <v>2229000</v>
      </c>
      <c r="E35" s="383">
        <f>D35/'- 3 -'!D35*100</f>
        <v>1.6525854376662343</v>
      </c>
    </row>
    <row r="36" spans="1:5" ht="13.5" customHeight="1">
      <c r="A36" s="23" t="s">
        <v>287</v>
      </c>
      <c r="B36" s="24">
        <v>63000</v>
      </c>
      <c r="C36" s="374">
        <f>B36/'- 3 -'!D36*100</f>
        <v>0.3584433318161129</v>
      </c>
      <c r="D36" s="24">
        <v>283000</v>
      </c>
      <c r="E36" s="374">
        <f>D36/'- 3 -'!D36*100</f>
        <v>1.6101502048247611</v>
      </c>
    </row>
    <row r="37" spans="1:5" ht="13.5" customHeight="1">
      <c r="A37" s="381" t="s">
        <v>288</v>
      </c>
      <c r="B37" s="382">
        <v>15000</v>
      </c>
      <c r="C37" s="383">
        <f>B37/'- 3 -'!D37*100</f>
        <v>0.05540288367577302</v>
      </c>
      <c r="D37" s="382">
        <v>424109</v>
      </c>
      <c r="E37" s="383">
        <f>D37/'- 3 -'!D37*100</f>
        <v>1.5664574395232278</v>
      </c>
    </row>
    <row r="38" spans="1:5" ht="13.5" customHeight="1">
      <c r="A38" s="23" t="s">
        <v>289</v>
      </c>
      <c r="B38" s="24">
        <v>100000</v>
      </c>
      <c r="C38" s="374">
        <f>B38/'- 3 -'!D38*100</f>
        <v>0.14256846208833715</v>
      </c>
      <c r="D38" s="24">
        <v>1176536</v>
      </c>
      <c r="E38" s="374">
        <f>D38/'- 3 -'!D38*100</f>
        <v>1.6773692811156382</v>
      </c>
    </row>
    <row r="39" spans="1:5" ht="13.5" customHeight="1">
      <c r="A39" s="381" t="s">
        <v>290</v>
      </c>
      <c r="B39" s="382">
        <v>65000</v>
      </c>
      <c r="C39" s="383">
        <f>B39/'- 3 -'!D39*100</f>
        <v>0.41199780715751744</v>
      </c>
      <c r="D39" s="382">
        <v>250000</v>
      </c>
      <c r="E39" s="383">
        <f>D39/'- 3 -'!D39*100</f>
        <v>1.5846069506058362</v>
      </c>
    </row>
    <row r="40" spans="1:5" ht="13.5" customHeight="1">
      <c r="A40" s="23" t="s">
        <v>291</v>
      </c>
      <c r="B40" s="24">
        <v>60000</v>
      </c>
      <c r="C40" s="374">
        <f>B40/'- 3 -'!D40*100</f>
        <v>0.08273550381929838</v>
      </c>
      <c r="D40" s="24">
        <v>1163944</v>
      </c>
      <c r="E40" s="374">
        <f>D40/'- 3 -'!D40*100</f>
        <v>1.6049915542908237</v>
      </c>
    </row>
    <row r="41" spans="1:5" ht="13.5" customHeight="1">
      <c r="A41" s="381" t="s">
        <v>292</v>
      </c>
      <c r="B41" s="382">
        <v>140000</v>
      </c>
      <c r="C41" s="383">
        <f>B41/'- 3 -'!D41*100</f>
        <v>0.3155588499899495</v>
      </c>
      <c r="D41" s="382">
        <v>721500</v>
      </c>
      <c r="E41" s="383">
        <f>D41/'- 3 -'!D41*100</f>
        <v>1.626255073341061</v>
      </c>
    </row>
    <row r="42" spans="1:5" ht="13.5" customHeight="1">
      <c r="A42" s="23" t="s">
        <v>293</v>
      </c>
      <c r="B42" s="24">
        <v>4000</v>
      </c>
      <c r="C42" s="374">
        <f>B42/'- 3 -'!D42*100</f>
        <v>0.024682827212989783</v>
      </c>
      <c r="D42" s="24">
        <v>252713</v>
      </c>
      <c r="E42" s="374">
        <f>D42/'- 3 -'!D42*100</f>
        <v>1.5594178283690716</v>
      </c>
    </row>
    <row r="43" spans="1:5" ht="13.5" customHeight="1">
      <c r="A43" s="381" t="s">
        <v>294</v>
      </c>
      <c r="B43" s="382">
        <v>30000</v>
      </c>
      <c r="C43" s="383">
        <f>B43/'- 3 -'!D43*100</f>
        <v>0.32373984266243644</v>
      </c>
      <c r="D43" s="382">
        <v>135000</v>
      </c>
      <c r="E43" s="383">
        <f>D43/'- 3 -'!D43*100</f>
        <v>1.4568292919809642</v>
      </c>
    </row>
    <row r="44" spans="1:5" ht="13.5" customHeight="1">
      <c r="A44" s="23" t="s">
        <v>295</v>
      </c>
      <c r="B44" s="24">
        <v>5000</v>
      </c>
      <c r="C44" s="374">
        <f>B44/'- 3 -'!D44*100</f>
        <v>0.06891681919107367</v>
      </c>
      <c r="D44" s="24">
        <v>112000</v>
      </c>
      <c r="E44" s="374">
        <f>D44/'- 3 -'!D44*100</f>
        <v>1.5437367498800503</v>
      </c>
    </row>
    <row r="45" spans="1:5" ht="13.5" customHeight="1">
      <c r="A45" s="381" t="s">
        <v>296</v>
      </c>
      <c r="B45" s="382">
        <v>20000</v>
      </c>
      <c r="C45" s="383">
        <f>B45/'- 3 -'!D45*100</f>
        <v>0.1810885431526302</v>
      </c>
      <c r="D45" s="382">
        <v>170649</v>
      </c>
      <c r="E45" s="383">
        <f>D45/'- 3 -'!D45*100</f>
        <v>1.5451289400226598</v>
      </c>
    </row>
    <row r="46" spans="1:5" ht="13.5" customHeight="1">
      <c r="A46" s="23" t="s">
        <v>297</v>
      </c>
      <c r="B46" s="24">
        <v>150000</v>
      </c>
      <c r="C46" s="374">
        <f>B46/'- 3 -'!D46*100</f>
        <v>0.054070343353889674</v>
      </c>
      <c r="D46" s="24">
        <v>4698600</v>
      </c>
      <c r="E46" s="374">
        <f>D46/'- 3 -'!D46*100</f>
        <v>1.6936994352172403</v>
      </c>
    </row>
    <row r="47" spans="1:5" ht="13.5" customHeight="1">
      <c r="A47" s="381" t="s">
        <v>300</v>
      </c>
      <c r="B47" s="382">
        <v>24069</v>
      </c>
      <c r="C47" s="383">
        <f>B47/'- 3 -'!D47*100</f>
        <v>0.30374231889321646</v>
      </c>
      <c r="D47" s="382">
        <v>105756</v>
      </c>
      <c r="E47" s="383">
        <f>D47/'- 3 -'!D47*100</f>
        <v>1.334603543016785</v>
      </c>
    </row>
    <row r="48" spans="1:5" ht="4.5" customHeight="1">
      <c r="A48"/>
      <c r="B48"/>
      <c r="C48"/>
      <c r="D48"/>
      <c r="E48"/>
    </row>
    <row r="49" spans="1:5" ht="13.5" customHeight="1">
      <c r="A49" s="384" t="s">
        <v>298</v>
      </c>
      <c r="B49" s="385">
        <f>SUM(B11:B47)</f>
        <v>2576969</v>
      </c>
      <c r="C49" s="386">
        <f>B49/'- 3 -'!D49*100</f>
        <v>0.16986316841864918</v>
      </c>
      <c r="D49" s="385">
        <f>SUM(D11:D47)</f>
        <v>24373271</v>
      </c>
      <c r="E49" s="386">
        <f>D49/'- 3 -'!D49*100</f>
        <v>1.6065855028859009</v>
      </c>
    </row>
    <row r="50" spans="1:5" ht="4.5" customHeight="1">
      <c r="A50" s="25" t="s">
        <v>6</v>
      </c>
      <c r="B50" s="26"/>
      <c r="C50" s="373"/>
      <c r="D50" s="26"/>
      <c r="E50" s="373"/>
    </row>
    <row r="51" spans="1:5" ht="13.5" customHeight="1">
      <c r="A51" s="23" t="s">
        <v>299</v>
      </c>
      <c r="B51" s="24">
        <v>0</v>
      </c>
      <c r="C51" s="374">
        <f>B51/'- 3 -'!D51*100</f>
        <v>0</v>
      </c>
      <c r="D51" s="24">
        <v>7000</v>
      </c>
      <c r="E51" s="374">
        <f>D51/'- 3 -'!D51*100</f>
        <v>0.2758293498978052</v>
      </c>
    </row>
    <row r="52" ht="49.5" customHeight="1"/>
    <row r="53" ht="15" customHeight="1">
      <c r="C53" s="118"/>
    </row>
    <row r="54" ht="14.25" customHeight="1">
      <c r="C54" s="118"/>
    </row>
    <row r="55" ht="14.25" customHeight="1"/>
    <row r="56" ht="14.25" customHeight="1"/>
    <row r="57" ht="14.25" customHeight="1"/>
    <row r="58" ht="14.25" customHeight="1"/>
    <row r="59" ht="14.25" customHeight="1"/>
    <row r="60" ht="12" customHeight="1"/>
    <row r="61" ht="12" customHeight="1"/>
    <row r="62" ht="12" customHeight="1"/>
    <row r="63" ht="12" customHeight="1"/>
    <row r="64" ht="12" customHeight="1"/>
    <row r="65" ht="12" customHeight="1"/>
    <row r="66" ht="12"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E59"/>
  <sheetViews>
    <sheetView showGridLines="0" showZeros="0" workbookViewId="0" topLeftCell="A1">
      <selection activeCell="A1" sqref="A1"/>
    </sheetView>
  </sheetViews>
  <sheetFormatPr defaultColWidth="15.83203125" defaultRowHeight="12"/>
  <cols>
    <col min="1" max="1" width="40.83203125" style="1" customWidth="1"/>
    <col min="2" max="2" width="27.83203125" style="1" customWidth="1"/>
    <col min="3" max="3" width="18.83203125" style="1" customWidth="1"/>
    <col min="4" max="4" width="27.83203125" style="1" customWidth="1"/>
    <col min="5" max="5" width="18.83203125" style="1" customWidth="1"/>
    <col min="6" max="16384" width="15.83203125" style="1" customWidth="1"/>
  </cols>
  <sheetData>
    <row r="1" spans="1:5" ht="6.75" customHeight="1">
      <c r="A1" s="3"/>
      <c r="B1" s="4"/>
      <c r="C1" s="4"/>
      <c r="D1" s="4"/>
      <c r="E1" s="4"/>
    </row>
    <row r="2" spans="1:5" ht="15.75" customHeight="1">
      <c r="A2" s="524" t="s">
        <v>13</v>
      </c>
      <c r="B2" s="524"/>
      <c r="C2" s="524"/>
      <c r="D2" s="524"/>
      <c r="E2" s="524"/>
    </row>
    <row r="3" spans="1:5" ht="15.75" customHeight="1">
      <c r="A3" s="525"/>
      <c r="B3" s="525"/>
      <c r="C3" s="525"/>
      <c r="D3" s="525"/>
      <c r="E3" s="525"/>
    </row>
    <row r="4" spans="2:5" ht="15.75" customHeight="1">
      <c r="B4" s="4"/>
      <c r="C4" s="30"/>
      <c r="D4" s="31"/>
      <c r="E4" s="30"/>
    </row>
    <row r="5" spans="2:5" ht="15.75" customHeight="1">
      <c r="B5" s="4"/>
      <c r="C5" s="4"/>
      <c r="D5" s="4"/>
      <c r="E5" s="4"/>
    </row>
    <row r="6" spans="2:5" ht="15.75" customHeight="1">
      <c r="B6" s="4"/>
      <c r="C6" s="4"/>
      <c r="D6" s="4"/>
      <c r="E6" s="4"/>
    </row>
    <row r="7" spans="2:5" ht="15.75" customHeight="1">
      <c r="B7" s="394" t="s">
        <v>386</v>
      </c>
      <c r="C7" s="411"/>
      <c r="D7" s="394" t="s">
        <v>398</v>
      </c>
      <c r="E7" s="421"/>
    </row>
    <row r="8" spans="1:5" ht="15.75" customHeight="1">
      <c r="A8" s="32"/>
      <c r="B8" s="33" t="s">
        <v>39</v>
      </c>
      <c r="C8" s="34"/>
      <c r="D8" s="33" t="s">
        <v>39</v>
      </c>
      <c r="E8" s="34"/>
    </row>
    <row r="9" spans="1:5" ht="15.75" customHeight="1">
      <c r="A9" s="35" t="s">
        <v>98</v>
      </c>
      <c r="B9" s="36" t="s">
        <v>407</v>
      </c>
      <c r="C9" s="36" t="s">
        <v>110</v>
      </c>
      <c r="D9" s="36" t="s">
        <v>407</v>
      </c>
      <c r="E9" s="36" t="s">
        <v>110</v>
      </c>
    </row>
    <row r="10" ht="4.5" customHeight="1">
      <c r="A10" s="37"/>
    </row>
    <row r="11" spans="1:5" ht="13.5" customHeight="1">
      <c r="A11" s="381" t="s">
        <v>263</v>
      </c>
      <c r="B11" s="382">
        <v>11577123</v>
      </c>
      <c r="C11" s="382">
        <v>7493</v>
      </c>
      <c r="D11" s="382">
        <f>'- 3 -'!F11</f>
        <v>11941628</v>
      </c>
      <c r="E11" s="382">
        <f>ROUND(D11/'- 7 -'!F11,0)</f>
        <v>7883</v>
      </c>
    </row>
    <row r="12" spans="1:5" ht="13.5" customHeight="1">
      <c r="A12" s="23" t="s">
        <v>264</v>
      </c>
      <c r="B12" s="38">
        <v>19606776</v>
      </c>
      <c r="C12" s="38">
        <v>8612</v>
      </c>
      <c r="D12" s="24">
        <f>'- 3 -'!F12</f>
        <v>20284500</v>
      </c>
      <c r="E12" s="24">
        <f>ROUND(D12/'- 7 -'!F12,0)</f>
        <v>8687</v>
      </c>
    </row>
    <row r="13" spans="1:5" ht="13.5" customHeight="1">
      <c r="A13" s="381" t="s">
        <v>265</v>
      </c>
      <c r="B13" s="382">
        <v>49159300</v>
      </c>
      <c r="C13" s="382">
        <v>6915</v>
      </c>
      <c r="D13" s="382">
        <f>'- 3 -'!F13</f>
        <v>51336700</v>
      </c>
      <c r="E13" s="382">
        <f>ROUND(D13/'- 7 -'!F13,0)</f>
        <v>7304</v>
      </c>
    </row>
    <row r="14" spans="1:5" ht="13.5" customHeight="1">
      <c r="A14" s="23" t="s">
        <v>301</v>
      </c>
      <c r="B14" s="24">
        <v>44327124</v>
      </c>
      <c r="C14" s="24">
        <v>10204</v>
      </c>
      <c r="D14" s="24">
        <f>'- 3 -'!F14</f>
        <v>45796841</v>
      </c>
      <c r="E14" s="24">
        <f>ROUND(D14/'- 7 -'!F14,0)</f>
        <v>10650</v>
      </c>
    </row>
    <row r="15" spans="1:5" ht="13.5" customHeight="1">
      <c r="A15" s="381" t="s">
        <v>266</v>
      </c>
      <c r="B15" s="382">
        <v>13194124</v>
      </c>
      <c r="C15" s="382">
        <v>8062</v>
      </c>
      <c r="D15" s="382">
        <f>'- 3 -'!F15</f>
        <v>13648207</v>
      </c>
      <c r="E15" s="382">
        <f>ROUND(D15/'- 7 -'!F15,0)</f>
        <v>8619</v>
      </c>
    </row>
    <row r="16" spans="1:5" ht="13.5" customHeight="1">
      <c r="A16" s="23" t="s">
        <v>267</v>
      </c>
      <c r="B16" s="38">
        <v>10952665</v>
      </c>
      <c r="C16" s="38">
        <v>8000</v>
      </c>
      <c r="D16" s="24">
        <f>'- 3 -'!F16</f>
        <v>11002844</v>
      </c>
      <c r="E16" s="24">
        <f>ROUND(D16/'- 7 -'!F16,0)</f>
        <v>8428</v>
      </c>
    </row>
    <row r="17" spans="1:5" ht="13.5" customHeight="1">
      <c r="A17" s="381" t="s">
        <v>268</v>
      </c>
      <c r="B17" s="382">
        <v>12844609</v>
      </c>
      <c r="C17" s="382">
        <v>8338</v>
      </c>
      <c r="D17" s="382">
        <f>'- 3 -'!F17</f>
        <v>12677326</v>
      </c>
      <c r="E17" s="382">
        <f>ROUND(D17/'- 7 -'!F17,0)</f>
        <v>8716</v>
      </c>
    </row>
    <row r="18" spans="1:5" ht="13.5" customHeight="1">
      <c r="A18" s="23" t="s">
        <v>269</v>
      </c>
      <c r="B18" s="24">
        <v>76646608</v>
      </c>
      <c r="C18" s="24">
        <v>12696</v>
      </c>
      <c r="D18" s="24">
        <f>'- 3 -'!F18</f>
        <v>76766760</v>
      </c>
      <c r="E18" s="24">
        <f>ROUND(D18/'- 7 -'!F18,0)</f>
        <v>12850</v>
      </c>
    </row>
    <row r="19" spans="1:5" ht="13.5" customHeight="1">
      <c r="A19" s="381" t="s">
        <v>270</v>
      </c>
      <c r="B19" s="382">
        <v>19580775</v>
      </c>
      <c r="C19" s="382">
        <v>6420</v>
      </c>
      <c r="D19" s="382">
        <f>'- 3 -'!F19</f>
        <v>20915150</v>
      </c>
      <c r="E19" s="382">
        <f>ROUND(D19/'- 7 -'!F19,0)</f>
        <v>6678</v>
      </c>
    </row>
    <row r="20" spans="1:5" ht="13.5" customHeight="1">
      <c r="A20" s="23" t="s">
        <v>271</v>
      </c>
      <c r="B20" s="38">
        <v>38747474</v>
      </c>
      <c r="C20" s="38">
        <v>5986</v>
      </c>
      <c r="D20" s="24">
        <f>'- 3 -'!F20</f>
        <v>42448048</v>
      </c>
      <c r="E20" s="24">
        <f>ROUND(D20/'- 7 -'!F20,0)</f>
        <v>6294</v>
      </c>
    </row>
    <row r="21" spans="1:5" ht="13.5" customHeight="1">
      <c r="A21" s="381" t="s">
        <v>272</v>
      </c>
      <c r="B21" s="382">
        <v>24909950</v>
      </c>
      <c r="C21" s="382">
        <v>7527</v>
      </c>
      <c r="D21" s="382">
        <f>'- 3 -'!F21</f>
        <v>25600000</v>
      </c>
      <c r="E21" s="382">
        <f>ROUND(D21/'- 7 -'!F21,0)</f>
        <v>8000</v>
      </c>
    </row>
    <row r="22" spans="1:5" ht="13.5" customHeight="1">
      <c r="A22" s="23" t="s">
        <v>273</v>
      </c>
      <c r="B22" s="24">
        <v>12737866</v>
      </c>
      <c r="C22" s="24">
        <v>7386</v>
      </c>
      <c r="D22" s="24">
        <f>'- 3 -'!F22</f>
        <v>13698243</v>
      </c>
      <c r="E22" s="24">
        <f>ROUND(D22/'- 7 -'!F22,0)</f>
        <v>8096</v>
      </c>
    </row>
    <row r="23" spans="1:5" ht="13.5" customHeight="1">
      <c r="A23" s="381" t="s">
        <v>274</v>
      </c>
      <c r="B23" s="382">
        <v>10918075</v>
      </c>
      <c r="C23" s="382">
        <v>8271</v>
      </c>
      <c r="D23" s="382">
        <f>'- 3 -'!F23</f>
        <v>11189847</v>
      </c>
      <c r="E23" s="382">
        <f>ROUND(D23/'- 7 -'!F23,0)</f>
        <v>8598</v>
      </c>
    </row>
    <row r="24" spans="1:5" ht="13.5" customHeight="1">
      <c r="A24" s="23" t="s">
        <v>275</v>
      </c>
      <c r="B24" s="38">
        <v>35898915</v>
      </c>
      <c r="C24" s="38">
        <v>7802</v>
      </c>
      <c r="D24" s="24">
        <f>'- 3 -'!F24</f>
        <v>37748900</v>
      </c>
      <c r="E24" s="24">
        <f>ROUND(D24/'- 7 -'!F24,0)</f>
        <v>8193</v>
      </c>
    </row>
    <row r="25" spans="1:5" ht="13.5" customHeight="1">
      <c r="A25" s="381" t="s">
        <v>276</v>
      </c>
      <c r="B25" s="382">
        <v>115971974</v>
      </c>
      <c r="C25" s="382">
        <v>7726</v>
      </c>
      <c r="D25" s="382">
        <f>'- 3 -'!F25</f>
        <v>119500891</v>
      </c>
      <c r="E25" s="382">
        <f>ROUND(D25/'- 7 -'!F25,0)</f>
        <v>8046</v>
      </c>
    </row>
    <row r="26" spans="1:5" ht="13.5" customHeight="1">
      <c r="A26" s="23" t="s">
        <v>277</v>
      </c>
      <c r="B26" s="24">
        <v>27169113</v>
      </c>
      <c r="C26" s="24">
        <v>8314</v>
      </c>
      <c r="D26" s="24">
        <f>'- 3 -'!F26</f>
        <v>28217307</v>
      </c>
      <c r="E26" s="24">
        <f>ROUND(D26/'- 7 -'!F26,0)</f>
        <v>8727</v>
      </c>
    </row>
    <row r="27" spans="1:5" ht="13.5" customHeight="1">
      <c r="A27" s="381" t="s">
        <v>278</v>
      </c>
      <c r="B27" s="382">
        <v>28395321</v>
      </c>
      <c r="C27" s="382">
        <v>8742</v>
      </c>
      <c r="D27" s="382">
        <f>'- 3 -'!F27</f>
        <v>29516162</v>
      </c>
      <c r="E27" s="382">
        <f>ROUND(D27/'- 7 -'!F27,0)</f>
        <v>8700</v>
      </c>
    </row>
    <row r="28" spans="1:5" ht="13.5" customHeight="1">
      <c r="A28" s="23" t="s">
        <v>279</v>
      </c>
      <c r="B28" s="38">
        <v>17295886</v>
      </c>
      <c r="C28" s="38">
        <v>8497</v>
      </c>
      <c r="D28" s="24">
        <f>'- 3 -'!F28</f>
        <v>17973043.87</v>
      </c>
      <c r="E28" s="24">
        <f>ROUND(D28/'- 7 -'!F28,0)</f>
        <v>8767</v>
      </c>
    </row>
    <row r="29" spans="1:5" ht="13.5" customHeight="1">
      <c r="A29" s="381" t="s">
        <v>280</v>
      </c>
      <c r="B29" s="382">
        <v>108603546</v>
      </c>
      <c r="C29" s="382">
        <v>8288</v>
      </c>
      <c r="D29" s="382">
        <f>'- 3 -'!F29</f>
        <v>111122808</v>
      </c>
      <c r="E29" s="382">
        <f>ROUND(D29/'- 7 -'!F29,0)</f>
        <v>8589</v>
      </c>
    </row>
    <row r="30" spans="1:5" ht="13.5" customHeight="1">
      <c r="A30" s="23" t="s">
        <v>281</v>
      </c>
      <c r="B30" s="24">
        <v>10248057</v>
      </c>
      <c r="C30" s="24">
        <v>8031</v>
      </c>
      <c r="D30" s="24">
        <f>'- 3 -'!F30</f>
        <v>10381389</v>
      </c>
      <c r="E30" s="24">
        <f>ROUND(D30/'- 7 -'!F30,0)</f>
        <v>8305</v>
      </c>
    </row>
    <row r="31" spans="1:5" ht="13.5" customHeight="1">
      <c r="A31" s="381" t="s">
        <v>282</v>
      </c>
      <c r="B31" s="382">
        <v>24636557</v>
      </c>
      <c r="C31" s="382">
        <v>7240</v>
      </c>
      <c r="D31" s="382">
        <f>'- 3 -'!F31</f>
        <v>26490364</v>
      </c>
      <c r="E31" s="382">
        <f>ROUND(D31/'- 7 -'!F31,0)</f>
        <v>7855</v>
      </c>
    </row>
    <row r="32" spans="1:5" ht="13.5" customHeight="1">
      <c r="A32" s="23" t="s">
        <v>283</v>
      </c>
      <c r="B32" s="38">
        <v>19453341</v>
      </c>
      <c r="C32" s="38">
        <v>8449</v>
      </c>
      <c r="D32" s="24">
        <f>'- 3 -'!F32</f>
        <v>19945647</v>
      </c>
      <c r="E32" s="24">
        <f>ROUND(D32/'- 7 -'!F32,0)</f>
        <v>8928</v>
      </c>
    </row>
    <row r="33" spans="1:5" ht="13.5" customHeight="1">
      <c r="A33" s="381" t="s">
        <v>284</v>
      </c>
      <c r="B33" s="382">
        <v>21635900</v>
      </c>
      <c r="C33" s="382">
        <v>9104</v>
      </c>
      <c r="D33" s="382">
        <f>'- 3 -'!F33</f>
        <v>22038600</v>
      </c>
      <c r="E33" s="382">
        <f>ROUND(D33/'- 7 -'!F33,0)</f>
        <v>9475</v>
      </c>
    </row>
    <row r="34" spans="1:5" ht="13.5" customHeight="1">
      <c r="A34" s="23" t="s">
        <v>285</v>
      </c>
      <c r="B34" s="24">
        <v>17950449</v>
      </c>
      <c r="C34" s="24">
        <v>8124</v>
      </c>
      <c r="D34" s="24">
        <f>'- 3 -'!F34</f>
        <v>18690861</v>
      </c>
      <c r="E34" s="24">
        <f>ROUND(D34/'- 7 -'!F34,0)</f>
        <v>8564</v>
      </c>
    </row>
    <row r="35" spans="1:5" ht="13.5" customHeight="1">
      <c r="A35" s="381" t="s">
        <v>286</v>
      </c>
      <c r="B35" s="382">
        <v>129787325</v>
      </c>
      <c r="C35" s="382">
        <v>7450</v>
      </c>
      <c r="D35" s="382">
        <f>'- 3 -'!F35</f>
        <v>134307267</v>
      </c>
      <c r="E35" s="382">
        <f>ROUND(D35/'- 7 -'!F35,0)</f>
        <v>7888</v>
      </c>
    </row>
    <row r="36" spans="1:5" ht="13.5" customHeight="1">
      <c r="A36" s="23" t="s">
        <v>287</v>
      </c>
      <c r="B36" s="38">
        <v>16622525</v>
      </c>
      <c r="C36" s="38">
        <v>8071</v>
      </c>
      <c r="D36" s="24">
        <f>'- 3 -'!F36</f>
        <v>17565090</v>
      </c>
      <c r="E36" s="24">
        <f>ROUND(D36/'- 7 -'!F36,0)</f>
        <v>8702</v>
      </c>
    </row>
    <row r="37" spans="1:5" ht="13.5" customHeight="1">
      <c r="A37" s="381" t="s">
        <v>288</v>
      </c>
      <c r="B37" s="382">
        <v>25556192</v>
      </c>
      <c r="C37" s="382">
        <v>7895</v>
      </c>
      <c r="D37" s="382">
        <f>'- 3 -'!F37</f>
        <v>27069403</v>
      </c>
      <c r="E37" s="382">
        <f>ROUND(D37/'- 7 -'!F37,0)</f>
        <v>8373</v>
      </c>
    </row>
    <row r="38" spans="1:5" ht="13.5" customHeight="1">
      <c r="A38" s="23" t="s">
        <v>289</v>
      </c>
      <c r="B38" s="24">
        <v>65925763</v>
      </c>
      <c r="C38" s="24">
        <v>7695</v>
      </c>
      <c r="D38" s="24">
        <f>'- 3 -'!F38</f>
        <v>69635748</v>
      </c>
      <c r="E38" s="24">
        <f>ROUND(D38/'- 7 -'!F38,0)</f>
        <v>8164</v>
      </c>
    </row>
    <row r="39" spans="1:5" ht="13.5" customHeight="1">
      <c r="A39" s="381" t="s">
        <v>290</v>
      </c>
      <c r="B39" s="382">
        <v>15291198</v>
      </c>
      <c r="C39" s="382">
        <v>8681</v>
      </c>
      <c r="D39" s="382">
        <f>'- 3 -'!F39</f>
        <v>15713138</v>
      </c>
      <c r="E39" s="382">
        <f>ROUND(D39/'- 7 -'!F39,0)</f>
        <v>8925</v>
      </c>
    </row>
    <row r="40" spans="1:5" ht="13.5" customHeight="1">
      <c r="A40" s="23" t="s">
        <v>291</v>
      </c>
      <c r="B40" s="38">
        <v>69568064</v>
      </c>
      <c r="C40" s="38">
        <v>7926</v>
      </c>
      <c r="D40" s="24">
        <f>'- 3 -'!F40</f>
        <v>71896262</v>
      </c>
      <c r="E40" s="24">
        <f>ROUND(D40/'- 7 -'!F40,0)</f>
        <v>8020</v>
      </c>
    </row>
    <row r="41" spans="1:5" ht="13.5" customHeight="1">
      <c r="A41" s="381" t="s">
        <v>292</v>
      </c>
      <c r="B41" s="382">
        <v>40080858</v>
      </c>
      <c r="C41" s="382">
        <v>8740</v>
      </c>
      <c r="D41" s="382">
        <f>'- 3 -'!F41</f>
        <v>43205889</v>
      </c>
      <c r="E41" s="382">
        <f>ROUND(D41/'- 7 -'!F41,0)</f>
        <v>9067</v>
      </c>
    </row>
    <row r="42" spans="1:5" ht="13.5" customHeight="1">
      <c r="A42" s="23" t="s">
        <v>293</v>
      </c>
      <c r="B42" s="24">
        <v>15477588</v>
      </c>
      <c r="C42" s="24">
        <v>8481</v>
      </c>
      <c r="D42" s="24">
        <f>'- 3 -'!F42</f>
        <v>16148173</v>
      </c>
      <c r="E42" s="24">
        <f>ROUND(D42/'- 7 -'!F42,0)</f>
        <v>8969</v>
      </c>
    </row>
    <row r="43" spans="1:5" ht="13.5" customHeight="1">
      <c r="A43" s="381" t="s">
        <v>294</v>
      </c>
      <c r="B43" s="382">
        <v>9013588</v>
      </c>
      <c r="C43" s="382">
        <v>7684</v>
      </c>
      <c r="D43" s="382">
        <f>'- 3 -'!F43</f>
        <v>9114700</v>
      </c>
      <c r="E43" s="382">
        <f>ROUND(D43/'- 7 -'!F43,0)</f>
        <v>8024</v>
      </c>
    </row>
    <row r="44" spans="1:5" ht="13.5" customHeight="1">
      <c r="A44" s="23" t="s">
        <v>295</v>
      </c>
      <c r="B44" s="38">
        <v>7090106</v>
      </c>
      <c r="C44" s="38">
        <v>8802</v>
      </c>
      <c r="D44" s="24">
        <f>'- 3 -'!F44</f>
        <v>7255123</v>
      </c>
      <c r="E44" s="24">
        <f>ROUND(D44/'- 7 -'!F44,0)</f>
        <v>9166</v>
      </c>
    </row>
    <row r="45" spans="1:5" ht="13.5" customHeight="1">
      <c r="A45" s="381" t="s">
        <v>296</v>
      </c>
      <c r="B45" s="382">
        <v>10217213</v>
      </c>
      <c r="C45" s="382">
        <v>7125</v>
      </c>
      <c r="D45" s="382">
        <f>'- 3 -'!F45</f>
        <v>10535785</v>
      </c>
      <c r="E45" s="382">
        <f>ROUND(D45/'- 7 -'!F45,0)</f>
        <v>7201</v>
      </c>
    </row>
    <row r="46" spans="1:5" ht="13.5" customHeight="1">
      <c r="A46" s="23" t="s">
        <v>297</v>
      </c>
      <c r="B46" s="24">
        <v>264098100</v>
      </c>
      <c r="C46" s="24">
        <v>8426</v>
      </c>
      <c r="D46" s="24">
        <f>'- 3 -'!F46</f>
        <v>272157400</v>
      </c>
      <c r="E46" s="24">
        <f>ROUND(D46/'- 7 -'!F46,0)</f>
        <v>8787</v>
      </c>
    </row>
    <row r="47" spans="1:5" ht="13.5" customHeight="1">
      <c r="A47" s="381" t="s">
        <v>300</v>
      </c>
      <c r="B47" s="382">
        <v>5376914</v>
      </c>
      <c r="C47" s="382">
        <v>8323</v>
      </c>
      <c r="D47" s="382">
        <f>'- 3 -'!F47</f>
        <v>6944391</v>
      </c>
      <c r="E47" s="382">
        <f>ROUND(D47/'- 7 -'!F47,0)</f>
        <v>9113</v>
      </c>
    </row>
    <row r="48" spans="1:5" ht="4.5" customHeight="1">
      <c r="A48"/>
      <c r="B48"/>
      <c r="C48"/>
      <c r="D48"/>
      <c r="E48"/>
    </row>
    <row r="49" spans="1:5" ht="13.5" customHeight="1">
      <c r="A49" s="384" t="s">
        <v>298</v>
      </c>
      <c r="B49" s="385">
        <f>SUM(B11:B47)</f>
        <v>1446566962</v>
      </c>
      <c r="C49" s="385">
        <v>8117</v>
      </c>
      <c r="D49" s="385">
        <f>SUM(D11:D47)</f>
        <v>1500480435.87</v>
      </c>
      <c r="E49" s="385">
        <f>ROUND(D49/'- 7 -'!F49,0)</f>
        <v>8466</v>
      </c>
    </row>
    <row r="50" spans="1:5" ht="4.5" customHeight="1">
      <c r="A50" s="25" t="s">
        <v>6</v>
      </c>
      <c r="B50" s="26"/>
      <c r="C50" s="26"/>
      <c r="D50" s="26"/>
      <c r="E50" s="26"/>
    </row>
    <row r="51" spans="1:5" ht="13.5" customHeight="1">
      <c r="A51" s="23" t="s">
        <v>299</v>
      </c>
      <c r="B51" s="24">
        <v>2456615</v>
      </c>
      <c r="C51" s="24">
        <v>10279</v>
      </c>
      <c r="D51" s="24">
        <f>'- 3 -'!F51</f>
        <v>2529301</v>
      </c>
      <c r="E51" s="24">
        <f>ROUND(D51/'- 7 -'!F51,0)</f>
        <v>9413</v>
      </c>
    </row>
    <row r="52" spans="1:5" ht="49.5" customHeight="1">
      <c r="A52" s="27"/>
      <c r="B52" s="27"/>
      <c r="C52" s="27"/>
      <c r="D52" s="27"/>
      <c r="E52" s="27"/>
    </row>
    <row r="53" spans="1:5" ht="15" customHeight="1">
      <c r="A53" s="40" t="s">
        <v>484</v>
      </c>
      <c r="B53" s="39"/>
      <c r="C53" s="39"/>
      <c r="D53" s="39"/>
      <c r="E53" s="39"/>
    </row>
    <row r="54" spans="1:5" ht="12" customHeight="1">
      <c r="A54" s="2" t="s">
        <v>482</v>
      </c>
      <c r="B54" s="39"/>
      <c r="C54" s="39"/>
      <c r="D54" s="39"/>
      <c r="E54" s="39"/>
    </row>
    <row r="55" spans="1:5" ht="12" customHeight="1">
      <c r="A55" s="2" t="s">
        <v>483</v>
      </c>
      <c r="B55" s="39"/>
      <c r="C55" s="39"/>
      <c r="D55" s="39"/>
      <c r="E55" s="39"/>
    </row>
    <row r="56" spans="2:5" ht="14.25" customHeight="1">
      <c r="B56" s="39"/>
      <c r="C56" s="39"/>
      <c r="D56" s="39"/>
      <c r="E56" s="39"/>
    </row>
    <row r="57" ht="14.25" customHeight="1">
      <c r="A57" s="2"/>
    </row>
    <row r="58" ht="14.25" customHeight="1">
      <c r="A58" s="2"/>
    </row>
    <row r="59" ht="14.25" customHeight="1">
      <c r="A59" s="2"/>
    </row>
  </sheetData>
  <mergeCells count="1">
    <mergeCell ref="A2:E3"/>
  </mergeCells>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0.xml><?xml version="1.0" encoding="utf-8"?>
<worksheet xmlns="http://schemas.openxmlformats.org/spreadsheetml/2006/main" xmlns:r="http://schemas.openxmlformats.org/officeDocument/2006/relationships">
  <sheetPr codeName="Sheet32">
    <pageSetUpPr fitToPage="1"/>
  </sheetPr>
  <dimension ref="A1:I51"/>
  <sheetViews>
    <sheetView showGridLines="0" showZeros="0" workbookViewId="0" topLeftCell="A1">
      <selection activeCell="A1" sqref="A1"/>
    </sheetView>
  </sheetViews>
  <sheetFormatPr defaultColWidth="15.83203125" defaultRowHeight="12"/>
  <cols>
    <col min="1" max="1" width="30.83203125" style="1" customWidth="1"/>
    <col min="2" max="2" width="16.83203125" style="1" customWidth="1"/>
    <col min="3" max="3" width="19.83203125" style="1" customWidth="1"/>
    <col min="4" max="4" width="10.83203125" style="1" customWidth="1"/>
    <col min="5" max="5" width="16.83203125" style="1" customWidth="1"/>
    <col min="6" max="6" width="11.83203125" style="1" customWidth="1"/>
    <col min="7" max="7" width="14.83203125" style="1" customWidth="1"/>
    <col min="8" max="8" width="11.83203125" style="1" customWidth="1"/>
    <col min="9" max="16384" width="15.83203125" style="1" customWidth="1"/>
  </cols>
  <sheetData>
    <row r="1" spans="1:8" ht="6.75" customHeight="1">
      <c r="A1" s="3"/>
      <c r="B1" s="4"/>
      <c r="C1" s="4"/>
      <c r="D1" s="4"/>
      <c r="E1" s="4"/>
      <c r="F1" s="4"/>
      <c r="G1" s="4"/>
      <c r="H1" s="4"/>
    </row>
    <row r="2" spans="1:8" ht="15.75" customHeight="1">
      <c r="A2" s="168"/>
      <c r="B2" s="5" t="s">
        <v>12</v>
      </c>
      <c r="C2" s="6"/>
      <c r="D2" s="6"/>
      <c r="E2" s="6"/>
      <c r="F2" s="109"/>
      <c r="G2" s="109"/>
      <c r="H2" s="109"/>
    </row>
    <row r="3" spans="1:8" ht="15.75" customHeight="1">
      <c r="A3" s="171"/>
      <c r="B3" s="7" t="str">
        <f>OPYEAR</f>
        <v>OPERATING FUND 2005/2006 BUDGET</v>
      </c>
      <c r="C3" s="8"/>
      <c r="D3" s="8"/>
      <c r="E3" s="8"/>
      <c r="F3" s="111"/>
      <c r="G3" s="111"/>
      <c r="H3" s="111"/>
    </row>
    <row r="4" spans="2:8" ht="15.75" customHeight="1">
      <c r="B4" s="4"/>
      <c r="C4" s="4"/>
      <c r="D4" s="4"/>
      <c r="E4" s="4"/>
      <c r="F4" s="4"/>
      <c r="G4" s="4"/>
      <c r="H4" s="4"/>
    </row>
    <row r="5" spans="2:8" ht="15.75" customHeight="1">
      <c r="B5" s="4"/>
      <c r="C5" s="4"/>
      <c r="D5" s="4"/>
      <c r="E5" s="4"/>
      <c r="F5" s="4"/>
      <c r="G5" s="4"/>
      <c r="H5" s="4"/>
    </row>
    <row r="6" spans="2:8" ht="15.75" customHeight="1">
      <c r="B6" s="375" t="s">
        <v>35</v>
      </c>
      <c r="C6" s="376"/>
      <c r="D6" s="390"/>
      <c r="E6" s="390"/>
      <c r="F6" s="390"/>
      <c r="G6" s="390"/>
      <c r="H6" s="389"/>
    </row>
    <row r="7" spans="2:8" ht="15.75" customHeight="1">
      <c r="B7" s="378" t="s">
        <v>69</v>
      </c>
      <c r="C7" s="379"/>
      <c r="D7" s="401"/>
      <c r="E7" s="401"/>
      <c r="F7" s="401"/>
      <c r="G7" s="401"/>
      <c r="H7" s="391"/>
    </row>
    <row r="8" spans="1:8" ht="15.75" customHeight="1">
      <c r="A8" s="105"/>
      <c r="B8" s="30"/>
      <c r="C8" s="114" t="s">
        <v>225</v>
      </c>
      <c r="D8" s="115" t="s">
        <v>74</v>
      </c>
      <c r="E8" s="189" t="s">
        <v>90</v>
      </c>
      <c r="F8" s="189" t="s">
        <v>91</v>
      </c>
      <c r="G8" s="189" t="s">
        <v>92</v>
      </c>
      <c r="H8" s="189" t="s">
        <v>91</v>
      </c>
    </row>
    <row r="9" spans="1:8" ht="15.75" customHeight="1">
      <c r="A9" s="35" t="s">
        <v>98</v>
      </c>
      <c r="B9" s="116" t="s">
        <v>99</v>
      </c>
      <c r="C9" s="116" t="s">
        <v>105</v>
      </c>
      <c r="D9" s="116" t="s">
        <v>101</v>
      </c>
      <c r="E9" s="116" t="s">
        <v>106</v>
      </c>
      <c r="F9" s="116" t="s">
        <v>107</v>
      </c>
      <c r="G9" s="116" t="s">
        <v>108</v>
      </c>
      <c r="H9" s="116" t="s">
        <v>107</v>
      </c>
    </row>
    <row r="10" ht="4.5" customHeight="1">
      <c r="A10" s="37"/>
    </row>
    <row r="11" spans="1:8" ht="13.5" customHeight="1">
      <c r="A11" s="381" t="s">
        <v>263</v>
      </c>
      <c r="B11" s="442">
        <f>'- 29 -'!D11</f>
        <v>755631</v>
      </c>
      <c r="C11" s="442">
        <v>830</v>
      </c>
      <c r="D11" s="442">
        <f ca="1">IF(AND(CELL("type",C11)="v",C11&gt;0),B11/C11,"")</f>
        <v>910.3987951807229</v>
      </c>
      <c r="E11" s="442">
        <v>700000</v>
      </c>
      <c r="F11" s="443">
        <f ca="1">IF(AND(CELL("type",E11)="v",E11&gt;0),B11/E11,"")</f>
        <v>1.0794728571428571</v>
      </c>
      <c r="G11" s="442">
        <v>470000</v>
      </c>
      <c r="H11" s="443">
        <f ca="1">IF(AND(CELL("type",G11)="v",G11&gt;0),B11/G11,"")</f>
        <v>1.6077255319148935</v>
      </c>
    </row>
    <row r="12" spans="1:8" ht="13.5" customHeight="1">
      <c r="A12" s="23" t="s">
        <v>264</v>
      </c>
      <c r="B12" s="178">
        <f>'- 29 -'!D12</f>
        <v>1518073</v>
      </c>
      <c r="C12" s="178">
        <v>1410</v>
      </c>
      <c r="D12" s="178">
        <f aca="true" ca="1" t="shared" si="0" ref="D12:D47">IF(AND(CELL("type",C12)="v",C12&gt;0),B12/C12,"")</f>
        <v>1076.6475177304965</v>
      </c>
      <c r="E12" s="178">
        <v>1221048</v>
      </c>
      <c r="F12" s="185">
        <f aca="true" ca="1" t="shared" si="1" ref="F12:F47">IF(AND(CELL("type",E12)="v",E12&gt;0),B12/E12,"")</f>
        <v>1.2432541554467966</v>
      </c>
      <c r="G12" s="178">
        <v>856988</v>
      </c>
      <c r="H12" s="185">
        <f aca="true" ca="1" t="shared" si="2" ref="H12:H47">IF(AND(CELL("type",G12)="v",G12&gt;0),B12/G12,"")</f>
        <v>1.7714052005395642</v>
      </c>
    </row>
    <row r="13" spans="1:8" ht="13.5" customHeight="1">
      <c r="A13" s="381" t="s">
        <v>265</v>
      </c>
      <c r="B13" s="442">
        <f>'- 29 -'!D13</f>
        <v>1298300</v>
      </c>
      <c r="C13" s="442">
        <v>1090</v>
      </c>
      <c r="D13" s="442">
        <f ca="1" t="shared" si="0"/>
        <v>1191.1009174311926</v>
      </c>
      <c r="E13" s="442">
        <v>804301</v>
      </c>
      <c r="F13" s="443">
        <f ca="1" t="shared" si="1"/>
        <v>1.6141966751253574</v>
      </c>
      <c r="G13" s="442">
        <v>474300</v>
      </c>
      <c r="H13" s="443">
        <f ca="1" t="shared" si="2"/>
        <v>2.7372970693653804</v>
      </c>
    </row>
    <row r="14" spans="1:8" ht="13.5" customHeight="1">
      <c r="A14" s="23" t="s">
        <v>301</v>
      </c>
      <c r="B14" s="178">
        <f>'- 29 -'!D14</f>
        <v>3549483</v>
      </c>
      <c r="C14" s="178">
        <v>3463</v>
      </c>
      <c r="D14" s="178">
        <f ca="1" t="shared" si="0"/>
        <v>1024.9734334392147</v>
      </c>
      <c r="E14" s="178">
        <v>2086316</v>
      </c>
      <c r="F14" s="185">
        <f ca="1" t="shared" si="1"/>
        <v>1.7013160997662866</v>
      </c>
      <c r="G14" s="178">
        <v>1270520</v>
      </c>
      <c r="H14" s="185">
        <f ca="1" t="shared" si="2"/>
        <v>2.7937246166923777</v>
      </c>
    </row>
    <row r="15" spans="1:8" ht="13.5" customHeight="1">
      <c r="A15" s="381" t="s">
        <v>266</v>
      </c>
      <c r="B15" s="442">
        <f>'- 29 -'!D15</f>
        <v>886900</v>
      </c>
      <c r="C15" s="442">
        <v>1081</v>
      </c>
      <c r="D15" s="442">
        <f ca="1" t="shared" si="0"/>
        <v>820.4440333024977</v>
      </c>
      <c r="E15" s="442">
        <v>670000</v>
      </c>
      <c r="F15" s="443">
        <f ca="1" t="shared" si="1"/>
        <v>1.323731343283582</v>
      </c>
      <c r="G15" s="442">
        <v>481000</v>
      </c>
      <c r="H15" s="443">
        <f ca="1" t="shared" si="2"/>
        <v>1.843866943866944</v>
      </c>
    </row>
    <row r="16" spans="1:8" ht="13.5" customHeight="1">
      <c r="A16" s="23" t="s">
        <v>267</v>
      </c>
      <c r="B16" s="178">
        <f>'- 29 -'!D16</f>
        <v>144434</v>
      </c>
      <c r="C16" s="178">
        <v>89</v>
      </c>
      <c r="D16" s="178">
        <f ca="1" t="shared" si="0"/>
        <v>1622.8539325842696</v>
      </c>
      <c r="E16" s="178">
        <v>16469</v>
      </c>
      <c r="F16" s="185">
        <f ca="1" t="shared" si="1"/>
        <v>8.770052826522557</v>
      </c>
      <c r="G16" s="178">
        <v>9137</v>
      </c>
      <c r="H16" s="185">
        <f ca="1" t="shared" si="2"/>
        <v>15.807595490861333</v>
      </c>
    </row>
    <row r="17" spans="1:8" ht="13.5" customHeight="1">
      <c r="A17" s="381" t="s">
        <v>268</v>
      </c>
      <c r="B17" s="442">
        <f>'- 29 -'!D17</f>
        <v>1038790</v>
      </c>
      <c r="C17" s="442">
        <v>750</v>
      </c>
      <c r="D17" s="442">
        <f ca="1" t="shared" si="0"/>
        <v>1385.0533333333333</v>
      </c>
      <c r="E17" s="442">
        <v>1097000</v>
      </c>
      <c r="F17" s="443">
        <f ca="1" t="shared" si="1"/>
        <v>0.9469371011850501</v>
      </c>
      <c r="G17" s="442">
        <v>699000</v>
      </c>
      <c r="H17" s="443">
        <f ca="1" t="shared" si="2"/>
        <v>1.4861087267525035</v>
      </c>
    </row>
    <row r="18" spans="1:8" ht="13.5" customHeight="1">
      <c r="A18" s="23" t="s">
        <v>269</v>
      </c>
      <c r="B18" s="178">
        <f>'- 29 -'!D18</f>
        <v>3100053</v>
      </c>
      <c r="C18" s="178">
        <v>4600</v>
      </c>
      <c r="D18" s="178">
        <f ca="1" t="shared" si="0"/>
        <v>673.9245652173913</v>
      </c>
      <c r="E18" s="178">
        <v>938000</v>
      </c>
      <c r="F18" s="185">
        <f ca="1" t="shared" si="1"/>
        <v>3.3049605543710023</v>
      </c>
      <c r="G18" s="178">
        <v>650000</v>
      </c>
      <c r="H18" s="185">
        <f ca="1" t="shared" si="2"/>
        <v>4.769312307692307</v>
      </c>
    </row>
    <row r="19" spans="1:8" ht="13.5" customHeight="1">
      <c r="A19" s="381" t="s">
        <v>270</v>
      </c>
      <c r="B19" s="442">
        <f>'- 29 -'!D19</f>
        <v>699000</v>
      </c>
      <c r="C19" s="442">
        <v>1750</v>
      </c>
      <c r="D19" s="442">
        <f ca="1" t="shared" si="0"/>
        <v>399.42857142857144</v>
      </c>
      <c r="E19" s="442">
        <v>437000</v>
      </c>
      <c r="F19" s="443">
        <f ca="1" t="shared" si="1"/>
        <v>1.59954233409611</v>
      </c>
      <c r="G19" s="442">
        <v>301000</v>
      </c>
      <c r="H19" s="443">
        <f ca="1" t="shared" si="2"/>
        <v>2.3222591362126246</v>
      </c>
    </row>
    <row r="20" spans="1:8" ht="13.5" customHeight="1">
      <c r="A20" s="23" t="s">
        <v>271</v>
      </c>
      <c r="B20" s="178">
        <f>'- 29 -'!D20</f>
        <v>2208262</v>
      </c>
      <c r="C20" s="178">
        <v>4545</v>
      </c>
      <c r="D20" s="178">
        <f ca="1" t="shared" si="0"/>
        <v>485.8662266226623</v>
      </c>
      <c r="E20" s="178">
        <v>1319832</v>
      </c>
      <c r="F20" s="185">
        <f ca="1" t="shared" si="1"/>
        <v>1.6731387025015305</v>
      </c>
      <c r="G20" s="178">
        <v>824136</v>
      </c>
      <c r="H20" s="185">
        <f ca="1" t="shared" si="2"/>
        <v>2.679487366162866</v>
      </c>
    </row>
    <row r="21" spans="1:8" ht="13.5" customHeight="1">
      <c r="A21" s="381" t="s">
        <v>272</v>
      </c>
      <c r="B21" s="442">
        <f>'- 29 -'!D21</f>
        <v>1584000</v>
      </c>
      <c r="C21" s="442">
        <v>1843</v>
      </c>
      <c r="D21" s="442">
        <f ca="1" t="shared" si="0"/>
        <v>859.4682582745523</v>
      </c>
      <c r="E21" s="442">
        <v>1150000</v>
      </c>
      <c r="F21" s="443">
        <f ca="1" t="shared" si="1"/>
        <v>1.377391304347826</v>
      </c>
      <c r="G21" s="442">
        <v>650000</v>
      </c>
      <c r="H21" s="443">
        <f ca="1" t="shared" si="2"/>
        <v>2.436923076923077</v>
      </c>
    </row>
    <row r="22" spans="1:8" ht="13.5" customHeight="1">
      <c r="A22" s="23" t="s">
        <v>273</v>
      </c>
      <c r="B22" s="178">
        <f>'- 29 -'!D22</f>
        <v>350105</v>
      </c>
      <c r="C22" s="178">
        <v>509</v>
      </c>
      <c r="D22" s="178">
        <f ca="1" t="shared" si="0"/>
        <v>687.8290766208252</v>
      </c>
      <c r="E22" s="178">
        <v>206388</v>
      </c>
      <c r="F22" s="185">
        <f ca="1" t="shared" si="1"/>
        <v>1.696343779677113</v>
      </c>
      <c r="G22" s="178">
        <v>122623</v>
      </c>
      <c r="H22" s="185">
        <f ca="1" t="shared" si="2"/>
        <v>2.8551332131818663</v>
      </c>
    </row>
    <row r="23" spans="1:8" ht="13.5" customHeight="1">
      <c r="A23" s="381" t="s">
        <v>274</v>
      </c>
      <c r="B23" s="442">
        <f>'- 29 -'!D23</f>
        <v>1190900</v>
      </c>
      <c r="C23" s="442">
        <v>920</v>
      </c>
      <c r="D23" s="442">
        <f ca="1" t="shared" si="0"/>
        <v>1294.4565217391305</v>
      </c>
      <c r="E23" s="442">
        <v>1160000</v>
      </c>
      <c r="F23" s="443">
        <f ca="1" t="shared" si="1"/>
        <v>1.0266379310344829</v>
      </c>
      <c r="G23" s="442">
        <v>695189</v>
      </c>
      <c r="H23" s="443">
        <f ca="1" t="shared" si="2"/>
        <v>1.7130593263127005</v>
      </c>
    </row>
    <row r="24" spans="1:8" ht="13.5" customHeight="1">
      <c r="A24" s="23" t="s">
        <v>275</v>
      </c>
      <c r="B24" s="178">
        <f>'- 29 -'!D24</f>
        <v>1730675</v>
      </c>
      <c r="C24" s="178">
        <v>3175</v>
      </c>
      <c r="D24" s="178">
        <f ca="1" t="shared" si="0"/>
        <v>545.0944881889764</v>
      </c>
      <c r="E24" s="178">
        <v>1028229</v>
      </c>
      <c r="F24" s="185">
        <f ca="1" t="shared" si="1"/>
        <v>1.6831610468096114</v>
      </c>
      <c r="G24" s="178">
        <v>659714</v>
      </c>
      <c r="H24" s="185">
        <f ca="1" t="shared" si="2"/>
        <v>2.6233716428634226</v>
      </c>
    </row>
    <row r="25" spans="1:8" ht="13.5" customHeight="1">
      <c r="A25" s="381" t="s">
        <v>276</v>
      </c>
      <c r="B25" s="442">
        <f>'- 29 -'!D25</f>
        <v>1942365</v>
      </c>
      <c r="C25" s="442">
        <v>2300</v>
      </c>
      <c r="D25" s="442">
        <f ca="1" t="shared" si="0"/>
        <v>844.5065217391304</v>
      </c>
      <c r="E25" s="442">
        <v>525000</v>
      </c>
      <c r="F25" s="443">
        <f ca="1" t="shared" si="1"/>
        <v>3.699742857142857</v>
      </c>
      <c r="G25" s="442">
        <v>345000</v>
      </c>
      <c r="H25" s="443">
        <f ca="1" t="shared" si="2"/>
        <v>5.63004347826087</v>
      </c>
    </row>
    <row r="26" spans="1:8" ht="13.5" customHeight="1">
      <c r="A26" s="23" t="s">
        <v>277</v>
      </c>
      <c r="B26" s="178">
        <f>'- 29 -'!D26</f>
        <v>1908887</v>
      </c>
      <c r="C26" s="178">
        <v>1671</v>
      </c>
      <c r="D26" s="178">
        <f ca="1" t="shared" si="0"/>
        <v>1142.3620586475165</v>
      </c>
      <c r="E26" s="178">
        <v>1297350</v>
      </c>
      <c r="F26" s="185">
        <f ca="1" t="shared" si="1"/>
        <v>1.471373954599761</v>
      </c>
      <c r="G26" s="178">
        <v>1122284</v>
      </c>
      <c r="H26" s="185">
        <f ca="1" t="shared" si="2"/>
        <v>1.7008947824258387</v>
      </c>
    </row>
    <row r="27" spans="1:8" ht="13.5" customHeight="1">
      <c r="A27" s="381" t="s">
        <v>278</v>
      </c>
      <c r="B27" s="442">
        <f>'- 29 -'!D27</f>
        <v>3390</v>
      </c>
      <c r="C27" s="446" t="s">
        <v>216</v>
      </c>
      <c r="D27" s="446">
        <f ca="1">IF(AND(CELL("type",C27)="v",C27&gt;0),B27/C27,"")</f>
      </c>
      <c r="E27" s="446" t="s">
        <v>216</v>
      </c>
      <c r="F27" s="447">
        <f ca="1">IF(AND(CELL("type",E27)="v",E27&gt;0),B27/E27,"")</f>
      </c>
      <c r="G27" s="446" t="s">
        <v>216</v>
      </c>
      <c r="H27" s="443">
        <f ca="1" t="shared" si="2"/>
      </c>
    </row>
    <row r="28" spans="1:8" ht="13.5" customHeight="1">
      <c r="A28" s="23" t="s">
        <v>279</v>
      </c>
      <c r="B28" s="178">
        <f>'- 29 -'!D28</f>
        <v>1681972</v>
      </c>
      <c r="C28" s="178">
        <v>1100</v>
      </c>
      <c r="D28" s="178">
        <f ca="1" t="shared" si="0"/>
        <v>1529.0654545454545</v>
      </c>
      <c r="E28" s="178">
        <v>1500000</v>
      </c>
      <c r="F28" s="185">
        <f ca="1" t="shared" si="1"/>
        <v>1.1213146666666667</v>
      </c>
      <c r="G28" s="178">
        <v>990000</v>
      </c>
      <c r="H28" s="185">
        <f ca="1" t="shared" si="2"/>
        <v>1.6989616161616161</v>
      </c>
    </row>
    <row r="29" spans="1:8" ht="13.5" customHeight="1">
      <c r="A29" s="381" t="s">
        <v>280</v>
      </c>
      <c r="B29" s="442">
        <f>'- 29 -'!D29</f>
        <v>1077955</v>
      </c>
      <c r="C29" s="442">
        <v>1750</v>
      </c>
      <c r="D29" s="442">
        <f ca="1" t="shared" si="0"/>
        <v>615.9742857142858</v>
      </c>
      <c r="E29" s="442">
        <v>400000</v>
      </c>
      <c r="F29" s="443">
        <f ca="1" t="shared" si="1"/>
        <v>2.6948875</v>
      </c>
      <c r="G29" s="442">
        <v>260000</v>
      </c>
      <c r="H29" s="443">
        <f ca="1" t="shared" si="2"/>
        <v>4.1459807692307695</v>
      </c>
    </row>
    <row r="30" spans="1:8" ht="13.5" customHeight="1">
      <c r="A30" s="23" t="s">
        <v>281</v>
      </c>
      <c r="B30" s="178">
        <f>'- 29 -'!D30</f>
        <v>916300</v>
      </c>
      <c r="C30" s="178">
        <v>823</v>
      </c>
      <c r="D30" s="178">
        <f ca="1" t="shared" si="0"/>
        <v>1113.3657351154313</v>
      </c>
      <c r="E30" s="178">
        <v>906992</v>
      </c>
      <c r="F30" s="185">
        <f ca="1" t="shared" si="1"/>
        <v>1.010262494046254</v>
      </c>
      <c r="G30" s="178">
        <v>553140</v>
      </c>
      <c r="H30" s="185">
        <f ca="1" t="shared" si="2"/>
        <v>1.65654264743103</v>
      </c>
    </row>
    <row r="31" spans="1:8" ht="13.5" customHeight="1">
      <c r="A31" s="381" t="s">
        <v>282</v>
      </c>
      <c r="B31" s="442">
        <f>'- 29 -'!D31</f>
        <v>753649</v>
      </c>
      <c r="C31" s="442">
        <v>945</v>
      </c>
      <c r="D31" s="442">
        <f ca="1" t="shared" si="0"/>
        <v>797.5121693121694</v>
      </c>
      <c r="E31" s="442">
        <v>644000</v>
      </c>
      <c r="F31" s="443">
        <f ca="1" t="shared" si="1"/>
        <v>1.1702624223602485</v>
      </c>
      <c r="G31" s="442">
        <v>414500</v>
      </c>
      <c r="H31" s="443">
        <f ca="1" t="shared" si="2"/>
        <v>1.8182123039806997</v>
      </c>
    </row>
    <row r="32" spans="1:8" ht="13.5" customHeight="1">
      <c r="A32" s="23" t="s">
        <v>283</v>
      </c>
      <c r="B32" s="178">
        <f>'- 29 -'!D32</f>
        <v>1500100</v>
      </c>
      <c r="C32" s="178">
        <v>1338</v>
      </c>
      <c r="D32" s="178">
        <f ca="1" t="shared" si="0"/>
        <v>1121.150971599402</v>
      </c>
      <c r="E32" s="178">
        <v>1065000</v>
      </c>
      <c r="F32" s="185">
        <f ca="1" t="shared" si="1"/>
        <v>1.408544600938967</v>
      </c>
      <c r="G32" s="178">
        <v>690500</v>
      </c>
      <c r="H32" s="185">
        <f ca="1" t="shared" si="2"/>
        <v>2.1724837074583636</v>
      </c>
    </row>
    <row r="33" spans="1:8" ht="13.5" customHeight="1">
      <c r="A33" s="381" t="s">
        <v>284</v>
      </c>
      <c r="B33" s="442">
        <f>'- 29 -'!D33</f>
        <v>1890400</v>
      </c>
      <c r="C33" s="442">
        <v>1400</v>
      </c>
      <c r="D33" s="442">
        <f ca="1" t="shared" si="0"/>
        <v>1350.2857142857142</v>
      </c>
      <c r="E33" s="442">
        <v>1500000</v>
      </c>
      <c r="F33" s="443">
        <f ca="1" t="shared" si="1"/>
        <v>1.2602666666666666</v>
      </c>
      <c r="G33" s="442">
        <v>1102230</v>
      </c>
      <c r="H33" s="443">
        <f ca="1" t="shared" si="2"/>
        <v>1.7150685428631047</v>
      </c>
    </row>
    <row r="34" spans="1:8" ht="13.5" customHeight="1">
      <c r="A34" s="23" t="s">
        <v>285</v>
      </c>
      <c r="B34" s="178">
        <f>'- 29 -'!D34</f>
        <v>1607592</v>
      </c>
      <c r="C34" s="178">
        <v>1238</v>
      </c>
      <c r="D34" s="178">
        <f ca="1" t="shared" si="0"/>
        <v>1298.5395799676899</v>
      </c>
      <c r="E34" s="178">
        <v>1375000</v>
      </c>
      <c r="F34" s="185">
        <f ca="1" t="shared" si="1"/>
        <v>1.169157818181818</v>
      </c>
      <c r="G34" s="178">
        <v>925000</v>
      </c>
      <c r="H34" s="185">
        <f ca="1" t="shared" si="2"/>
        <v>1.7379372972972973</v>
      </c>
    </row>
    <row r="35" spans="1:8" ht="13.5" customHeight="1">
      <c r="A35" s="381" t="s">
        <v>286</v>
      </c>
      <c r="B35" s="442">
        <f>'- 29 -'!D35</f>
        <v>2211000</v>
      </c>
      <c r="C35" s="442">
        <v>3200</v>
      </c>
      <c r="D35" s="442">
        <f ca="1" t="shared" si="0"/>
        <v>690.9375</v>
      </c>
      <c r="E35" s="442">
        <v>890000</v>
      </c>
      <c r="F35" s="443">
        <f ca="1" t="shared" si="1"/>
        <v>2.4842696629213483</v>
      </c>
      <c r="G35" s="442">
        <v>470000</v>
      </c>
      <c r="H35" s="443">
        <f ca="1" t="shared" si="2"/>
        <v>4.7042553191489365</v>
      </c>
    </row>
    <row r="36" spans="1:8" ht="13.5" customHeight="1">
      <c r="A36" s="23" t="s">
        <v>287</v>
      </c>
      <c r="B36" s="178">
        <f>'- 29 -'!D36</f>
        <v>1208950</v>
      </c>
      <c r="C36" s="178">
        <v>1105</v>
      </c>
      <c r="D36" s="178">
        <f ca="1" t="shared" si="0"/>
        <v>1094.0723981900453</v>
      </c>
      <c r="E36" s="178">
        <v>1030400</v>
      </c>
      <c r="F36" s="185">
        <f ca="1" t="shared" si="1"/>
        <v>1.1732822204968945</v>
      </c>
      <c r="G36" s="178">
        <v>680800</v>
      </c>
      <c r="H36" s="185">
        <f ca="1" t="shared" si="2"/>
        <v>1.7757784958871916</v>
      </c>
    </row>
    <row r="37" spans="1:8" ht="13.5" customHeight="1">
      <c r="A37" s="381" t="s">
        <v>288</v>
      </c>
      <c r="B37" s="442">
        <f>'- 29 -'!D37</f>
        <v>1533564</v>
      </c>
      <c r="C37" s="442">
        <v>2169</v>
      </c>
      <c r="D37" s="442">
        <f ca="1" t="shared" si="0"/>
        <v>707.0373443983402</v>
      </c>
      <c r="E37" s="442">
        <v>1119824</v>
      </c>
      <c r="F37" s="443">
        <f ca="1" t="shared" si="1"/>
        <v>1.369468773664433</v>
      </c>
      <c r="G37" s="442">
        <v>703248</v>
      </c>
      <c r="H37" s="443">
        <f ca="1" t="shared" si="2"/>
        <v>2.180687325097263</v>
      </c>
    </row>
    <row r="38" spans="1:8" ht="13.5" customHeight="1">
      <c r="A38" s="23" t="s">
        <v>289</v>
      </c>
      <c r="B38" s="178">
        <f>'- 29 -'!D38</f>
        <v>1696080</v>
      </c>
      <c r="C38" s="178">
        <v>2958</v>
      </c>
      <c r="D38" s="178">
        <f ca="1" t="shared" si="0"/>
        <v>573.3874239350913</v>
      </c>
      <c r="E38" s="178">
        <v>458640</v>
      </c>
      <c r="F38" s="185">
        <f ca="1" t="shared" si="1"/>
        <v>3.698063840920984</v>
      </c>
      <c r="G38" s="178">
        <v>354956</v>
      </c>
      <c r="H38" s="185">
        <f ca="1" t="shared" si="2"/>
        <v>4.778282378661017</v>
      </c>
    </row>
    <row r="39" spans="1:8" ht="13.5" customHeight="1">
      <c r="A39" s="381" t="s">
        <v>290</v>
      </c>
      <c r="B39" s="442">
        <f>'- 29 -'!D39</f>
        <v>1380000</v>
      </c>
      <c r="C39" s="442">
        <v>966</v>
      </c>
      <c r="D39" s="442">
        <f ca="1" t="shared" si="0"/>
        <v>1428.5714285714287</v>
      </c>
      <c r="E39" s="442">
        <v>1325000</v>
      </c>
      <c r="F39" s="443">
        <f ca="1" t="shared" si="1"/>
        <v>1.0415094339622641</v>
      </c>
      <c r="G39" s="442">
        <v>838612</v>
      </c>
      <c r="H39" s="443">
        <f ca="1" t="shared" si="2"/>
        <v>1.6455762617277119</v>
      </c>
    </row>
    <row r="40" spans="1:8" ht="13.5" customHeight="1">
      <c r="A40" s="23" t="s">
        <v>291</v>
      </c>
      <c r="B40" s="178">
        <f>'- 29 -'!D40</f>
        <v>1049162</v>
      </c>
      <c r="C40" s="178">
        <v>2205</v>
      </c>
      <c r="D40" s="178">
        <f ca="1" t="shared" si="0"/>
        <v>475.81043083900227</v>
      </c>
      <c r="E40" s="178">
        <v>395525</v>
      </c>
      <c r="F40" s="185">
        <f ca="1" t="shared" si="1"/>
        <v>2.652580747108274</v>
      </c>
      <c r="G40" s="178">
        <v>256500</v>
      </c>
      <c r="H40" s="185">
        <f ca="1" t="shared" si="2"/>
        <v>4.090300194931774</v>
      </c>
    </row>
    <row r="41" spans="1:8" ht="13.5" customHeight="1">
      <c r="A41" s="381" t="s">
        <v>292</v>
      </c>
      <c r="B41" s="442">
        <f>'- 29 -'!D41</f>
        <v>3244370</v>
      </c>
      <c r="C41" s="442">
        <v>3716</v>
      </c>
      <c r="D41" s="442">
        <f ca="1" t="shared" si="0"/>
        <v>873.0812701829925</v>
      </c>
      <c r="E41" s="442">
        <v>1523476</v>
      </c>
      <c r="F41" s="443">
        <f ca="1" t="shared" si="1"/>
        <v>2.129583925181624</v>
      </c>
      <c r="G41" s="442">
        <v>1523476</v>
      </c>
      <c r="H41" s="443">
        <f ca="1" t="shared" si="2"/>
        <v>2.129583925181624</v>
      </c>
    </row>
    <row r="42" spans="1:8" ht="13.5" customHeight="1">
      <c r="A42" s="23" t="s">
        <v>293</v>
      </c>
      <c r="B42" s="178">
        <f>'- 29 -'!D42</f>
        <v>1175553</v>
      </c>
      <c r="C42" s="178">
        <v>1220</v>
      </c>
      <c r="D42" s="178">
        <f ca="1" t="shared" si="0"/>
        <v>963.5680327868853</v>
      </c>
      <c r="E42" s="178">
        <v>808000</v>
      </c>
      <c r="F42" s="185">
        <f ca="1" t="shared" si="1"/>
        <v>1.4548923267326732</v>
      </c>
      <c r="G42" s="178">
        <v>705771</v>
      </c>
      <c r="H42" s="185">
        <f ca="1" t="shared" si="2"/>
        <v>1.6656295030541068</v>
      </c>
    </row>
    <row r="43" spans="1:8" ht="13.5" customHeight="1">
      <c r="A43" s="381" t="s">
        <v>294</v>
      </c>
      <c r="B43" s="442">
        <f>'- 29 -'!D43</f>
        <v>705614</v>
      </c>
      <c r="C43" s="442">
        <v>596</v>
      </c>
      <c r="D43" s="442">
        <f ca="1" t="shared" si="0"/>
        <v>1183.9161073825503</v>
      </c>
      <c r="E43" s="442">
        <v>730590</v>
      </c>
      <c r="F43" s="443">
        <f ca="1" t="shared" si="1"/>
        <v>0.9658139312062853</v>
      </c>
      <c r="G43" s="442">
        <v>457682</v>
      </c>
      <c r="H43" s="443">
        <f ca="1" t="shared" si="2"/>
        <v>1.5417123679760183</v>
      </c>
    </row>
    <row r="44" spans="1:8" ht="13.5" customHeight="1">
      <c r="A44" s="23" t="s">
        <v>295</v>
      </c>
      <c r="B44" s="178">
        <f>'- 29 -'!D44</f>
        <v>742233</v>
      </c>
      <c r="C44" s="178">
        <v>529</v>
      </c>
      <c r="D44" s="178">
        <f ca="1" t="shared" si="0"/>
        <v>1403.0869565217392</v>
      </c>
      <c r="E44" s="178">
        <v>839923</v>
      </c>
      <c r="F44" s="185">
        <f ca="1" t="shared" si="1"/>
        <v>0.8836917193599889</v>
      </c>
      <c r="G44" s="178">
        <v>538016</v>
      </c>
      <c r="H44" s="185">
        <f ca="1" t="shared" si="2"/>
        <v>1.3795742134062927</v>
      </c>
    </row>
    <row r="45" spans="1:8" ht="13.5" customHeight="1">
      <c r="A45" s="381" t="s">
        <v>296</v>
      </c>
      <c r="B45" s="442">
        <f>'- 29 -'!D45</f>
        <v>363649</v>
      </c>
      <c r="C45" s="442">
        <v>730</v>
      </c>
      <c r="D45" s="442">
        <f ca="1" t="shared" si="0"/>
        <v>498.14931506849314</v>
      </c>
      <c r="E45" s="442">
        <v>273000</v>
      </c>
      <c r="F45" s="443">
        <f ca="1" t="shared" si="1"/>
        <v>1.3320476190476191</v>
      </c>
      <c r="G45" s="442">
        <v>169000</v>
      </c>
      <c r="H45" s="443">
        <f ca="1" t="shared" si="2"/>
        <v>2.1517692307692307</v>
      </c>
    </row>
    <row r="46" spans="1:8" ht="13.5" customHeight="1">
      <c r="A46" s="23" t="s">
        <v>297</v>
      </c>
      <c r="B46" s="178">
        <f>'- 29 -'!D46</f>
        <v>3086000</v>
      </c>
      <c r="C46" s="178">
        <v>1887</v>
      </c>
      <c r="D46" s="178">
        <f ca="1" t="shared" si="0"/>
        <v>1635.4001059883412</v>
      </c>
      <c r="E46" s="178">
        <v>1053847</v>
      </c>
      <c r="F46" s="185">
        <f ca="1" t="shared" si="1"/>
        <v>2.9283188166783223</v>
      </c>
      <c r="G46" s="178">
        <v>709671</v>
      </c>
      <c r="H46" s="185">
        <f ca="1" t="shared" si="2"/>
        <v>4.348493879558275</v>
      </c>
    </row>
    <row r="47" spans="1:8" ht="13.5" customHeight="1">
      <c r="A47" s="381" t="s">
        <v>300</v>
      </c>
      <c r="B47" s="442">
        <f>'- 29 -'!D47</f>
        <v>0</v>
      </c>
      <c r="C47" s="442">
        <v>0</v>
      </c>
      <c r="D47" s="442">
        <f ca="1" t="shared" si="0"/>
      </c>
      <c r="E47" s="442">
        <v>0</v>
      </c>
      <c r="F47" s="443">
        <f ca="1" t="shared" si="1"/>
      </c>
      <c r="G47" s="442">
        <v>0</v>
      </c>
      <c r="H47" s="443">
        <f ca="1" t="shared" si="2"/>
      </c>
    </row>
    <row r="48" spans="1:9" ht="4.5" customHeight="1">
      <c r="A48"/>
      <c r="B48"/>
      <c r="C48"/>
      <c r="D48"/>
      <c r="E48"/>
      <c r="F48"/>
      <c r="G48"/>
      <c r="H48"/>
      <c r="I48"/>
    </row>
    <row r="49" spans="1:8" ht="13.5" customHeight="1">
      <c r="A49" s="384" t="s">
        <v>298</v>
      </c>
      <c r="B49" s="444">
        <f>SUM(B11:B47)</f>
        <v>51733391</v>
      </c>
      <c r="C49" s="444">
        <f>SUM(C11:C47)</f>
        <v>59901</v>
      </c>
      <c r="D49" s="444">
        <f>B49/C49</f>
        <v>863.6482028680656</v>
      </c>
      <c r="E49" s="444">
        <f>SUM(E11:E47)</f>
        <v>32496150</v>
      </c>
      <c r="F49" s="445">
        <f>B49/E49</f>
        <v>1.591985235174013</v>
      </c>
      <c r="G49" s="444">
        <f>SUM(G11:G47)</f>
        <v>21973993</v>
      </c>
      <c r="H49" s="445">
        <f>B49/G49</f>
        <v>2.354300877405395</v>
      </c>
    </row>
    <row r="50" spans="1:8" ht="4.5" customHeight="1">
      <c r="A50" s="25" t="s">
        <v>6</v>
      </c>
      <c r="B50" s="179"/>
      <c r="C50" s="179"/>
      <c r="D50" s="179"/>
      <c r="E50" s="179"/>
      <c r="F50" s="102"/>
      <c r="G50" s="179"/>
      <c r="H50" s="102"/>
    </row>
    <row r="51" spans="1:8" ht="13.5" customHeight="1">
      <c r="A51" s="23" t="s">
        <v>299</v>
      </c>
      <c r="B51" s="178">
        <f>'- 29 -'!D51</f>
        <v>11000</v>
      </c>
      <c r="C51" s="351" t="s">
        <v>216</v>
      </c>
      <c r="D51" s="351">
        <f ca="1">IF(AND(CELL("type",C51)="v",C51&gt;0),B51/C51,"")</f>
      </c>
      <c r="E51" s="351" t="s">
        <v>216</v>
      </c>
      <c r="F51" s="352">
        <f ca="1">IF(AND(CELL("type",E51)="v",E51&gt;0),B51/E51,"")</f>
      </c>
      <c r="G51" s="351" t="s">
        <v>216</v>
      </c>
      <c r="H51" s="352">
        <f ca="1">IF(AND(CELL("type",G51)="v",G51&gt;0),B51/G51,"")</f>
      </c>
    </row>
    <row r="52" ht="49.5" customHeight="1"/>
    <row r="53" ht="15" customHeight="1"/>
    <row r="54" ht="14.25" customHeight="1"/>
    <row r="55" ht="14.25" customHeight="1"/>
    <row r="56" ht="14.25" customHeight="1"/>
    <row r="57" ht="14.25" customHeight="1"/>
    <row r="58" ht="14.25" customHeight="1"/>
    <row r="59" ht="14.25" customHeight="1"/>
    <row r="60" ht="12" customHeight="1"/>
    <row r="61" ht="12" customHeight="1"/>
    <row r="62" ht="12" customHeight="1"/>
    <row r="63" ht="12" customHeight="1"/>
    <row r="64" ht="12" customHeight="1"/>
    <row r="65" ht="12" customHeight="1"/>
    <row r="66" ht="12"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1.xml><?xml version="1.0" encoding="utf-8"?>
<worksheet xmlns="http://schemas.openxmlformats.org/spreadsheetml/2006/main" xmlns:r="http://schemas.openxmlformats.org/officeDocument/2006/relationships">
  <sheetPr codeName="Sheet33">
    <pageSetUpPr fitToPage="1"/>
  </sheetPr>
  <dimension ref="A1:I51"/>
  <sheetViews>
    <sheetView showGridLines="0" showZeros="0" workbookViewId="0" topLeftCell="A1">
      <selection activeCell="A1" sqref="A1"/>
    </sheetView>
  </sheetViews>
  <sheetFormatPr defaultColWidth="15.83203125" defaultRowHeight="12"/>
  <cols>
    <col min="1" max="1" width="35.83203125" style="1" customWidth="1"/>
    <col min="2" max="2" width="22.83203125" style="1" customWidth="1"/>
    <col min="3" max="3" width="19.83203125" style="1" customWidth="1"/>
    <col min="4" max="4" width="15.83203125" style="1" customWidth="1"/>
    <col min="5" max="5" width="38.83203125" style="1" customWidth="1"/>
    <col min="6" max="16384" width="15.83203125" style="1" customWidth="1"/>
  </cols>
  <sheetData>
    <row r="1" spans="1:5" ht="6.75" customHeight="1">
      <c r="A1" s="3"/>
      <c r="B1" s="4"/>
      <c r="C1" s="4"/>
      <c r="D1" s="4"/>
      <c r="E1" s="4"/>
    </row>
    <row r="2" spans="1:5" ht="15.75" customHeight="1">
      <c r="A2" s="168"/>
      <c r="B2" s="5" t="s">
        <v>206</v>
      </c>
      <c r="C2" s="6"/>
      <c r="D2" s="6"/>
      <c r="E2" s="186"/>
    </row>
    <row r="3" spans="1:5" ht="15.75" customHeight="1">
      <c r="A3" s="171"/>
      <c r="B3" s="7" t="str">
        <f>OPYEAR</f>
        <v>OPERATING FUND 2005/2006 BUDGET</v>
      </c>
      <c r="C3" s="8"/>
      <c r="D3" s="8"/>
      <c r="E3" s="187"/>
    </row>
    <row r="4" spans="2:5" ht="15.75" customHeight="1">
      <c r="B4" s="4"/>
      <c r="C4" s="4"/>
      <c r="D4" s="4"/>
      <c r="E4" s="4"/>
    </row>
    <row r="5" spans="2:5" ht="15.75" customHeight="1">
      <c r="B5" s="4"/>
      <c r="C5" s="4"/>
      <c r="D5" s="4"/>
      <c r="E5" s="4"/>
    </row>
    <row r="6" spans="2:4" ht="15.75" customHeight="1">
      <c r="B6" s="375" t="s">
        <v>36</v>
      </c>
      <c r="C6" s="390"/>
      <c r="D6" s="389"/>
    </row>
    <row r="7" spans="2:4" ht="15.75" customHeight="1">
      <c r="B7" s="378" t="s">
        <v>70</v>
      </c>
      <c r="C7" s="379"/>
      <c r="D7" s="391"/>
    </row>
    <row r="8" spans="1:4" ht="15.75" customHeight="1">
      <c r="A8" s="105"/>
      <c r="B8" s="188"/>
      <c r="C8" s="189" t="s">
        <v>90</v>
      </c>
      <c r="D8" s="115" t="s">
        <v>91</v>
      </c>
    </row>
    <row r="9" spans="1:4" ht="15.75" customHeight="1">
      <c r="A9" s="35" t="s">
        <v>98</v>
      </c>
      <c r="B9" s="116" t="s">
        <v>99</v>
      </c>
      <c r="C9" s="116" t="s">
        <v>109</v>
      </c>
      <c r="D9" s="116" t="s">
        <v>107</v>
      </c>
    </row>
    <row r="10" ht="4.5" customHeight="1">
      <c r="A10" s="37"/>
    </row>
    <row r="11" spans="1:5" ht="13.5" customHeight="1">
      <c r="A11" s="381" t="s">
        <v>263</v>
      </c>
      <c r="B11" s="442">
        <f>SUM('- 29 -'!B11,'- 29 -'!D11,'- 30 -'!D11)</f>
        <v>892094</v>
      </c>
      <c r="C11" s="442">
        <v>695000</v>
      </c>
      <c r="D11" s="443">
        <f ca="1">IF(AND(CELL("type",C11)="v",C11&gt;0),B11/C11,"")</f>
        <v>1.283588489208633</v>
      </c>
      <c r="E11" s="190"/>
    </row>
    <row r="12" spans="1:5" ht="13.5" customHeight="1">
      <c r="A12" s="23" t="s">
        <v>264</v>
      </c>
      <c r="B12" s="178">
        <f>SUM('- 29 -'!B12,'- 29 -'!D12,'- 30 -'!D12)</f>
        <v>1647568</v>
      </c>
      <c r="C12" s="178">
        <v>1161004.612397891</v>
      </c>
      <c r="D12" s="185">
        <f aca="true" ca="1" t="shared" si="0" ref="D12:D47">IF(AND(CELL("type",C12)="v",C12&gt;0),B12/C12,"")</f>
        <v>1.4190882468564712</v>
      </c>
      <c r="E12" s="190"/>
    </row>
    <row r="13" spans="1:5" ht="13.5" customHeight="1">
      <c r="A13" s="381" t="s">
        <v>265</v>
      </c>
      <c r="B13" s="442">
        <f>SUM('- 29 -'!B13,'- 29 -'!D13,'- 30 -'!D13)</f>
        <v>1468100</v>
      </c>
      <c r="C13" s="442">
        <v>770020</v>
      </c>
      <c r="D13" s="443">
        <f ca="1" t="shared" si="0"/>
        <v>1.9065738552245397</v>
      </c>
      <c r="E13" s="190"/>
    </row>
    <row r="14" spans="1:5" ht="13.5" customHeight="1">
      <c r="A14" s="23" t="s">
        <v>301</v>
      </c>
      <c r="B14" s="178">
        <f>SUM('- 29 -'!B14,'- 29 -'!D14,'- 30 -'!D14)</f>
        <v>3814201</v>
      </c>
      <c r="C14" s="178">
        <v>0</v>
      </c>
      <c r="D14" s="185">
        <f ca="1" t="shared" si="0"/>
      </c>
      <c r="E14" s="190"/>
    </row>
    <row r="15" spans="1:5" ht="13.5" customHeight="1">
      <c r="A15" s="381" t="s">
        <v>266</v>
      </c>
      <c r="B15" s="442">
        <f>SUM('- 29 -'!B15,'- 29 -'!D15,'- 30 -'!D15)</f>
        <v>974650</v>
      </c>
      <c r="C15" s="442">
        <v>700000</v>
      </c>
      <c r="D15" s="443">
        <f ca="1" t="shared" si="0"/>
        <v>1.3923571428571428</v>
      </c>
      <c r="E15" s="190"/>
    </row>
    <row r="16" spans="1:5" ht="13.5" customHeight="1">
      <c r="A16" s="23" t="s">
        <v>267</v>
      </c>
      <c r="B16" s="178">
        <f>SUM('- 29 -'!B16,'- 29 -'!D16,'- 30 -'!D16)</f>
        <v>182470</v>
      </c>
      <c r="C16" s="178">
        <v>16469</v>
      </c>
      <c r="D16" s="185">
        <f ca="1" t="shared" si="0"/>
        <v>11.079604104681524</v>
      </c>
      <c r="E16" s="190"/>
    </row>
    <row r="17" spans="1:5" ht="13.5" customHeight="1">
      <c r="A17" s="381" t="s">
        <v>268</v>
      </c>
      <c r="B17" s="442">
        <f>SUM('- 29 -'!B17,'- 29 -'!D17,'- 30 -'!D17)</f>
        <v>1080260</v>
      </c>
      <c r="C17" s="442">
        <v>1047087</v>
      </c>
      <c r="D17" s="443">
        <f ca="1" t="shared" si="0"/>
        <v>1.0316812261063313</v>
      </c>
      <c r="E17" s="190"/>
    </row>
    <row r="18" spans="1:5" ht="13.5" customHeight="1">
      <c r="A18" s="23" t="s">
        <v>269</v>
      </c>
      <c r="B18" s="178">
        <f>SUM('- 29 -'!B18,'- 29 -'!D18,'- 30 -'!D18)</f>
        <v>3695369</v>
      </c>
      <c r="C18" s="178">
        <v>1200000</v>
      </c>
      <c r="D18" s="185">
        <f ca="1" t="shared" si="0"/>
        <v>3.0794741666666665</v>
      </c>
      <c r="E18" s="190"/>
    </row>
    <row r="19" spans="1:5" ht="13.5" customHeight="1">
      <c r="A19" s="381" t="s">
        <v>270</v>
      </c>
      <c r="B19" s="442">
        <f>SUM('- 29 -'!B19,'- 29 -'!D19,'- 30 -'!D19)</f>
        <v>748800</v>
      </c>
      <c r="C19" s="442">
        <v>475000</v>
      </c>
      <c r="D19" s="443">
        <f ca="1" t="shared" si="0"/>
        <v>1.576421052631579</v>
      </c>
      <c r="E19" s="190"/>
    </row>
    <row r="20" spans="1:5" ht="13.5" customHeight="1">
      <c r="A20" s="23" t="s">
        <v>271</v>
      </c>
      <c r="B20" s="178">
        <f>SUM('- 29 -'!B20,'- 29 -'!D20,'- 30 -'!D20)</f>
        <v>2419440</v>
      </c>
      <c r="C20" s="178">
        <v>1530560</v>
      </c>
      <c r="D20" s="185">
        <f ca="1" t="shared" si="0"/>
        <v>1.5807547564290194</v>
      </c>
      <c r="E20" s="190"/>
    </row>
    <row r="21" spans="1:5" ht="13.5" customHeight="1">
      <c r="A21" s="381" t="s">
        <v>272</v>
      </c>
      <c r="B21" s="442">
        <f>SUM('- 29 -'!B21,'- 29 -'!D21,'- 30 -'!D21)</f>
        <v>1764000</v>
      </c>
      <c r="C21" s="442">
        <v>1075000</v>
      </c>
      <c r="D21" s="443">
        <f ca="1" t="shared" si="0"/>
        <v>1.6409302325581396</v>
      </c>
      <c r="E21" s="190"/>
    </row>
    <row r="22" spans="1:5" ht="13.5" customHeight="1">
      <c r="A22" s="23" t="s">
        <v>273</v>
      </c>
      <c r="B22" s="178">
        <f>SUM('- 29 -'!B22,'- 29 -'!D22,'- 30 -'!D22)</f>
        <v>446630</v>
      </c>
      <c r="C22" s="178">
        <v>224248</v>
      </c>
      <c r="D22" s="185">
        <f ca="1" t="shared" si="0"/>
        <v>1.991678855552781</v>
      </c>
      <c r="E22" s="190"/>
    </row>
    <row r="23" spans="1:5" ht="13.5" customHeight="1">
      <c r="A23" s="381" t="s">
        <v>274</v>
      </c>
      <c r="B23" s="442">
        <f>SUM('- 29 -'!B23,'- 29 -'!D23,'- 30 -'!D23)</f>
        <v>1235350</v>
      </c>
      <c r="C23" s="442">
        <v>1100000</v>
      </c>
      <c r="D23" s="443">
        <f ca="1" t="shared" si="0"/>
        <v>1.1230454545454545</v>
      </c>
      <c r="E23" s="190"/>
    </row>
    <row r="24" spans="1:5" ht="13.5" customHeight="1">
      <c r="A24" s="23" t="s">
        <v>275</v>
      </c>
      <c r="B24" s="178">
        <f>SUM('- 29 -'!B24,'- 29 -'!D24,'- 30 -'!D24)</f>
        <v>1924820</v>
      </c>
      <c r="C24" s="178">
        <v>1078229</v>
      </c>
      <c r="D24" s="185">
        <f ca="1" t="shared" si="0"/>
        <v>1.7851680858147945</v>
      </c>
      <c r="E24" s="190"/>
    </row>
    <row r="25" spans="1:5" ht="13.5" customHeight="1">
      <c r="A25" s="381" t="s">
        <v>276</v>
      </c>
      <c r="B25" s="442">
        <f>SUM('- 29 -'!B25,'- 29 -'!D25,'- 30 -'!D25)</f>
        <v>2193324</v>
      </c>
      <c r="C25" s="442">
        <v>600000</v>
      </c>
      <c r="D25" s="443">
        <f ca="1" t="shared" si="0"/>
        <v>3.65554</v>
      </c>
      <c r="E25" s="190"/>
    </row>
    <row r="26" spans="1:5" ht="13.5" customHeight="1">
      <c r="A26" s="23" t="s">
        <v>277</v>
      </c>
      <c r="B26" s="178">
        <f>SUM('- 29 -'!B26,'- 29 -'!D26,'- 30 -'!D26)</f>
        <v>2102546</v>
      </c>
      <c r="C26" s="178">
        <v>1297350</v>
      </c>
      <c r="D26" s="185">
        <f ca="1" t="shared" si="0"/>
        <v>1.6206467028943616</v>
      </c>
      <c r="E26" s="190"/>
    </row>
    <row r="27" spans="1:5" ht="13.5" customHeight="1">
      <c r="A27" s="381" t="s">
        <v>278</v>
      </c>
      <c r="B27" s="442">
        <f>SUM('- 29 -'!B27,'- 29 -'!D27,'- 30 -'!D27)</f>
        <v>69460</v>
      </c>
      <c r="C27" s="446" t="s">
        <v>216</v>
      </c>
      <c r="D27" s="443">
        <f ca="1" t="shared" si="0"/>
      </c>
      <c r="E27" s="190"/>
    </row>
    <row r="28" spans="1:5" ht="13.5" customHeight="1">
      <c r="A28" s="23" t="s">
        <v>279</v>
      </c>
      <c r="B28" s="178">
        <f>SUM('- 29 -'!B28,'- 29 -'!D28,'- 30 -'!D28)</f>
        <v>1775669</v>
      </c>
      <c r="C28" s="178">
        <v>1500000</v>
      </c>
      <c r="D28" s="185">
        <f ca="1" t="shared" si="0"/>
        <v>1.1837793333333333</v>
      </c>
      <c r="E28" s="190"/>
    </row>
    <row r="29" spans="1:5" ht="13.5" customHeight="1">
      <c r="A29" s="381" t="s">
        <v>280</v>
      </c>
      <c r="B29" s="442">
        <f>SUM('- 29 -'!B29,'- 29 -'!D29,'- 30 -'!D29)</f>
        <v>1216228</v>
      </c>
      <c r="C29" s="442">
        <v>540000</v>
      </c>
      <c r="D29" s="443">
        <f ca="1" t="shared" si="0"/>
        <v>2.252274074074074</v>
      </c>
      <c r="E29" s="190"/>
    </row>
    <row r="30" spans="1:5" ht="13.5" customHeight="1">
      <c r="A30" s="23" t="s">
        <v>281</v>
      </c>
      <c r="B30" s="178">
        <f>SUM('- 29 -'!B30,'- 29 -'!D30,'- 30 -'!D30)</f>
        <v>978475</v>
      </c>
      <c r="C30" s="178">
        <v>946992</v>
      </c>
      <c r="D30" s="185">
        <f ca="1" t="shared" si="0"/>
        <v>1.0332452650075186</v>
      </c>
      <c r="E30" s="190"/>
    </row>
    <row r="31" spans="1:5" ht="13.5" customHeight="1">
      <c r="A31" s="381" t="s">
        <v>282</v>
      </c>
      <c r="B31" s="442">
        <f>SUM('- 29 -'!B31,'- 29 -'!D31,'- 30 -'!D31)</f>
        <v>817965</v>
      </c>
      <c r="C31" s="442">
        <v>654000</v>
      </c>
      <c r="D31" s="443">
        <f ca="1" t="shared" si="0"/>
        <v>1.2507110091743119</v>
      </c>
      <c r="E31" s="190"/>
    </row>
    <row r="32" spans="1:5" ht="13.5" customHeight="1">
      <c r="A32" s="23" t="s">
        <v>283</v>
      </c>
      <c r="B32" s="178">
        <f>SUM('- 29 -'!B32,'- 29 -'!D32,'- 30 -'!D32)</f>
        <v>1557700</v>
      </c>
      <c r="C32" s="178">
        <v>1075000</v>
      </c>
      <c r="D32" s="185">
        <f ca="1" t="shared" si="0"/>
        <v>1.4490232558139535</v>
      </c>
      <c r="E32" s="190"/>
    </row>
    <row r="33" spans="1:5" ht="13.5" customHeight="1">
      <c r="A33" s="381" t="s">
        <v>284</v>
      </c>
      <c r="B33" s="442">
        <f>SUM('- 29 -'!B33,'- 29 -'!D33,'- 30 -'!D33)</f>
        <v>2006800</v>
      </c>
      <c r="C33" s="442">
        <v>1700000</v>
      </c>
      <c r="D33" s="443">
        <f ca="1" t="shared" si="0"/>
        <v>1.1804705882352942</v>
      </c>
      <c r="E33" s="190"/>
    </row>
    <row r="34" spans="1:5" ht="13.5" customHeight="1">
      <c r="A34" s="23" t="s">
        <v>285</v>
      </c>
      <c r="B34" s="178">
        <f>SUM('- 29 -'!B34,'- 29 -'!D34,'- 30 -'!D34)</f>
        <v>1731223</v>
      </c>
      <c r="C34" s="178">
        <v>1625000</v>
      </c>
      <c r="D34" s="185">
        <f ca="1" t="shared" si="0"/>
        <v>1.065368</v>
      </c>
      <c r="E34" s="190"/>
    </row>
    <row r="35" spans="1:5" ht="13.5" customHeight="1">
      <c r="A35" s="381" t="s">
        <v>286</v>
      </c>
      <c r="B35" s="442">
        <f>SUM('- 29 -'!B35,'- 29 -'!D35,'- 30 -'!D35)</f>
        <v>2493600</v>
      </c>
      <c r="C35" s="442">
        <v>1000000</v>
      </c>
      <c r="D35" s="443">
        <f ca="1" t="shared" si="0"/>
        <v>2.4936</v>
      </c>
      <c r="E35" s="190"/>
    </row>
    <row r="36" spans="1:5" ht="13.5" customHeight="1">
      <c r="A36" s="23" t="s">
        <v>287</v>
      </c>
      <c r="B36" s="178">
        <f>SUM('- 29 -'!B36,'- 29 -'!D36,'- 30 -'!D36)</f>
        <v>1297440</v>
      </c>
      <c r="C36" s="178">
        <v>1011853</v>
      </c>
      <c r="D36" s="185">
        <f ca="1" t="shared" si="0"/>
        <v>1.2822415904286493</v>
      </c>
      <c r="E36" s="190"/>
    </row>
    <row r="37" spans="1:5" ht="13.5" customHeight="1">
      <c r="A37" s="381" t="s">
        <v>288</v>
      </c>
      <c r="B37" s="442">
        <f>SUM('- 29 -'!B37,'- 29 -'!D37,'- 30 -'!D37)</f>
        <v>1665847</v>
      </c>
      <c r="C37" s="442">
        <v>1177620</v>
      </c>
      <c r="D37" s="443">
        <f ca="1" t="shared" si="0"/>
        <v>1.4145878976240214</v>
      </c>
      <c r="E37" s="190"/>
    </row>
    <row r="38" spans="1:5" ht="13.5" customHeight="1">
      <c r="A38" s="23" t="s">
        <v>289</v>
      </c>
      <c r="B38" s="178">
        <f>SUM('- 29 -'!B38,'- 29 -'!D38,'- 30 -'!D38)</f>
        <v>2039110</v>
      </c>
      <c r="C38" s="178">
        <v>674447</v>
      </c>
      <c r="D38" s="185">
        <f ca="1" t="shared" si="0"/>
        <v>3.023380636284245</v>
      </c>
      <c r="E38" s="190"/>
    </row>
    <row r="39" spans="1:5" ht="13.5" customHeight="1">
      <c r="A39" s="381" t="s">
        <v>290</v>
      </c>
      <c r="B39" s="442">
        <f>SUM('- 29 -'!B39,'- 29 -'!D39,'- 30 -'!D39)</f>
        <v>1439600</v>
      </c>
      <c r="C39" s="442">
        <v>1325000</v>
      </c>
      <c r="D39" s="443">
        <f ca="1" t="shared" si="0"/>
        <v>1.0864905660377357</v>
      </c>
      <c r="E39" s="190"/>
    </row>
    <row r="40" spans="1:5" ht="13.5" customHeight="1">
      <c r="A40" s="23" t="s">
        <v>291</v>
      </c>
      <c r="B40" s="178">
        <f>SUM('- 29 -'!B40,'- 29 -'!D40,'- 30 -'!D40)</f>
        <v>1193221</v>
      </c>
      <c r="C40" s="178">
        <v>470000</v>
      </c>
      <c r="D40" s="185">
        <f ca="1" t="shared" si="0"/>
        <v>2.538768085106383</v>
      </c>
      <c r="E40" s="190"/>
    </row>
    <row r="41" spans="1:5" ht="13.5" customHeight="1">
      <c r="A41" s="381" t="s">
        <v>292</v>
      </c>
      <c r="B41" s="442">
        <f>SUM('- 29 -'!B41,'- 29 -'!D41,'- 30 -'!D41)</f>
        <v>3568947</v>
      </c>
      <c r="C41" s="442">
        <v>1523476</v>
      </c>
      <c r="D41" s="443">
        <f ca="1" t="shared" si="0"/>
        <v>2.3426342128133295</v>
      </c>
      <c r="E41" s="190"/>
    </row>
    <row r="42" spans="1:5" ht="13.5" customHeight="1">
      <c r="A42" s="23" t="s">
        <v>293</v>
      </c>
      <c r="B42" s="178">
        <f>SUM('- 29 -'!B42,'- 29 -'!D42,'- 30 -'!D42)</f>
        <v>1277449</v>
      </c>
      <c r="C42" s="178">
        <v>780000</v>
      </c>
      <c r="D42" s="185">
        <f ca="1" t="shared" si="0"/>
        <v>1.6377551282051281</v>
      </c>
      <c r="E42" s="190"/>
    </row>
    <row r="43" spans="1:5" ht="13.5" customHeight="1">
      <c r="A43" s="381" t="s">
        <v>294</v>
      </c>
      <c r="B43" s="442">
        <f>SUM('- 29 -'!B43,'- 29 -'!D43,'- 30 -'!D43)</f>
        <v>727000</v>
      </c>
      <c r="C43" s="442">
        <v>755600</v>
      </c>
      <c r="D43" s="443">
        <f ca="1" t="shared" si="0"/>
        <v>0.9621492853361567</v>
      </c>
      <c r="E43" s="190"/>
    </row>
    <row r="44" spans="1:5" ht="13.5" customHeight="1">
      <c r="A44" s="23" t="s">
        <v>295</v>
      </c>
      <c r="B44" s="178">
        <f>SUM('- 29 -'!B44,'- 29 -'!D44,'- 30 -'!D44)</f>
        <v>791862</v>
      </c>
      <c r="C44" s="178">
        <v>829651</v>
      </c>
      <c r="D44" s="185">
        <f ca="1" t="shared" si="0"/>
        <v>0.9544519321979965</v>
      </c>
      <c r="E44" s="190"/>
    </row>
    <row r="45" spans="1:5" ht="13.5" customHeight="1">
      <c r="A45" s="381" t="s">
        <v>296</v>
      </c>
      <c r="B45" s="442">
        <f>SUM('- 29 -'!B45,'- 29 -'!D45,'- 30 -'!D45)</f>
        <v>399835</v>
      </c>
      <c r="C45" s="442">
        <v>277000</v>
      </c>
      <c r="D45" s="443">
        <f ca="1" t="shared" si="0"/>
        <v>1.4434476534296028</v>
      </c>
      <c r="E45" s="190"/>
    </row>
    <row r="46" spans="1:5" ht="13.5" customHeight="1">
      <c r="A46" s="23" t="s">
        <v>297</v>
      </c>
      <c r="B46" s="178">
        <f>SUM('- 29 -'!B46,'- 29 -'!D46,'- 30 -'!D46)</f>
        <v>3588300</v>
      </c>
      <c r="C46" s="178">
        <v>1091847</v>
      </c>
      <c r="D46" s="185">
        <f ca="1" t="shared" si="0"/>
        <v>3.286449475063814</v>
      </c>
      <c r="E46" s="190"/>
    </row>
    <row r="47" spans="1:5" ht="13.5" customHeight="1">
      <c r="A47" s="381" t="s">
        <v>300</v>
      </c>
      <c r="B47" s="442">
        <f>SUM('- 29 -'!B47,'- 29 -'!D47,'- 30 -'!D47)</f>
        <v>0</v>
      </c>
      <c r="C47" s="442">
        <v>0</v>
      </c>
      <c r="D47" s="443">
        <f ca="1" t="shared" si="0"/>
      </c>
      <c r="E47" s="190"/>
    </row>
    <row r="48" spans="1:9" ht="4.5" customHeight="1">
      <c r="A48"/>
      <c r="B48"/>
      <c r="C48"/>
      <c r="D48"/>
      <c r="E48"/>
      <c r="F48"/>
      <c r="G48"/>
      <c r="H48"/>
      <c r="I48"/>
    </row>
    <row r="49" spans="1:5" ht="13.5" customHeight="1">
      <c r="A49" s="384" t="s">
        <v>298</v>
      </c>
      <c r="B49" s="444">
        <f>SUM(B11:B47)</f>
        <v>57225353</v>
      </c>
      <c r="C49" s="444">
        <f>SUM(C11:C47)</f>
        <v>31927453.61239789</v>
      </c>
      <c r="D49" s="445">
        <f>B49/C49</f>
        <v>1.792355685320879</v>
      </c>
      <c r="E49" s="190"/>
    </row>
    <row r="50" spans="1:4" ht="4.5" customHeight="1">
      <c r="A50" s="25" t="s">
        <v>6</v>
      </c>
      <c r="B50" s="179"/>
      <c r="C50" s="179"/>
      <c r="D50" s="102"/>
    </row>
    <row r="51" spans="1:5" ht="13.5" customHeight="1">
      <c r="A51" s="23" t="s">
        <v>299</v>
      </c>
      <c r="B51" s="178">
        <f>SUM('- 29 -'!B51,'- 29 -'!D51,'- 30 -'!D51)</f>
        <v>32000</v>
      </c>
      <c r="C51" s="351" t="s">
        <v>216</v>
      </c>
      <c r="D51" s="352">
        <f ca="1">IF(AND(CELL("type",C51)="v",C51&gt;0),B51/C51,"")</f>
      </c>
      <c r="E51" s="190"/>
    </row>
    <row r="52" ht="49.5" customHeight="1"/>
    <row r="53" ht="15" customHeight="1"/>
    <row r="54" ht="14.25" customHeight="1"/>
    <row r="55" ht="14.25" customHeight="1"/>
    <row r="56" ht="14.25" customHeight="1"/>
    <row r="57" ht="14.25" customHeight="1"/>
    <row r="58" ht="14.25" customHeight="1"/>
    <row r="59" ht="14.25" customHeight="1"/>
    <row r="60" ht="12" customHeight="1"/>
    <row r="61" ht="12" customHeight="1"/>
    <row r="62" ht="12" customHeight="1"/>
    <row r="63" ht="12" customHeight="1"/>
    <row r="64" ht="12" customHeight="1"/>
    <row r="65" ht="12" customHeight="1"/>
    <row r="66" ht="12"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2.xml><?xml version="1.0" encoding="utf-8"?>
<worksheet xmlns="http://schemas.openxmlformats.org/spreadsheetml/2006/main" xmlns:r="http://schemas.openxmlformats.org/officeDocument/2006/relationships">
  <sheetPr codeName="Sheet34">
    <pageSetUpPr fitToPage="1"/>
  </sheetPr>
  <dimension ref="A1:I54"/>
  <sheetViews>
    <sheetView showGridLines="0" showZeros="0" workbookViewId="0" topLeftCell="A1">
      <selection activeCell="A1" sqref="A1"/>
    </sheetView>
  </sheetViews>
  <sheetFormatPr defaultColWidth="15.83203125" defaultRowHeight="12"/>
  <cols>
    <col min="1" max="1" width="33.83203125" style="1" customWidth="1"/>
    <col min="2" max="2" width="17.83203125" style="1" customWidth="1"/>
    <col min="3" max="5" width="15.83203125" style="1" customWidth="1"/>
    <col min="6" max="6" width="17.83203125" style="1" customWidth="1"/>
    <col min="7" max="16384" width="15.83203125" style="1" customWidth="1"/>
  </cols>
  <sheetData>
    <row r="1" spans="1:6" ht="6.75" customHeight="1">
      <c r="A1" s="3"/>
      <c r="B1" s="4"/>
      <c r="C1" s="4"/>
      <c r="D1" s="4"/>
      <c r="E1" s="4"/>
      <c r="F1" s="4"/>
    </row>
    <row r="2" spans="1:7" ht="15.75" customHeight="1">
      <c r="A2" s="5" t="s">
        <v>303</v>
      </c>
      <c r="B2" s="182"/>
      <c r="C2" s="169"/>
      <c r="D2" s="6"/>
      <c r="E2" s="6"/>
      <c r="F2" s="6"/>
      <c r="G2" s="6"/>
    </row>
    <row r="3" spans="1:7" ht="15.75" customHeight="1">
      <c r="A3" s="7" t="str">
        <f>OPYEAR</f>
        <v>OPERATING FUND 2005/2006 BUDGET</v>
      </c>
      <c r="B3" s="183"/>
      <c r="C3" s="184"/>
      <c r="D3" s="8"/>
      <c r="E3" s="8"/>
      <c r="F3" s="8"/>
      <c r="G3" s="8"/>
    </row>
    <row r="4" spans="2:6" ht="15.75" customHeight="1">
      <c r="B4" s="4"/>
      <c r="C4" s="4"/>
      <c r="D4" s="108"/>
      <c r="E4" s="4"/>
      <c r="F4" s="4"/>
    </row>
    <row r="5" spans="2:6" ht="15.75" customHeight="1">
      <c r="B5" s="4"/>
      <c r="C5" s="4"/>
      <c r="D5" s="4"/>
      <c r="E5" s="4"/>
      <c r="F5" s="4"/>
    </row>
    <row r="6" spans="2:7" ht="15.75" customHeight="1">
      <c r="B6" s="387"/>
      <c r="C6" s="448"/>
      <c r="D6" s="390"/>
      <c r="E6" s="389"/>
      <c r="F6" s="376" t="s">
        <v>37</v>
      </c>
      <c r="G6" s="377"/>
    </row>
    <row r="7" spans="2:9" ht="15.75" customHeight="1">
      <c r="B7" s="378" t="s">
        <v>66</v>
      </c>
      <c r="C7" s="379"/>
      <c r="D7" s="379"/>
      <c r="E7" s="380"/>
      <c r="F7" s="379" t="s">
        <v>71</v>
      </c>
      <c r="G7" s="380"/>
      <c r="I7" s="164" t="s">
        <v>68</v>
      </c>
    </row>
    <row r="8" spans="1:9" ht="15.75" customHeight="1">
      <c r="A8" s="105"/>
      <c r="B8" s="115" t="s">
        <v>6</v>
      </c>
      <c r="C8" s="16" t="s">
        <v>93</v>
      </c>
      <c r="D8" s="114" t="s">
        <v>93</v>
      </c>
      <c r="E8" s="114" t="s">
        <v>250</v>
      </c>
      <c r="F8" s="115" t="s">
        <v>6</v>
      </c>
      <c r="G8" s="115" t="s">
        <v>93</v>
      </c>
      <c r="I8" s="164" t="s">
        <v>97</v>
      </c>
    </row>
    <row r="9" spans="1:9" ht="15.75" customHeight="1">
      <c r="A9" s="35" t="s">
        <v>98</v>
      </c>
      <c r="B9" s="116" t="s">
        <v>99</v>
      </c>
      <c r="C9" s="116" t="s">
        <v>101</v>
      </c>
      <c r="D9" s="116" t="s">
        <v>431</v>
      </c>
      <c r="E9" s="116" t="s">
        <v>432</v>
      </c>
      <c r="F9" s="116" t="s">
        <v>99</v>
      </c>
      <c r="G9" s="116" t="s">
        <v>431</v>
      </c>
      <c r="I9" s="164" t="s">
        <v>457</v>
      </c>
    </row>
    <row r="10" ht="4.5" customHeight="1">
      <c r="A10" s="37"/>
    </row>
    <row r="11" spans="1:9" ht="13.5" customHeight="1">
      <c r="A11" s="381" t="s">
        <v>263</v>
      </c>
      <c r="B11" s="442">
        <f>'- 31 -'!D11</f>
        <v>1022079</v>
      </c>
      <c r="C11" s="442">
        <f>B11/'- 7 -'!F11</f>
        <v>674.6618700287138</v>
      </c>
      <c r="D11" s="443">
        <f aca="true" t="shared" si="0" ref="D11:D42">B11/I11</f>
        <v>4.237685954525101</v>
      </c>
      <c r="E11" s="442">
        <f>I11/'- 7 -'!F11</f>
        <v>159.20525429882173</v>
      </c>
      <c r="F11" s="442">
        <f>'- 31 -'!F11</f>
        <v>255200</v>
      </c>
      <c r="G11" s="443">
        <f aca="true" t="shared" si="1" ref="G11:G42">F11/I11</f>
        <v>1.0580957593246763</v>
      </c>
      <c r="I11" s="1">
        <v>241188</v>
      </c>
    </row>
    <row r="12" spans="1:9" ht="13.5" customHeight="1">
      <c r="A12" s="23" t="s">
        <v>264</v>
      </c>
      <c r="B12" s="178">
        <f>'- 31 -'!D12</f>
        <v>1847470</v>
      </c>
      <c r="C12" s="178">
        <f>B12/'- 7 -'!F12</f>
        <v>791.2297344465693</v>
      </c>
      <c r="D12" s="185">
        <f t="shared" si="0"/>
        <v>4.803014704353071</v>
      </c>
      <c r="E12" s="178">
        <f>I12/'- 7 -'!F12</f>
        <v>164.73606331653775</v>
      </c>
      <c r="F12" s="178">
        <f>'- 31 -'!F12</f>
        <v>233345</v>
      </c>
      <c r="G12" s="185">
        <f t="shared" si="1"/>
        <v>0.6066455564568125</v>
      </c>
      <c r="I12" s="1">
        <v>384648</v>
      </c>
    </row>
    <row r="13" spans="1:9" ht="13.5" customHeight="1">
      <c r="A13" s="381" t="s">
        <v>265</v>
      </c>
      <c r="B13" s="442">
        <f>'- 31 -'!D13</f>
        <v>4516700</v>
      </c>
      <c r="C13" s="442">
        <f>B13/'- 7 -'!F13</f>
        <v>642.5807369469342</v>
      </c>
      <c r="D13" s="443">
        <f t="shared" si="0"/>
        <v>4.146686974571969</v>
      </c>
      <c r="E13" s="442">
        <f>I13/'- 7 -'!F13</f>
        <v>154.96244131455398</v>
      </c>
      <c r="F13" s="442">
        <f>'- 31 -'!F13</f>
        <v>311700</v>
      </c>
      <c r="G13" s="443">
        <f t="shared" si="1"/>
        <v>0.28616519360906917</v>
      </c>
      <c r="I13" s="1">
        <v>1089231</v>
      </c>
    </row>
    <row r="14" spans="1:9" ht="13.5" customHeight="1">
      <c r="A14" s="23" t="s">
        <v>301</v>
      </c>
      <c r="B14" s="178">
        <f>'- 31 -'!D14</f>
        <v>4538678</v>
      </c>
      <c r="C14" s="178">
        <f>B14/'- 7 -'!F14</f>
        <v>1055.506511627907</v>
      </c>
      <c r="D14" s="185">
        <f t="shared" si="0"/>
        <v>5.726272574267669</v>
      </c>
      <c r="E14" s="178">
        <f>I14/'- 7 -'!F14</f>
        <v>184.32697674418606</v>
      </c>
      <c r="F14" s="178">
        <f>'- 31 -'!F14</f>
        <v>150000</v>
      </c>
      <c r="G14" s="185">
        <f t="shared" si="1"/>
        <v>0.18924913513145245</v>
      </c>
      <c r="I14" s="1">
        <v>792606</v>
      </c>
    </row>
    <row r="15" spans="1:9" ht="13.5" customHeight="1">
      <c r="A15" s="381" t="s">
        <v>266</v>
      </c>
      <c r="B15" s="442">
        <f>'- 31 -'!D15</f>
        <v>1394030</v>
      </c>
      <c r="C15" s="442">
        <f>B15/'- 7 -'!F15</f>
        <v>880.3473318598043</v>
      </c>
      <c r="D15" s="443">
        <f t="shared" si="0"/>
        <v>4.871999189182577</v>
      </c>
      <c r="E15" s="442">
        <f>I15/'- 7 -'!F15</f>
        <v>180.69529523208084</v>
      </c>
      <c r="F15" s="442">
        <f>'- 31 -'!F15</f>
        <v>159000</v>
      </c>
      <c r="G15" s="443">
        <f t="shared" si="1"/>
        <v>0.5556895268251255</v>
      </c>
      <c r="I15" s="1">
        <v>286131</v>
      </c>
    </row>
    <row r="16" spans="1:9" ht="13.5" customHeight="1">
      <c r="A16" s="23" t="s">
        <v>267</v>
      </c>
      <c r="B16" s="178">
        <f>'- 31 -'!D16</f>
        <v>1615642</v>
      </c>
      <c r="C16" s="178">
        <f>B16/'- 7 -'!F16</f>
        <v>1237.5656836461126</v>
      </c>
      <c r="D16" s="185">
        <f t="shared" si="0"/>
        <v>6.964814719017813</v>
      </c>
      <c r="E16" s="178">
        <f>I16/'- 7 -'!F16</f>
        <v>177.68824205285333</v>
      </c>
      <c r="F16" s="178">
        <f>'- 31 -'!F16</f>
        <v>106286</v>
      </c>
      <c r="G16" s="185">
        <f t="shared" si="1"/>
        <v>0.4581846084872312</v>
      </c>
      <c r="I16" s="1">
        <v>231972</v>
      </c>
    </row>
    <row r="17" spans="1:9" ht="13.5" customHeight="1">
      <c r="A17" s="381" t="s">
        <v>268</v>
      </c>
      <c r="B17" s="442">
        <f>'- 31 -'!D17</f>
        <v>1241225</v>
      </c>
      <c r="C17" s="442">
        <f>B17/'- 7 -'!F17</f>
        <v>853.3688552767273</v>
      </c>
      <c r="D17" s="443">
        <f t="shared" si="0"/>
        <v>4.572236342873983</v>
      </c>
      <c r="E17" s="442">
        <f>I17/'- 7 -'!F17</f>
        <v>186.6414575455483</v>
      </c>
      <c r="F17" s="442">
        <f>'- 31 -'!F17</f>
        <v>166000</v>
      </c>
      <c r="G17" s="443">
        <f t="shared" si="1"/>
        <v>0.611485615353446</v>
      </c>
      <c r="I17" s="1">
        <v>271470</v>
      </c>
    </row>
    <row r="18" spans="1:9" ht="13.5" customHeight="1">
      <c r="A18" s="23" t="s">
        <v>269</v>
      </c>
      <c r="B18" s="178">
        <f>'- 31 -'!D18</f>
        <v>11434422</v>
      </c>
      <c r="C18" s="178">
        <f>B18/'- 7 -'!F18</f>
        <v>1913.999096098157</v>
      </c>
      <c r="D18" s="185">
        <f t="shared" si="0"/>
        <v>9.188518392028447</v>
      </c>
      <c r="E18" s="178">
        <f>I18/'- 7 -'!F18</f>
        <v>208.30334276292663</v>
      </c>
      <c r="F18" s="178">
        <f>'- 31 -'!F18</f>
        <v>700200</v>
      </c>
      <c r="G18" s="185">
        <f t="shared" si="1"/>
        <v>0.5626695059967455</v>
      </c>
      <c r="I18" s="1">
        <v>1244425</v>
      </c>
    </row>
    <row r="19" spans="1:9" ht="13.5" customHeight="1">
      <c r="A19" s="381" t="s">
        <v>270</v>
      </c>
      <c r="B19" s="442">
        <f>'- 31 -'!D19</f>
        <v>1644400</v>
      </c>
      <c r="C19" s="442">
        <f>B19/'- 7 -'!F19</f>
        <v>525.0319284802043</v>
      </c>
      <c r="D19" s="443">
        <f t="shared" si="0"/>
        <v>4.344414531754859</v>
      </c>
      <c r="E19" s="442">
        <f>I19/'- 7 -'!F19</f>
        <v>120.8521711366539</v>
      </c>
      <c r="F19" s="442">
        <f>'- 31 -'!F19</f>
        <v>58000</v>
      </c>
      <c r="G19" s="443">
        <f t="shared" si="1"/>
        <v>0.15323281612854647</v>
      </c>
      <c r="I19" s="1">
        <v>378509</v>
      </c>
    </row>
    <row r="20" spans="1:9" ht="13.5" customHeight="1">
      <c r="A20" s="23" t="s">
        <v>271</v>
      </c>
      <c r="B20" s="178">
        <f>'- 31 -'!D20</f>
        <v>4058381</v>
      </c>
      <c r="C20" s="178">
        <f>B20/'- 7 -'!F20</f>
        <v>601.7765421115065</v>
      </c>
      <c r="D20" s="185">
        <f t="shared" si="0"/>
        <v>5.018283235586155</v>
      </c>
      <c r="E20" s="178">
        <f>I20/'- 7 -'!F20</f>
        <v>119.91681494661921</v>
      </c>
      <c r="F20" s="178">
        <f>'- 31 -'!F20</f>
        <v>304350</v>
      </c>
      <c r="G20" s="185">
        <f t="shared" si="1"/>
        <v>0.3763359090116592</v>
      </c>
      <c r="I20" s="1">
        <v>808719</v>
      </c>
    </row>
    <row r="21" spans="1:9" ht="13.5" customHeight="1">
      <c r="A21" s="381" t="s">
        <v>272</v>
      </c>
      <c r="B21" s="442">
        <f>'- 31 -'!D21</f>
        <v>2137000</v>
      </c>
      <c r="C21" s="442">
        <f>B21/'- 7 -'!F21</f>
        <v>667.8125</v>
      </c>
      <c r="D21" s="443">
        <f t="shared" si="0"/>
        <v>4.831649679397321</v>
      </c>
      <c r="E21" s="442">
        <f>I21/'- 7 -'!F21</f>
        <v>138.21625</v>
      </c>
      <c r="F21" s="442">
        <f>'- 31 -'!F21</f>
        <v>300000</v>
      </c>
      <c r="G21" s="443">
        <f t="shared" si="1"/>
        <v>0.6782849339350474</v>
      </c>
      <c r="I21" s="1">
        <v>442292</v>
      </c>
    </row>
    <row r="22" spans="1:9" ht="13.5" customHeight="1">
      <c r="A22" s="23" t="s">
        <v>273</v>
      </c>
      <c r="B22" s="178">
        <f>'- 31 -'!D22</f>
        <v>1538850</v>
      </c>
      <c r="C22" s="178">
        <f>B22/'- 7 -'!F22</f>
        <v>909.4858156028369</v>
      </c>
      <c r="D22" s="185">
        <f t="shared" si="0"/>
        <v>4.525057855225201</v>
      </c>
      <c r="E22" s="178">
        <f>I22/'- 7 -'!F22</f>
        <v>200.9887706855792</v>
      </c>
      <c r="F22" s="178">
        <f>'- 31 -'!F22</f>
        <v>83000</v>
      </c>
      <c r="G22" s="185">
        <f t="shared" si="1"/>
        <v>0.24406524481508382</v>
      </c>
      <c r="I22" s="1">
        <v>340073</v>
      </c>
    </row>
    <row r="23" spans="1:9" ht="13.5" customHeight="1">
      <c r="A23" s="381" t="s">
        <v>274</v>
      </c>
      <c r="B23" s="442">
        <f>'- 31 -'!D23</f>
        <v>884550</v>
      </c>
      <c r="C23" s="442">
        <f>B23/'- 7 -'!F23</f>
        <v>679.6388782174414</v>
      </c>
      <c r="D23" s="443">
        <f t="shared" si="0"/>
        <v>3.978581195351013</v>
      </c>
      <c r="E23" s="442">
        <f>I23/'- 7 -'!F23</f>
        <v>170.82443334613907</v>
      </c>
      <c r="F23" s="442">
        <f>'- 31 -'!F23</f>
        <v>95000</v>
      </c>
      <c r="G23" s="443">
        <f t="shared" si="1"/>
        <v>0.42729660681515597</v>
      </c>
      <c r="I23" s="1">
        <v>222328</v>
      </c>
    </row>
    <row r="24" spans="1:9" ht="13.5" customHeight="1">
      <c r="A24" s="23" t="s">
        <v>275</v>
      </c>
      <c r="B24" s="178">
        <f>'- 31 -'!D24</f>
        <v>3699325</v>
      </c>
      <c r="C24" s="178">
        <f>B24/'- 7 -'!F24</f>
        <v>802.8920238741183</v>
      </c>
      <c r="D24" s="185">
        <f t="shared" si="0"/>
        <v>5.677747456825898</v>
      </c>
      <c r="E24" s="178">
        <f>I24/'- 7 -'!F24</f>
        <v>141.41030927835052</v>
      </c>
      <c r="F24" s="178">
        <f>'- 31 -'!F24</f>
        <v>171400</v>
      </c>
      <c r="G24" s="185">
        <f t="shared" si="1"/>
        <v>0.2630658063565539</v>
      </c>
      <c r="I24" s="1">
        <v>651548</v>
      </c>
    </row>
    <row r="25" spans="1:9" ht="13.5" customHeight="1">
      <c r="A25" s="381" t="s">
        <v>276</v>
      </c>
      <c r="B25" s="442">
        <f>'- 31 -'!D25</f>
        <v>12782266</v>
      </c>
      <c r="C25" s="442">
        <f>B25/'- 7 -'!F25</f>
        <v>860.6717166616166</v>
      </c>
      <c r="D25" s="443">
        <f t="shared" si="0"/>
        <v>5.744306819233815</v>
      </c>
      <c r="E25" s="442">
        <f>I25/'- 7 -'!F25</f>
        <v>149.83038750294583</v>
      </c>
      <c r="F25" s="442">
        <f>'- 31 -'!F25</f>
        <v>460000</v>
      </c>
      <c r="G25" s="443">
        <f t="shared" si="1"/>
        <v>0.20672243378815264</v>
      </c>
      <c r="I25" s="1">
        <v>2225206</v>
      </c>
    </row>
    <row r="26" spans="1:9" ht="13.5" customHeight="1">
      <c r="A26" s="23" t="s">
        <v>277</v>
      </c>
      <c r="B26" s="178">
        <f>'- 31 -'!D26</f>
        <v>2991258</v>
      </c>
      <c r="C26" s="178">
        <f>B26/'- 7 -'!F26</f>
        <v>925.0836554816761</v>
      </c>
      <c r="D26" s="185">
        <f t="shared" si="0"/>
        <v>3.336022590653697</v>
      </c>
      <c r="E26" s="178">
        <f>I26/'- 7 -'!F26</f>
        <v>277.30137621772076</v>
      </c>
      <c r="F26" s="178">
        <f>'- 31 -'!F26</f>
        <v>166100</v>
      </c>
      <c r="G26" s="185">
        <f t="shared" si="1"/>
        <v>0.18524425252103932</v>
      </c>
      <c r="I26" s="1">
        <v>896654</v>
      </c>
    </row>
    <row r="27" spans="1:9" ht="13.5" customHeight="1">
      <c r="A27" s="381" t="s">
        <v>278</v>
      </c>
      <c r="B27" s="442">
        <f>'- 31 -'!D27</f>
        <v>3373396</v>
      </c>
      <c r="C27" s="446">
        <f>B27/'- 7 -'!F27</f>
        <v>994.3365137755297</v>
      </c>
      <c r="D27" s="443">
        <f t="shared" si="0"/>
        <v>7.313674944985854</v>
      </c>
      <c r="E27" s="446">
        <f>I27/'- 7 -'!F27</f>
        <v>135.9557980433943</v>
      </c>
      <c r="F27" s="446">
        <f>'- 31 -'!F27</f>
        <v>354500</v>
      </c>
      <c r="G27" s="443">
        <f t="shared" si="1"/>
        <v>0.7685720170408351</v>
      </c>
      <c r="I27" s="1">
        <v>461245</v>
      </c>
    </row>
    <row r="28" spans="1:9" ht="13.5" customHeight="1">
      <c r="A28" s="23" t="s">
        <v>279</v>
      </c>
      <c r="B28" s="178">
        <f>'- 31 -'!D28</f>
        <v>1682939</v>
      </c>
      <c r="C28" s="178">
        <f>B28/'- 7 -'!F28</f>
        <v>820.9458536585366</v>
      </c>
      <c r="D28" s="185">
        <f t="shared" si="0"/>
        <v>4.21025257427625</v>
      </c>
      <c r="E28" s="178">
        <f>I28/'- 7 -'!F28</f>
        <v>194.98731707317074</v>
      </c>
      <c r="F28" s="178">
        <f>'- 31 -'!F28</f>
        <v>124460</v>
      </c>
      <c r="G28" s="185">
        <f t="shared" si="1"/>
        <v>0.31136484174080115</v>
      </c>
      <c r="I28" s="1">
        <v>399724</v>
      </c>
    </row>
    <row r="29" spans="1:9" ht="13.5" customHeight="1">
      <c r="A29" s="381" t="s">
        <v>280</v>
      </c>
      <c r="B29" s="442">
        <f>'- 31 -'!D29</f>
        <v>9143519</v>
      </c>
      <c r="C29" s="442">
        <f>B29/'- 7 -'!F29</f>
        <v>706.7454299516908</v>
      </c>
      <c r="D29" s="443">
        <f t="shared" si="0"/>
        <v>5.405034797037478</v>
      </c>
      <c r="E29" s="442">
        <f>I29/'- 7 -'!F29</f>
        <v>130.7568695652174</v>
      </c>
      <c r="F29" s="442">
        <f>'- 31 -'!F29</f>
        <v>830500</v>
      </c>
      <c r="G29" s="443">
        <f t="shared" si="1"/>
        <v>0.4909358638550022</v>
      </c>
      <c r="I29" s="1">
        <v>1691667</v>
      </c>
    </row>
    <row r="30" spans="1:9" ht="13.5" customHeight="1">
      <c r="A30" s="23" t="s">
        <v>281</v>
      </c>
      <c r="B30" s="178">
        <f>'- 31 -'!D30</f>
        <v>890520</v>
      </c>
      <c r="C30" s="178">
        <f>B30/'- 7 -'!F30</f>
        <v>712.416</v>
      </c>
      <c r="D30" s="185">
        <f t="shared" si="0"/>
        <v>4.26137097738964</v>
      </c>
      <c r="E30" s="178">
        <f>I30/'- 7 -'!F30</f>
        <v>167.18</v>
      </c>
      <c r="F30" s="178">
        <f>'- 31 -'!F30</f>
        <v>220150</v>
      </c>
      <c r="G30" s="185">
        <f t="shared" si="1"/>
        <v>1.053475296088049</v>
      </c>
      <c r="I30" s="1">
        <v>208975</v>
      </c>
    </row>
    <row r="31" spans="1:9" ht="13.5" customHeight="1">
      <c r="A31" s="381" t="s">
        <v>282</v>
      </c>
      <c r="B31" s="442">
        <f>'- 31 -'!D31</f>
        <v>2907076</v>
      </c>
      <c r="C31" s="442">
        <f>B31/'- 7 -'!F31</f>
        <v>861.9943661971831</v>
      </c>
      <c r="D31" s="443">
        <f t="shared" si="0"/>
        <v>4.48292846161082</v>
      </c>
      <c r="E31" s="442">
        <f>I31/'- 7 -'!F31</f>
        <v>192.28376575240918</v>
      </c>
      <c r="F31" s="442">
        <f>'- 31 -'!F31</f>
        <v>210335</v>
      </c>
      <c r="G31" s="443">
        <f t="shared" si="1"/>
        <v>0.32435229005808996</v>
      </c>
      <c r="I31" s="1">
        <v>648477</v>
      </c>
    </row>
    <row r="32" spans="1:9" ht="13.5" customHeight="1">
      <c r="A32" s="23" t="s">
        <v>283</v>
      </c>
      <c r="B32" s="178">
        <f>'- 31 -'!D32</f>
        <v>1763890</v>
      </c>
      <c r="C32" s="178">
        <f>B32/'- 7 -'!F32</f>
        <v>789.5658012533572</v>
      </c>
      <c r="D32" s="185">
        <f t="shared" si="0"/>
        <v>4.443641090624189</v>
      </c>
      <c r="E32" s="178">
        <f>I32/'- 7 -'!F32</f>
        <v>177.6844225604297</v>
      </c>
      <c r="F32" s="178">
        <f>'- 31 -'!F32</f>
        <v>224960</v>
      </c>
      <c r="G32" s="185">
        <f t="shared" si="1"/>
        <v>0.5667255326277816</v>
      </c>
      <c r="I32" s="1">
        <v>396947</v>
      </c>
    </row>
    <row r="33" spans="1:9" ht="13.5" customHeight="1">
      <c r="A33" s="381" t="s">
        <v>284</v>
      </c>
      <c r="B33" s="442">
        <f>'- 31 -'!D33</f>
        <v>2205200</v>
      </c>
      <c r="C33" s="442">
        <f>B33/'- 7 -'!F33</f>
        <v>948.0653482373173</v>
      </c>
      <c r="D33" s="443">
        <f t="shared" si="0"/>
        <v>4.3799505835432075</v>
      </c>
      <c r="E33" s="442">
        <f>I33/'- 7 -'!F33</f>
        <v>216.45571797076525</v>
      </c>
      <c r="F33" s="442">
        <f>'- 31 -'!F33</f>
        <v>169100</v>
      </c>
      <c r="G33" s="443">
        <f t="shared" si="1"/>
        <v>0.3358650660607457</v>
      </c>
      <c r="I33" s="1">
        <v>503476</v>
      </c>
    </row>
    <row r="34" spans="1:9" ht="13.5" customHeight="1">
      <c r="A34" s="23" t="s">
        <v>285</v>
      </c>
      <c r="B34" s="178">
        <f>'- 31 -'!D34</f>
        <v>1698795</v>
      </c>
      <c r="C34" s="178">
        <f>B34/'- 7 -'!F34</f>
        <v>778.3711340206186</v>
      </c>
      <c r="D34" s="185">
        <f t="shared" si="0"/>
        <v>4.6382594735390725</v>
      </c>
      <c r="E34" s="178">
        <f>I34/'- 7 -'!F34</f>
        <v>167.81534936998855</v>
      </c>
      <c r="F34" s="178">
        <f>'- 31 -'!F34</f>
        <v>198520</v>
      </c>
      <c r="G34" s="185">
        <f t="shared" si="1"/>
        <v>0.5420237701941533</v>
      </c>
      <c r="I34" s="1">
        <v>366257</v>
      </c>
    </row>
    <row r="35" spans="1:9" ht="13.5" customHeight="1">
      <c r="A35" s="381" t="s">
        <v>286</v>
      </c>
      <c r="B35" s="442">
        <f>'- 31 -'!D35</f>
        <v>14350950</v>
      </c>
      <c r="C35" s="442">
        <f>B35/'- 7 -'!F35</f>
        <v>842.8101600352371</v>
      </c>
      <c r="D35" s="443">
        <f t="shared" si="0"/>
        <v>5.941123431398849</v>
      </c>
      <c r="E35" s="442">
        <f>I35/'- 7 -'!F35</f>
        <v>141.86040229041257</v>
      </c>
      <c r="F35" s="442">
        <f>'- 31 -'!F35</f>
        <v>1122550</v>
      </c>
      <c r="G35" s="443">
        <f t="shared" si="1"/>
        <v>0.46472241265677733</v>
      </c>
      <c r="I35" s="1">
        <v>2415528</v>
      </c>
    </row>
    <row r="36" spans="1:9" ht="13.5" customHeight="1">
      <c r="A36" s="23" t="s">
        <v>287</v>
      </c>
      <c r="B36" s="178">
        <f>'- 31 -'!D36</f>
        <v>1843100</v>
      </c>
      <c r="C36" s="178">
        <f>B36/'- 7 -'!F36</f>
        <v>913.103789943027</v>
      </c>
      <c r="D36" s="185">
        <f t="shared" si="0"/>
        <v>5.6932719247033825</v>
      </c>
      <c r="E36" s="178">
        <f>I36/'- 7 -'!F36</f>
        <v>160.38295764181322</v>
      </c>
      <c r="F36" s="178">
        <f>'- 31 -'!F36</f>
        <v>100000</v>
      </c>
      <c r="G36" s="185">
        <f t="shared" si="1"/>
        <v>0.30889652892970443</v>
      </c>
      <c r="I36" s="1">
        <v>323733</v>
      </c>
    </row>
    <row r="37" spans="1:9" ht="13.5" customHeight="1">
      <c r="A37" s="381" t="s">
        <v>288</v>
      </c>
      <c r="B37" s="442">
        <f>'- 31 -'!D37</f>
        <v>2733445</v>
      </c>
      <c r="C37" s="442">
        <f>B37/'- 7 -'!F37</f>
        <v>845.4825239715435</v>
      </c>
      <c r="D37" s="443">
        <f t="shared" si="0"/>
        <v>5.10330026903251</v>
      </c>
      <c r="E37" s="442">
        <f>I37/'- 7 -'!F37</f>
        <v>165.67367769873184</v>
      </c>
      <c r="F37" s="442">
        <f>'- 31 -'!F37</f>
        <v>201486</v>
      </c>
      <c r="G37" s="443">
        <f t="shared" si="1"/>
        <v>0.37617129958945006</v>
      </c>
      <c r="I37" s="1">
        <v>535623</v>
      </c>
    </row>
    <row r="38" spans="1:9" ht="13.5" customHeight="1">
      <c r="A38" s="23" t="s">
        <v>289</v>
      </c>
      <c r="B38" s="178">
        <f>'- 31 -'!D38</f>
        <v>6896299</v>
      </c>
      <c r="C38" s="178">
        <f>B38/'- 7 -'!F38</f>
        <v>808.4758499413833</v>
      </c>
      <c r="D38" s="185">
        <f t="shared" si="0"/>
        <v>6.337444161505923</v>
      </c>
      <c r="E38" s="178">
        <f>I38/'- 7 -'!F38</f>
        <v>127.57127784290739</v>
      </c>
      <c r="F38" s="178">
        <f>'- 31 -'!F38</f>
        <v>624554</v>
      </c>
      <c r="G38" s="185">
        <f t="shared" si="1"/>
        <v>0.573942066729585</v>
      </c>
      <c r="I38" s="1">
        <v>1088183</v>
      </c>
    </row>
    <row r="39" spans="1:9" ht="13.5" customHeight="1">
      <c r="A39" s="381" t="s">
        <v>290</v>
      </c>
      <c r="B39" s="442">
        <f>'- 31 -'!D39</f>
        <v>1428600</v>
      </c>
      <c r="C39" s="442">
        <f>B39/'- 7 -'!F39</f>
        <v>811.4740130644703</v>
      </c>
      <c r="D39" s="443">
        <f t="shared" si="0"/>
        <v>4.568508439236855</v>
      </c>
      <c r="E39" s="442">
        <f>I39/'- 7 -'!F39</f>
        <v>177.62340244248793</v>
      </c>
      <c r="F39" s="442">
        <f>'- 31 -'!F39</f>
        <v>180200</v>
      </c>
      <c r="G39" s="443">
        <f t="shared" si="1"/>
        <v>0.5762601293227504</v>
      </c>
      <c r="I39" s="1">
        <v>312706</v>
      </c>
    </row>
    <row r="40" spans="1:9" ht="13.5" customHeight="1">
      <c r="A40" s="23" t="s">
        <v>291</v>
      </c>
      <c r="B40" s="178">
        <f>'- 31 -'!D40</f>
        <v>6902114</v>
      </c>
      <c r="C40" s="178">
        <f>B40/'- 7 -'!F40</f>
        <v>769.9471241800902</v>
      </c>
      <c r="D40" s="185">
        <f t="shared" si="0"/>
        <v>4.655113829884097</v>
      </c>
      <c r="E40" s="178">
        <f>I40/'- 7 -'!F40</f>
        <v>165.39813038240152</v>
      </c>
      <c r="F40" s="178">
        <f>'- 31 -'!F40</f>
        <v>1136857</v>
      </c>
      <c r="G40" s="185">
        <f t="shared" si="1"/>
        <v>0.7667504105699419</v>
      </c>
      <c r="I40" s="1">
        <v>1482695</v>
      </c>
    </row>
    <row r="41" spans="1:9" ht="13.5" customHeight="1">
      <c r="A41" s="381" t="s">
        <v>292</v>
      </c>
      <c r="B41" s="442">
        <f>'- 31 -'!D41</f>
        <v>3497271</v>
      </c>
      <c r="C41" s="442">
        <f>B41/'- 7 -'!F41</f>
        <v>733.9498426023085</v>
      </c>
      <c r="D41" s="443">
        <f t="shared" si="0"/>
        <v>4.743689699652898</v>
      </c>
      <c r="E41" s="442">
        <f>I41/'- 7 -'!F41</f>
        <v>154.72130115424974</v>
      </c>
      <c r="F41" s="442">
        <f>'- 31 -'!F41</f>
        <v>140250</v>
      </c>
      <c r="G41" s="443">
        <f t="shared" si="1"/>
        <v>0.19023475171821655</v>
      </c>
      <c r="I41" s="1">
        <v>737247</v>
      </c>
    </row>
    <row r="42" spans="1:9" ht="13.5" customHeight="1">
      <c r="A42" s="23" t="s">
        <v>293</v>
      </c>
      <c r="B42" s="178">
        <f>'- 31 -'!D42</f>
        <v>1620497</v>
      </c>
      <c r="C42" s="178">
        <f>B42/'- 7 -'!F42</f>
        <v>900.0261038600389</v>
      </c>
      <c r="D42" s="185">
        <f t="shared" si="0"/>
        <v>5.022912333667058</v>
      </c>
      <c r="E42" s="178">
        <f>I42/'- 7 -'!F42</f>
        <v>179.1841155234657</v>
      </c>
      <c r="F42" s="178">
        <f>'- 31 -'!F42</f>
        <v>54200</v>
      </c>
      <c r="G42" s="185">
        <f t="shared" si="1"/>
        <v>0.16799898332718577</v>
      </c>
      <c r="I42" s="1">
        <v>322621</v>
      </c>
    </row>
    <row r="43" spans="1:9" ht="13.5" customHeight="1">
      <c r="A43" s="381" t="s">
        <v>294</v>
      </c>
      <c r="B43" s="442">
        <f>'- 31 -'!D43</f>
        <v>725485</v>
      </c>
      <c r="C43" s="442">
        <f>B43/'- 7 -'!F43</f>
        <v>638.631161971831</v>
      </c>
      <c r="D43" s="443">
        <f>B43/I43</f>
        <v>3.79477455800816</v>
      </c>
      <c r="E43" s="442">
        <f>I43/'- 7 -'!F43</f>
        <v>168.29225352112675</v>
      </c>
      <c r="F43" s="442">
        <f>'- 31 -'!F43</f>
        <v>93200</v>
      </c>
      <c r="G43" s="443">
        <f>F43/I43</f>
        <v>0.48749869233183385</v>
      </c>
      <c r="I43" s="1">
        <v>191180</v>
      </c>
    </row>
    <row r="44" spans="1:9" ht="13.5" customHeight="1">
      <c r="A44" s="23" t="s">
        <v>295</v>
      </c>
      <c r="B44" s="178">
        <f>'- 31 -'!D44</f>
        <v>746407</v>
      </c>
      <c r="C44" s="178">
        <f>B44/'- 7 -'!F44</f>
        <v>943.0284270372711</v>
      </c>
      <c r="D44" s="185">
        <f>B44/I44</f>
        <v>4.165380344098263</v>
      </c>
      <c r="E44" s="178">
        <f>I44/'- 7 -'!F44</f>
        <v>226.39671509791535</v>
      </c>
      <c r="F44" s="178">
        <f>'- 31 -'!F44</f>
        <v>51755</v>
      </c>
      <c r="G44" s="185">
        <f>F44/I44</f>
        <v>0.28882266606396456</v>
      </c>
      <c r="I44" s="1">
        <v>179193</v>
      </c>
    </row>
    <row r="45" spans="1:9" ht="13.5" customHeight="1">
      <c r="A45" s="381" t="s">
        <v>296</v>
      </c>
      <c r="B45" s="442">
        <f>'- 31 -'!D45</f>
        <v>933244</v>
      </c>
      <c r="C45" s="442">
        <f>B45/'- 7 -'!F45</f>
        <v>637.8974709501025</v>
      </c>
      <c r="D45" s="443">
        <f>B45/I45</f>
        <v>5.040230288562803</v>
      </c>
      <c r="E45" s="442">
        <f>I45/'- 7 -'!F45</f>
        <v>126.56117566643883</v>
      </c>
      <c r="F45" s="442">
        <f>'- 31 -'!F45</f>
        <v>136780</v>
      </c>
      <c r="G45" s="443">
        <f>F45/I45</f>
        <v>0.7387164545066672</v>
      </c>
      <c r="I45" s="1">
        <v>185159</v>
      </c>
    </row>
    <row r="46" spans="1:9" ht="13.5" customHeight="1">
      <c r="A46" s="23" t="s">
        <v>297</v>
      </c>
      <c r="B46" s="178">
        <f>'- 31 -'!D46</f>
        <v>25172100</v>
      </c>
      <c r="C46" s="178">
        <f>B46/'- 7 -'!F46</f>
        <v>812.7241908144322</v>
      </c>
      <c r="D46" s="185">
        <f>B46/I46</f>
        <v>5.101565788596347</v>
      </c>
      <c r="E46" s="178">
        <f>I46/'- 7 -'!F46</f>
        <v>159.3087739123416</v>
      </c>
      <c r="F46" s="178">
        <f>'- 31 -'!F46</f>
        <v>8187200</v>
      </c>
      <c r="G46" s="185">
        <f>F46/I46</f>
        <v>1.6592790996538236</v>
      </c>
      <c r="I46" s="1">
        <v>4934191</v>
      </c>
    </row>
    <row r="47" spans="1:7" ht="13.5" customHeight="1">
      <c r="A47" s="381" t="s">
        <v>300</v>
      </c>
      <c r="B47" s="442">
        <f>'- 31 -'!D47</f>
        <v>778806</v>
      </c>
      <c r="C47" s="442">
        <f>B47/'- 7 -'!F47</f>
        <v>1022.0551181102362</v>
      </c>
      <c r="D47" s="447" t="s">
        <v>216</v>
      </c>
      <c r="E47" s="446" t="s">
        <v>216</v>
      </c>
      <c r="F47" s="442">
        <f>'- 31 -'!F47</f>
        <v>33400</v>
      </c>
      <c r="G47" s="447" t="s">
        <v>216</v>
      </c>
    </row>
    <row r="48" spans="1:9" ht="4.5" customHeight="1">
      <c r="A48"/>
      <c r="B48"/>
      <c r="C48"/>
      <c r="D48"/>
      <c r="E48"/>
      <c r="F48"/>
      <c r="G48"/>
      <c r="H48"/>
      <c r="I48"/>
    </row>
    <row r="49" spans="1:9" ht="13.5" customHeight="1">
      <c r="A49" s="384" t="s">
        <v>298</v>
      </c>
      <c r="B49" s="444">
        <f>SUM(B11:B47)</f>
        <v>148639929</v>
      </c>
      <c r="C49" s="444">
        <f>B49/'- 7 -'!F49</f>
        <v>838.6932831915184</v>
      </c>
      <c r="D49" s="445">
        <f>B49/I49</f>
        <v>5.329157139831679</v>
      </c>
      <c r="E49" s="444">
        <f>I49/'- 7 -'!F49</f>
        <v>157.37822345730424</v>
      </c>
      <c r="F49" s="444">
        <f>SUM(F11:F47)</f>
        <v>18114538</v>
      </c>
      <c r="G49" s="445">
        <f>F49/I49</f>
        <v>0.6494568462653952</v>
      </c>
      <c r="I49" s="1">
        <f>SUM(I11:I47)</f>
        <v>27891827</v>
      </c>
    </row>
    <row r="50" spans="1:7" ht="4.5" customHeight="1">
      <c r="A50" s="25" t="s">
        <v>6</v>
      </c>
      <c r="B50" s="179"/>
      <c r="C50" s="179"/>
      <c r="D50" s="102"/>
      <c r="E50" s="179"/>
      <c r="F50" s="179"/>
      <c r="G50" s="102"/>
    </row>
    <row r="51" spans="1:9" ht="13.5" customHeight="1">
      <c r="A51" s="23" t="s">
        <v>299</v>
      </c>
      <c r="B51" s="178">
        <f>'- 31 -'!D51</f>
        <v>324009</v>
      </c>
      <c r="C51" s="351">
        <f>B51/'- 7 -'!F51</f>
        <v>1205.8392259024936</v>
      </c>
      <c r="D51" s="352" t="s">
        <v>216</v>
      </c>
      <c r="E51" s="351" t="s">
        <v>216</v>
      </c>
      <c r="F51" s="351">
        <f>'- 31 -'!F51</f>
        <v>0</v>
      </c>
      <c r="G51" s="352" t="s">
        <v>216</v>
      </c>
      <c r="I51" s="165"/>
    </row>
    <row r="52" spans="1:7" ht="49.5" customHeight="1">
      <c r="A52" s="27"/>
      <c r="B52" s="27"/>
      <c r="C52" s="27"/>
      <c r="D52" s="27"/>
      <c r="E52" s="27"/>
      <c r="F52" s="27"/>
      <c r="G52" s="27"/>
    </row>
    <row r="53" ht="15" customHeight="1">
      <c r="A53" s="255" t="s">
        <v>520</v>
      </c>
    </row>
    <row r="54" ht="12" customHeight="1">
      <c r="A54" s="255" t="s">
        <v>521</v>
      </c>
    </row>
    <row r="55" ht="14.25" customHeight="1"/>
    <row r="56" ht="14.25" customHeight="1"/>
    <row r="57" ht="14.25" customHeight="1"/>
    <row r="58" ht="14.25" customHeight="1"/>
    <row r="59" ht="14.25" customHeight="1"/>
    <row r="60" ht="12" customHeight="1"/>
    <row r="61" ht="12" customHeight="1"/>
    <row r="62" ht="12" customHeight="1"/>
    <row r="63" ht="12" customHeight="1"/>
    <row r="64" ht="12" customHeight="1"/>
    <row r="65" ht="12" customHeight="1"/>
    <row r="66" ht="12"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3.xml><?xml version="1.0" encoding="utf-8"?>
<worksheet xmlns="http://schemas.openxmlformats.org/spreadsheetml/2006/main" xmlns:r="http://schemas.openxmlformats.org/officeDocument/2006/relationships">
  <sheetPr codeName="Sheet52">
    <pageSetUpPr fitToPage="1"/>
  </sheetPr>
  <dimension ref="A1:J54"/>
  <sheetViews>
    <sheetView showGridLines="0" showZeros="0" workbookViewId="0" topLeftCell="A1">
      <selection activeCell="A1" sqref="A1"/>
    </sheetView>
  </sheetViews>
  <sheetFormatPr defaultColWidth="15.83203125" defaultRowHeight="12"/>
  <cols>
    <col min="1" max="1" width="29.83203125" style="1" customWidth="1"/>
    <col min="2" max="2" width="15.83203125" style="1" customWidth="1"/>
    <col min="3" max="3" width="8.83203125" style="1" customWidth="1"/>
    <col min="4" max="4" width="9.83203125" style="1" customWidth="1"/>
    <col min="5" max="5" width="15.83203125" style="1" customWidth="1"/>
    <col min="6" max="6" width="8.83203125" style="1" customWidth="1"/>
    <col min="7" max="7" width="9.83203125" style="1" customWidth="1"/>
    <col min="8" max="8" width="15.83203125" style="1" customWidth="1"/>
    <col min="9" max="9" width="8.83203125" style="1" customWidth="1"/>
    <col min="10" max="10" width="9.83203125" style="1" customWidth="1"/>
    <col min="11" max="16384" width="15.83203125" style="1" customWidth="1"/>
  </cols>
  <sheetData>
    <row r="1" spans="1:10" ht="6.75" customHeight="1">
      <c r="A1" s="3"/>
      <c r="B1" s="4"/>
      <c r="C1" s="4"/>
      <c r="D1" s="4"/>
      <c r="E1" s="4"/>
      <c r="F1" s="4"/>
      <c r="G1" s="4"/>
      <c r="H1" s="4"/>
      <c r="I1" s="4"/>
      <c r="J1" s="4"/>
    </row>
    <row r="2" spans="1:10" ht="15.75" customHeight="1">
      <c r="A2" s="168"/>
      <c r="B2" s="5" t="s">
        <v>207</v>
      </c>
      <c r="C2" s="6"/>
      <c r="D2" s="6"/>
      <c r="E2" s="6"/>
      <c r="F2" s="6"/>
      <c r="G2" s="6"/>
      <c r="H2" s="109"/>
      <c r="I2" s="180"/>
      <c r="J2" s="120"/>
    </row>
    <row r="3" spans="1:10" ht="15.75" customHeight="1">
      <c r="A3" s="171"/>
      <c r="B3" s="7" t="str">
        <f>OPYEAR</f>
        <v>OPERATING FUND 2005/2006 BUDGET</v>
      </c>
      <c r="C3" s="8"/>
      <c r="D3" s="8"/>
      <c r="E3" s="8"/>
      <c r="F3" s="8"/>
      <c r="G3" s="8"/>
      <c r="H3" s="111"/>
      <c r="I3" s="111"/>
      <c r="J3" s="104"/>
    </row>
    <row r="4" spans="2:10" ht="15.75" customHeight="1">
      <c r="B4" s="4"/>
      <c r="C4" s="4"/>
      <c r="D4" s="4"/>
      <c r="E4" s="4"/>
      <c r="F4" s="4"/>
      <c r="G4" s="4"/>
      <c r="H4" s="4"/>
      <c r="I4" s="4"/>
      <c r="J4" s="4"/>
    </row>
    <row r="5" ht="13.5" customHeight="1"/>
    <row r="6" spans="2:10" ht="18" customHeight="1">
      <c r="B6" s="173" t="s">
        <v>430</v>
      </c>
      <c r="C6" s="181"/>
      <c r="D6" s="174"/>
      <c r="E6" s="174"/>
      <c r="F6" s="174"/>
      <c r="G6" s="174"/>
      <c r="H6" s="174"/>
      <c r="I6" s="174"/>
      <c r="J6" s="175"/>
    </row>
    <row r="7" spans="2:10" ht="15.75" customHeight="1">
      <c r="B7" s="378" t="s">
        <v>183</v>
      </c>
      <c r="C7" s="379"/>
      <c r="D7" s="380"/>
      <c r="E7" s="378" t="s">
        <v>168</v>
      </c>
      <c r="F7" s="379"/>
      <c r="G7" s="380"/>
      <c r="H7" s="378" t="s">
        <v>174</v>
      </c>
      <c r="I7" s="379"/>
      <c r="J7" s="380"/>
    </row>
    <row r="8" spans="1:10" ht="15.75" customHeight="1">
      <c r="A8" s="105"/>
      <c r="B8" s="176"/>
      <c r="C8" s="107"/>
      <c r="D8" s="16" t="s">
        <v>74</v>
      </c>
      <c r="E8" s="176"/>
      <c r="F8" s="177"/>
      <c r="G8" s="16" t="s">
        <v>74</v>
      </c>
      <c r="H8" s="176"/>
      <c r="I8" s="177"/>
      <c r="J8" s="16" t="s">
        <v>74</v>
      </c>
    </row>
    <row r="9" spans="1:10" ht="15.75" customHeight="1">
      <c r="A9" s="35" t="s">
        <v>98</v>
      </c>
      <c r="B9" s="116" t="s">
        <v>99</v>
      </c>
      <c r="C9" s="116" t="s">
        <v>100</v>
      </c>
      <c r="D9" s="116" t="s">
        <v>101</v>
      </c>
      <c r="E9" s="116" t="s">
        <v>99</v>
      </c>
      <c r="F9" s="116" t="s">
        <v>100</v>
      </c>
      <c r="G9" s="116" t="s">
        <v>101</v>
      </c>
      <c r="H9" s="116" t="s">
        <v>99</v>
      </c>
      <c r="I9" s="116" t="s">
        <v>100</v>
      </c>
      <c r="J9" s="116" t="s">
        <v>101</v>
      </c>
    </row>
    <row r="10" ht="4.5" customHeight="1">
      <c r="A10" s="37"/>
    </row>
    <row r="11" spans="1:10" ht="13.5" customHeight="1">
      <c r="A11" s="381" t="s">
        <v>263</v>
      </c>
      <c r="B11" s="382">
        <v>114200</v>
      </c>
      <c r="C11" s="383">
        <f>B11/'- 3 -'!D11*100</f>
        <v>0.9553287602476158</v>
      </c>
      <c r="D11" s="382">
        <f>B11/'- 7 -'!F11</f>
        <v>75.38202580943265</v>
      </c>
      <c r="E11" s="382">
        <v>37890</v>
      </c>
      <c r="F11" s="383">
        <f>E11/'- 3 -'!D11*100</f>
        <v>0.3169650326250627</v>
      </c>
      <c r="G11" s="382">
        <f>E11/'- 7 -'!F11</f>
        <v>25.010726426614738</v>
      </c>
      <c r="H11" s="382">
        <v>150956</v>
      </c>
      <c r="I11" s="383">
        <f>H11/'- 3 -'!D11*100</f>
        <v>1.262807428475824</v>
      </c>
      <c r="J11" s="382">
        <f>H11/'- 7 -'!F11</f>
        <v>99.64421268028647</v>
      </c>
    </row>
    <row r="12" spans="1:10" ht="13.5" customHeight="1">
      <c r="A12" s="23" t="s">
        <v>264</v>
      </c>
      <c r="B12" s="24">
        <v>93197</v>
      </c>
      <c r="C12" s="374">
        <f>B12/'- 3 -'!D12</f>
        <v>0.0044874009754729645</v>
      </c>
      <c r="D12" s="24">
        <f>B12/'- 7 -'!F12</f>
        <v>39.914173199682224</v>
      </c>
      <c r="E12" s="24">
        <v>28700</v>
      </c>
      <c r="F12" s="374">
        <f>E12/'- 3 -'!D12</f>
        <v>0.0013818943527803907</v>
      </c>
      <c r="G12" s="24">
        <f>E12/'- 7 -'!F12</f>
        <v>12.291562720161378</v>
      </c>
      <c r="H12" s="24">
        <v>232500</v>
      </c>
      <c r="I12" s="374">
        <f>H12/'- 3 -'!D12</f>
        <v>0.011194788746391666</v>
      </c>
      <c r="J12" s="24">
        <f>H12/'- 7 -'!F12</f>
        <v>99.57450635670803</v>
      </c>
    </row>
    <row r="13" spans="1:10" ht="13.5" customHeight="1">
      <c r="A13" s="381" t="s">
        <v>265</v>
      </c>
      <c r="B13" s="382">
        <v>205500</v>
      </c>
      <c r="C13" s="383">
        <f>B13/'- 3 -'!D13</f>
        <v>0.003995636881186675</v>
      </c>
      <c r="D13" s="382">
        <f>B13/'- 7 -'!F13</f>
        <v>29.236022193768672</v>
      </c>
      <c r="E13" s="382">
        <v>129200</v>
      </c>
      <c r="F13" s="383">
        <f>E13/'- 3 -'!D13</f>
        <v>0.0025120987107022795</v>
      </c>
      <c r="G13" s="382">
        <f>E13/'- 7 -'!F13</f>
        <v>18.380993028880354</v>
      </c>
      <c r="H13" s="382">
        <v>456600</v>
      </c>
      <c r="I13" s="383">
        <f>H13/'- 3 -'!D13</f>
        <v>0.00887789683673886</v>
      </c>
      <c r="J13" s="382">
        <f>H13/'- 7 -'!F13</f>
        <v>64.95945369184805</v>
      </c>
    </row>
    <row r="14" spans="1:10" ht="13.5" customHeight="1">
      <c r="A14" s="23" t="s">
        <v>301</v>
      </c>
      <c r="B14" s="24">
        <v>177114</v>
      </c>
      <c r="C14" s="374">
        <f>B14/'- 3 -'!D14</f>
        <v>0.003852255431457437</v>
      </c>
      <c r="D14" s="24">
        <f>B14/'- 7 -'!F14</f>
        <v>41.189302325581394</v>
      </c>
      <c r="E14" s="24">
        <v>133300</v>
      </c>
      <c r="F14" s="374">
        <f>E14/'- 3 -'!D14</f>
        <v>0.0028992945166010386</v>
      </c>
      <c r="G14" s="24">
        <f>E14/'- 7 -'!F14</f>
        <v>31</v>
      </c>
      <c r="H14" s="24">
        <v>480890</v>
      </c>
      <c r="I14" s="374">
        <f>H14/'- 3 -'!D14</f>
        <v>0.01045942790763896</v>
      </c>
      <c r="J14" s="24">
        <f>H14/'- 7 -'!F14</f>
        <v>111.83488372093024</v>
      </c>
    </row>
    <row r="15" spans="1:10" ht="13.5" customHeight="1">
      <c r="A15" s="381" t="s">
        <v>266</v>
      </c>
      <c r="B15" s="382">
        <v>40500</v>
      </c>
      <c r="C15" s="383">
        <f>B15/'- 3 -'!D15</f>
        <v>0.002919662775344926</v>
      </c>
      <c r="D15" s="382">
        <f>B15/'- 7 -'!F15</f>
        <v>25.576255131038838</v>
      </c>
      <c r="E15" s="382">
        <v>17900</v>
      </c>
      <c r="F15" s="383">
        <f>E15/'- 3 -'!D15</f>
        <v>0.0012904188562635598</v>
      </c>
      <c r="G15" s="382">
        <f>E15/'- 7 -'!F15</f>
        <v>11.304073255446795</v>
      </c>
      <c r="H15" s="382">
        <v>169772</v>
      </c>
      <c r="I15" s="383">
        <f>H15/'- 3 -'!D15</f>
        <v>0.012238937992490338</v>
      </c>
      <c r="J15" s="382">
        <f>H15/'- 7 -'!F15</f>
        <v>107.21313545942532</v>
      </c>
    </row>
    <row r="16" spans="1:10" ht="13.5" customHeight="1">
      <c r="A16" s="23" t="s">
        <v>267</v>
      </c>
      <c r="B16" s="24">
        <v>81737</v>
      </c>
      <c r="C16" s="374">
        <f>B16/'- 3 -'!D16</f>
        <v>0.007425341420172742</v>
      </c>
      <c r="D16" s="24">
        <f>B16/'- 7 -'!F16</f>
        <v>62.609728073535045</v>
      </c>
      <c r="E16" s="24">
        <v>16928</v>
      </c>
      <c r="F16" s="374">
        <f>E16/'- 3 -'!D16</f>
        <v>0.0015378124908020136</v>
      </c>
      <c r="G16" s="24">
        <f>E16/'- 7 -'!F16</f>
        <v>12.96667943316737</v>
      </c>
      <c r="H16" s="24">
        <v>65972</v>
      </c>
      <c r="I16" s="374">
        <f>H16/'- 3 -'!D16</f>
        <v>0.005993180862664841</v>
      </c>
      <c r="J16" s="24">
        <f>H16/'- 7 -'!F16</f>
        <v>50.53389505936423</v>
      </c>
    </row>
    <row r="17" spans="1:10" ht="13.5" customHeight="1">
      <c r="A17" s="381" t="s">
        <v>268</v>
      </c>
      <c r="B17" s="382">
        <v>78150</v>
      </c>
      <c r="C17" s="383">
        <f>B17/'- 3 -'!D17</f>
        <v>0.006141755006296576</v>
      </c>
      <c r="D17" s="382">
        <f>B17/'- 7 -'!F17</f>
        <v>53.729804056376764</v>
      </c>
      <c r="E17" s="382">
        <v>27560</v>
      </c>
      <c r="F17" s="383">
        <f>E17/'- 3 -'!D17</f>
        <v>0.002165921535169976</v>
      </c>
      <c r="G17" s="382">
        <f>E17/'- 7 -'!F17</f>
        <v>18.948092127878997</v>
      </c>
      <c r="H17" s="382">
        <v>216318</v>
      </c>
      <c r="I17" s="383">
        <f>H17/'- 3 -'!D17</f>
        <v>0.017000283550250322</v>
      </c>
      <c r="J17" s="382">
        <f>H17/'- 7 -'!F17</f>
        <v>148.72327260226882</v>
      </c>
    </row>
    <row r="18" spans="1:10" ht="13.5" customHeight="1">
      <c r="A18" s="23" t="s">
        <v>269</v>
      </c>
      <c r="B18" s="24">
        <v>321409</v>
      </c>
      <c r="C18" s="374">
        <f>B18/'- 3 -'!D18</f>
        <v>0.0040340550056489</v>
      </c>
      <c r="D18" s="24">
        <f>B18/'- 7 -'!F18</f>
        <v>53.80040508193702</v>
      </c>
      <c r="E18" s="24">
        <v>212733</v>
      </c>
      <c r="F18" s="374">
        <f>E18/'- 3 -'!D18</f>
        <v>0.002670045404816627</v>
      </c>
      <c r="G18" s="24">
        <f>E18/'- 7 -'!F18</f>
        <v>35.60921310322894</v>
      </c>
      <c r="H18" s="24">
        <v>475100</v>
      </c>
      <c r="I18" s="374">
        <f>H18/'- 3 -'!D18</f>
        <v>0.0059630549648074325</v>
      </c>
      <c r="J18" s="24">
        <f>H18/'- 7 -'!F18</f>
        <v>79.52662325705964</v>
      </c>
    </row>
    <row r="19" spans="1:10" ht="13.5" customHeight="1">
      <c r="A19" s="381" t="s">
        <v>270</v>
      </c>
      <c r="B19" s="382">
        <v>120000</v>
      </c>
      <c r="C19" s="383">
        <f>B19/'- 3 -'!D19</f>
        <v>0.005732287827725643</v>
      </c>
      <c r="D19" s="382">
        <f>B19/'- 7 -'!F19</f>
        <v>38.31417624521073</v>
      </c>
      <c r="E19" s="382">
        <v>43500</v>
      </c>
      <c r="F19" s="383">
        <f>E19/'- 3 -'!D19</f>
        <v>0.0020779543375505456</v>
      </c>
      <c r="G19" s="382">
        <f>E19/'- 7 -'!F19</f>
        <v>13.88888888888889</v>
      </c>
      <c r="H19" s="382">
        <v>306500</v>
      </c>
      <c r="I19" s="383">
        <f>H19/'- 3 -'!D19</f>
        <v>0.014641218493315913</v>
      </c>
      <c r="J19" s="382">
        <f>H19/'- 7 -'!F19</f>
        <v>97.86079182630907</v>
      </c>
    </row>
    <row r="20" spans="1:10" ht="13.5" customHeight="1">
      <c r="A20" s="23" t="s">
        <v>271</v>
      </c>
      <c r="B20" s="24">
        <v>228863</v>
      </c>
      <c r="C20" s="374">
        <f>B20/'- 3 -'!D20</f>
        <v>0.005373535284136335</v>
      </c>
      <c r="D20" s="24">
        <f>B20/'- 7 -'!F20</f>
        <v>33.93579478054567</v>
      </c>
      <c r="E20" s="24">
        <v>68372</v>
      </c>
      <c r="F20" s="374">
        <f>E20/'- 3 -'!D20</f>
        <v>0.0016053243837884214</v>
      </c>
      <c r="G20" s="24">
        <f>E20/'- 7 -'!F20</f>
        <v>10.138196915776987</v>
      </c>
      <c r="H20" s="24">
        <v>552798</v>
      </c>
      <c r="I20" s="374">
        <f>H20/'- 3 -'!D20</f>
        <v>0.012979291357711809</v>
      </c>
      <c r="J20" s="24">
        <f>H20/'- 7 -'!F20</f>
        <v>81.96886120996442</v>
      </c>
    </row>
    <row r="21" spans="1:10" ht="13.5" customHeight="1">
      <c r="A21" s="381" t="s">
        <v>272</v>
      </c>
      <c r="B21" s="382">
        <v>168350</v>
      </c>
      <c r="C21" s="383">
        <f>B21/'- 3 -'!D21</f>
        <v>0.006551093470308973</v>
      </c>
      <c r="D21" s="382">
        <f>B21/'- 7 -'!F21</f>
        <v>52.609375</v>
      </c>
      <c r="E21" s="382">
        <v>77359</v>
      </c>
      <c r="F21" s="383">
        <f>E21/'- 3 -'!D21</f>
        <v>0.0030103120865437</v>
      </c>
      <c r="G21" s="382">
        <f>E21/'- 7 -'!F21</f>
        <v>24.1746875</v>
      </c>
      <c r="H21" s="382">
        <v>260228</v>
      </c>
      <c r="I21" s="383">
        <f>H21/'- 3 -'!D21</f>
        <v>0.010126391158845047</v>
      </c>
      <c r="J21" s="382">
        <f>H21/'- 7 -'!F21</f>
        <v>81.32125</v>
      </c>
    </row>
    <row r="22" spans="1:10" ht="13.5" customHeight="1">
      <c r="A22" s="23" t="s">
        <v>273</v>
      </c>
      <c r="B22" s="24">
        <v>49440</v>
      </c>
      <c r="C22" s="374">
        <f>B22/'- 3 -'!D22</f>
        <v>0.0035909073345444416</v>
      </c>
      <c r="D22" s="24">
        <f>B22/'- 7 -'!F22</f>
        <v>29.21985815602837</v>
      </c>
      <c r="E22" s="24">
        <v>18900</v>
      </c>
      <c r="F22" s="374">
        <f>E22/'- 3 -'!D22</f>
        <v>0.0013727376339581299</v>
      </c>
      <c r="G22" s="24">
        <f>E22/'- 7 -'!F22</f>
        <v>11.170212765957446</v>
      </c>
      <c r="H22" s="24">
        <v>77270</v>
      </c>
      <c r="I22" s="374">
        <f>H22/'- 3 -'!D22</f>
        <v>0.005612245342642577</v>
      </c>
      <c r="J22" s="24">
        <f>H22/'- 7 -'!F22</f>
        <v>45.667848699763596</v>
      </c>
    </row>
    <row r="23" spans="1:10" ht="13.5" customHeight="1">
      <c r="A23" s="381" t="s">
        <v>274</v>
      </c>
      <c r="B23" s="382">
        <v>46500</v>
      </c>
      <c r="C23" s="383">
        <f>B23/'- 3 -'!D23</f>
        <v>0.004061189638603905</v>
      </c>
      <c r="D23" s="382">
        <f>B23/'- 7 -'!F23</f>
        <v>35.72800614675374</v>
      </c>
      <c r="E23" s="382">
        <v>0</v>
      </c>
      <c r="F23" s="383">
        <f>E23/'- 3 -'!D23</f>
        <v>0</v>
      </c>
      <c r="G23" s="382">
        <f>E23/'- 7 -'!F23</f>
        <v>0</v>
      </c>
      <c r="H23" s="382">
        <v>189000</v>
      </c>
      <c r="I23" s="383">
        <f>H23/'- 3 -'!D23</f>
        <v>0.016506770789164255</v>
      </c>
      <c r="J23" s="382">
        <f>H23/'- 7 -'!F23</f>
        <v>145.21705724164426</v>
      </c>
    </row>
    <row r="24" spans="1:10" ht="13.5" customHeight="1">
      <c r="A24" s="23" t="s">
        <v>275</v>
      </c>
      <c r="B24" s="24">
        <v>127045</v>
      </c>
      <c r="C24" s="374">
        <f>B24/'- 3 -'!D24</f>
        <v>0.0033139885820057296</v>
      </c>
      <c r="D24" s="24">
        <f>B24/'- 7 -'!F24</f>
        <v>27.573521432447098</v>
      </c>
      <c r="E24" s="24">
        <v>91250</v>
      </c>
      <c r="F24" s="374">
        <f>E24/'- 3 -'!D24</f>
        <v>0.0023802704404582847</v>
      </c>
      <c r="G24" s="24">
        <f>E24/'- 7 -'!F24</f>
        <v>19.8046663049376</v>
      </c>
      <c r="H24" s="24">
        <v>542450</v>
      </c>
      <c r="I24" s="374">
        <f>H24/'- 3 -'!D24</f>
        <v>0.014149892607414758</v>
      </c>
      <c r="J24" s="24">
        <f>H24/'- 7 -'!F24</f>
        <v>117.73195876288659</v>
      </c>
    </row>
    <row r="25" spans="1:10" ht="13.5" customHeight="1">
      <c r="A25" s="381" t="s">
        <v>276</v>
      </c>
      <c r="B25" s="382">
        <v>484020</v>
      </c>
      <c r="C25" s="383">
        <f>B25/'- 3 -'!D25</f>
        <v>0.0040229843212826</v>
      </c>
      <c r="D25" s="382">
        <f>B25/'- 7 -'!F25</f>
        <v>32.59064740935259</v>
      </c>
      <c r="E25" s="382">
        <v>572500</v>
      </c>
      <c r="F25" s="383">
        <f>E25/'- 3 -'!D25</f>
        <v>0.004758395363692178</v>
      </c>
      <c r="G25" s="382">
        <f>E25/'- 7 -'!F25</f>
        <v>38.54829478503855</v>
      </c>
      <c r="H25" s="382">
        <v>905380</v>
      </c>
      <c r="I25" s="383">
        <f>H25/'- 3 -'!D25</f>
        <v>0.007525163308960043</v>
      </c>
      <c r="J25" s="382">
        <f>H25/'- 7 -'!F25</f>
        <v>60.962192371140965</v>
      </c>
    </row>
    <row r="26" spans="1:10" ht="13.5" customHeight="1">
      <c r="A26" s="23" t="s">
        <v>277</v>
      </c>
      <c r="B26" s="24">
        <v>212865</v>
      </c>
      <c r="C26" s="374">
        <f>B26/'- 3 -'!D26</f>
        <v>0.007543774464373939</v>
      </c>
      <c r="D26" s="24">
        <f>B26/'- 7 -'!F26</f>
        <v>65.83114272460182</v>
      </c>
      <c r="E26" s="24">
        <v>32823</v>
      </c>
      <c r="F26" s="374">
        <f>E26/'- 3 -'!D26</f>
        <v>0.0011632222734791807</v>
      </c>
      <c r="G26" s="24">
        <f>E26/'- 7 -'!F26</f>
        <v>10.150920055667234</v>
      </c>
      <c r="H26" s="24">
        <v>249793</v>
      </c>
      <c r="I26" s="374">
        <f>H26/'- 3 -'!D26</f>
        <v>0.008852474830429424</v>
      </c>
      <c r="J26" s="24">
        <f>H26/'- 7 -'!F26</f>
        <v>77.25158496984692</v>
      </c>
    </row>
    <row r="27" spans="1:10" ht="13.5" customHeight="1">
      <c r="A27" s="381" t="s">
        <v>278</v>
      </c>
      <c r="B27" s="382">
        <v>146714</v>
      </c>
      <c r="C27" s="383">
        <f>B27/'- 3 -'!D27</f>
        <v>0.004937678942229991</v>
      </c>
      <c r="D27" s="382">
        <f>B27/'- 7 -'!F27</f>
        <v>43.24517112193856</v>
      </c>
      <c r="E27" s="382">
        <v>19935</v>
      </c>
      <c r="F27" s="383">
        <f>E27/'- 3 -'!D27</f>
        <v>0.0006709150436451523</v>
      </c>
      <c r="G27" s="382">
        <f>E27/'- 7 -'!F27</f>
        <v>5.876006968086517</v>
      </c>
      <c r="H27" s="382">
        <v>254646</v>
      </c>
      <c r="I27" s="383">
        <f>H27/'- 3 -'!D27</f>
        <v>0.00857014458008846</v>
      </c>
      <c r="J27" s="382">
        <f>H27/'- 7 -'!F27</f>
        <v>75.0590253521625</v>
      </c>
    </row>
    <row r="28" spans="1:10" ht="13.5" customHeight="1">
      <c r="A28" s="23" t="s">
        <v>279</v>
      </c>
      <c r="B28" s="24">
        <v>146364</v>
      </c>
      <c r="C28" s="374">
        <f>B28/'- 3 -'!D28</f>
        <v>0.008136386540159038</v>
      </c>
      <c r="D28" s="24">
        <f>B28/'- 7 -'!F28</f>
        <v>71.3970731707317</v>
      </c>
      <c r="E28" s="24">
        <v>21232</v>
      </c>
      <c r="F28" s="374">
        <f>E28/'- 3 -'!D28</f>
        <v>0.0011802885888651355</v>
      </c>
      <c r="G28" s="24">
        <f>E28/'- 7 -'!F28</f>
        <v>10.357073170731708</v>
      </c>
      <c r="H28" s="24">
        <v>210958</v>
      </c>
      <c r="I28" s="374">
        <f>H28/'- 3 -'!D28</f>
        <v>0.011727172199030297</v>
      </c>
      <c r="J28" s="24">
        <f>H28/'- 7 -'!F28</f>
        <v>102.90634146341463</v>
      </c>
    </row>
    <row r="29" spans="1:10" ht="13.5" customHeight="1">
      <c r="A29" s="381" t="s">
        <v>280</v>
      </c>
      <c r="B29" s="382">
        <v>998580</v>
      </c>
      <c r="C29" s="383">
        <f>B29/'- 3 -'!D29</f>
        <v>0.008977897907442581</v>
      </c>
      <c r="D29" s="382">
        <f>B29/'- 7 -'!F29</f>
        <v>77.18492753623188</v>
      </c>
      <c r="E29" s="382">
        <v>231400</v>
      </c>
      <c r="F29" s="383">
        <f>E29/'- 3 -'!D29</f>
        <v>0.0020804398002986376</v>
      </c>
      <c r="G29" s="382">
        <f>E29/'- 7 -'!F29</f>
        <v>17.88599033816425</v>
      </c>
      <c r="H29" s="382">
        <v>1314400</v>
      </c>
      <c r="I29" s="383">
        <f>H29/'- 3 -'!D29</f>
        <v>0.011817329617599522</v>
      </c>
      <c r="J29" s="382">
        <f>H29/'- 7 -'!F29</f>
        <v>101.59613526570048</v>
      </c>
    </row>
    <row r="30" spans="1:10" ht="13.5" customHeight="1">
      <c r="A30" s="23" t="s">
        <v>281</v>
      </c>
      <c r="B30" s="24">
        <v>45000</v>
      </c>
      <c r="C30" s="374">
        <f>B30/'- 3 -'!D30</f>
        <v>0.004330892089664095</v>
      </c>
      <c r="D30" s="24">
        <f>B30/'- 7 -'!F30</f>
        <v>36</v>
      </c>
      <c r="E30" s="24">
        <v>14850</v>
      </c>
      <c r="F30" s="374">
        <f>E30/'- 3 -'!D30</f>
        <v>0.0014291943895891515</v>
      </c>
      <c r="G30" s="24">
        <f>E30/'- 7 -'!F30</f>
        <v>11.88</v>
      </c>
      <c r="H30" s="24">
        <v>93901</v>
      </c>
      <c r="I30" s="374">
        <f>H30/'- 3 -'!D30</f>
        <v>0.009037224402478849</v>
      </c>
      <c r="J30" s="24">
        <f>H30/'- 7 -'!F30</f>
        <v>75.1208</v>
      </c>
    </row>
    <row r="31" spans="1:10" ht="13.5" customHeight="1">
      <c r="A31" s="381" t="s">
        <v>282</v>
      </c>
      <c r="B31" s="382">
        <v>84726</v>
      </c>
      <c r="C31" s="383">
        <f>B31/'- 3 -'!D31</f>
        <v>0.003177809597798135</v>
      </c>
      <c r="D31" s="382">
        <f>B31/'- 7 -'!F31</f>
        <v>25.122609340252037</v>
      </c>
      <c r="E31" s="382">
        <v>59100</v>
      </c>
      <c r="F31" s="383">
        <f>E31/'- 3 -'!D31</f>
        <v>0.0022166577819072043</v>
      </c>
      <c r="G31" s="382">
        <f>E31/'- 7 -'!F31</f>
        <v>17.524091919940698</v>
      </c>
      <c r="H31" s="382">
        <v>167301</v>
      </c>
      <c r="I31" s="383">
        <f>H31/'- 3 -'!D31</f>
        <v>0.006274941853990815</v>
      </c>
      <c r="J31" s="382">
        <f>H31/'- 7 -'!F31</f>
        <v>49.60741289844329</v>
      </c>
    </row>
    <row r="32" spans="1:10" ht="13.5" customHeight="1">
      <c r="A32" s="23" t="s">
        <v>283</v>
      </c>
      <c r="B32" s="24">
        <v>104710</v>
      </c>
      <c r="C32" s="374">
        <f>B32/'- 3 -'!D32</f>
        <v>0.005187351007944261</v>
      </c>
      <c r="D32" s="24">
        <f>B32/'- 7 -'!F32</f>
        <v>46.87108325872874</v>
      </c>
      <c r="E32" s="24">
        <v>49750</v>
      </c>
      <c r="F32" s="374">
        <f>E32/'- 3 -'!D32</f>
        <v>0.002464623365917553</v>
      </c>
      <c r="G32" s="24">
        <f>E32/'- 7 -'!F32</f>
        <v>22.269471799462845</v>
      </c>
      <c r="H32" s="24">
        <v>161550</v>
      </c>
      <c r="I32" s="374">
        <f>H32/'- 3 -'!D32</f>
        <v>0.008003214166110165</v>
      </c>
      <c r="J32" s="24">
        <f>H32/'- 7 -'!F32</f>
        <v>72.3142345568487</v>
      </c>
    </row>
    <row r="33" spans="1:10" ht="13.5" customHeight="1">
      <c r="A33" s="381" t="s">
        <v>284</v>
      </c>
      <c r="B33" s="382">
        <v>161200</v>
      </c>
      <c r="C33" s="383">
        <f>B33/'- 3 -'!D33</f>
        <v>0.007311619215225585</v>
      </c>
      <c r="D33" s="382">
        <f>B33/'- 7 -'!F33</f>
        <v>69.30352536543423</v>
      </c>
      <c r="E33" s="382">
        <v>50000</v>
      </c>
      <c r="F33" s="383">
        <f>E33/'- 3 -'!D33</f>
        <v>0.002267871965020343</v>
      </c>
      <c r="G33" s="382">
        <f>E33/'- 7 -'!F33</f>
        <v>21.496130696474633</v>
      </c>
      <c r="H33" s="382">
        <v>141000</v>
      </c>
      <c r="I33" s="383">
        <f>H33/'- 3 -'!D33</f>
        <v>0.006395398941357367</v>
      </c>
      <c r="J33" s="382">
        <f>H33/'- 7 -'!F33</f>
        <v>60.61908856405847</v>
      </c>
    </row>
    <row r="34" spans="1:10" ht="13.5" customHeight="1">
      <c r="A34" s="23" t="s">
        <v>285</v>
      </c>
      <c r="B34" s="24">
        <v>63594</v>
      </c>
      <c r="C34" s="374">
        <f>B34/'- 3 -'!D34</f>
        <v>0.0033990625826461696</v>
      </c>
      <c r="D34" s="24">
        <f>B34/'- 7 -'!F34</f>
        <v>29.138144329896907</v>
      </c>
      <c r="E34" s="24">
        <v>78450</v>
      </c>
      <c r="F34" s="374">
        <f>E34/'- 3 -'!D34</f>
        <v>0.004193107205217348</v>
      </c>
      <c r="G34" s="24">
        <f>E34/'- 7 -'!F34</f>
        <v>35.945017182130584</v>
      </c>
      <c r="H34" s="24">
        <v>151424</v>
      </c>
      <c r="I34" s="374">
        <f>H34/'- 3 -'!D34</f>
        <v>0.008093525372120226</v>
      </c>
      <c r="J34" s="24">
        <f>H34/'- 7 -'!F34</f>
        <v>69.38098510882016</v>
      </c>
    </row>
    <row r="35" spans="1:10" ht="13.5" customHeight="1">
      <c r="A35" s="381" t="s">
        <v>286</v>
      </c>
      <c r="B35" s="382">
        <v>568000</v>
      </c>
      <c r="C35" s="383">
        <f>B35/'- 3 -'!D35</f>
        <v>0.004211164327476093</v>
      </c>
      <c r="D35" s="382">
        <f>B35/'- 7 -'!F35</f>
        <v>33.357803553075904</v>
      </c>
      <c r="E35" s="382">
        <v>125600</v>
      </c>
      <c r="F35" s="383">
        <f>E35/'- 3 -'!D35</f>
        <v>0.0009312011259348543</v>
      </c>
      <c r="G35" s="382">
        <f>E35/'- 7 -'!F35</f>
        <v>7.376303039201292</v>
      </c>
      <c r="H35" s="382">
        <v>2113120</v>
      </c>
      <c r="I35" s="383">
        <f>H35/'- 3 -'!D35</f>
        <v>0.015666717541683594</v>
      </c>
      <c r="J35" s="382">
        <f>H35/'- 7 -'!F35</f>
        <v>124.10042578182352</v>
      </c>
    </row>
    <row r="36" spans="1:10" ht="13.5" customHeight="1">
      <c r="A36" s="23" t="s">
        <v>287</v>
      </c>
      <c r="B36" s="24">
        <v>129065</v>
      </c>
      <c r="C36" s="374">
        <f>B36/'- 3 -'!D36</f>
        <v>0.007343252162039144</v>
      </c>
      <c r="D36" s="24">
        <f>B36/'- 7 -'!F36</f>
        <v>63.941045330691104</v>
      </c>
      <c r="E36" s="24">
        <v>71700</v>
      </c>
      <c r="F36" s="374">
        <f>E36/'- 3 -'!D36</f>
        <v>0.0040794264906690945</v>
      </c>
      <c r="G36" s="24">
        <f>E36/'- 7 -'!F36</f>
        <v>35.521426802080754</v>
      </c>
      <c r="H36" s="24">
        <v>209250</v>
      </c>
      <c r="I36" s="374">
        <f>H36/'- 3 -'!D36</f>
        <v>0.011905439235320892</v>
      </c>
      <c r="J36" s="24">
        <f>H36/'- 7 -'!F36</f>
        <v>103.66608867971266</v>
      </c>
    </row>
    <row r="37" spans="1:10" ht="13.5" customHeight="1">
      <c r="A37" s="381" t="s">
        <v>288</v>
      </c>
      <c r="B37" s="382">
        <v>88272</v>
      </c>
      <c r="C37" s="383">
        <f>B37/'- 3 -'!D37</f>
        <v>0.0032603488985518906</v>
      </c>
      <c r="D37" s="382">
        <f>B37/'- 7 -'!F37</f>
        <v>27.303433343643675</v>
      </c>
      <c r="E37" s="382">
        <v>41872</v>
      </c>
      <c r="F37" s="383">
        <f>E37/'- 3 -'!D37</f>
        <v>0.0015465530301813119</v>
      </c>
      <c r="G37" s="382">
        <f>E37/'- 7 -'!F37</f>
        <v>12.951438292607484</v>
      </c>
      <c r="H37" s="382">
        <v>457550</v>
      </c>
      <c r="I37" s="383">
        <f>H37/'- 3 -'!D37</f>
        <v>0.016899726283899963</v>
      </c>
      <c r="J37" s="382">
        <f>H37/'- 7 -'!F37</f>
        <v>141.5248994741726</v>
      </c>
    </row>
    <row r="38" spans="1:10" ht="13.5" customHeight="1">
      <c r="A38" s="23" t="s">
        <v>289</v>
      </c>
      <c r="B38" s="24">
        <v>216945</v>
      </c>
      <c r="C38" s="374">
        <f>B38/'- 3 -'!D38</f>
        <v>0.00309295150077543</v>
      </c>
      <c r="D38" s="24">
        <f>B38/'- 7 -'!F38</f>
        <v>25.433177022274325</v>
      </c>
      <c r="E38" s="24">
        <v>231350</v>
      </c>
      <c r="F38" s="374">
        <f>E38/'- 3 -'!D38</f>
        <v>0.0032983213704136797</v>
      </c>
      <c r="G38" s="24">
        <f>E38/'- 7 -'!F38</f>
        <v>27.121922626025793</v>
      </c>
      <c r="H38" s="24">
        <v>728325</v>
      </c>
      <c r="I38" s="374">
        <f>H38/'- 3 -'!D38</f>
        <v>0.010383617515048814</v>
      </c>
      <c r="J38" s="24">
        <f>H38/'- 7 -'!F38</f>
        <v>85.38393903868699</v>
      </c>
    </row>
    <row r="39" spans="1:10" ht="13.5" customHeight="1">
      <c r="A39" s="381" t="s">
        <v>290</v>
      </c>
      <c r="B39" s="382">
        <v>182000</v>
      </c>
      <c r="C39" s="383">
        <f>B39/'- 3 -'!D39</f>
        <v>0.01153593860041049</v>
      </c>
      <c r="D39" s="382">
        <f>B39/'- 7 -'!F39</f>
        <v>103.37972166998011</v>
      </c>
      <c r="E39" s="382">
        <v>75750</v>
      </c>
      <c r="F39" s="383">
        <f>E39/'- 3 -'!D39</f>
        <v>0.004801359060335684</v>
      </c>
      <c r="G39" s="382">
        <f>E39/'- 7 -'!F39</f>
        <v>43.0275489917637</v>
      </c>
      <c r="H39" s="382">
        <v>112500</v>
      </c>
      <c r="I39" s="383">
        <f>H39/'- 3 -'!D39</f>
        <v>0.007130731277726264</v>
      </c>
      <c r="J39" s="382">
        <f>H39/'- 7 -'!F39</f>
        <v>63.90230048281738</v>
      </c>
    </row>
    <row r="40" spans="1:10" ht="13.5" customHeight="1">
      <c r="A40" s="23" t="s">
        <v>291</v>
      </c>
      <c r="B40" s="24">
        <v>410820</v>
      </c>
      <c r="C40" s="374">
        <f>B40/'- 3 -'!D40</f>
        <v>0.00566489994650736</v>
      </c>
      <c r="D40" s="24">
        <f>B40/'- 7 -'!F40</f>
        <v>45.827941635803846</v>
      </c>
      <c r="E40" s="24">
        <v>130397</v>
      </c>
      <c r="F40" s="374">
        <f>E40/'- 3 -'!D40</f>
        <v>0.0017980769152541752</v>
      </c>
      <c r="G40" s="24">
        <f>E40/'- 7 -'!F40</f>
        <v>14.54609343625898</v>
      </c>
      <c r="H40" s="24">
        <v>708699</v>
      </c>
      <c r="I40" s="374">
        <f>H40/'- 3 -'!D40</f>
        <v>0.009772428136872157</v>
      </c>
      <c r="J40" s="24">
        <f>H40/'- 7 -'!F40</f>
        <v>79.05704787827406</v>
      </c>
    </row>
    <row r="41" spans="1:10" ht="13.5" customHeight="1">
      <c r="A41" s="381" t="s">
        <v>292</v>
      </c>
      <c r="B41" s="382">
        <v>284188</v>
      </c>
      <c r="C41" s="383">
        <f>B41/'- 3 -'!D41</f>
        <v>0.006405574175781697</v>
      </c>
      <c r="D41" s="382">
        <f>B41/'- 7 -'!F41</f>
        <v>59.64071353620147</v>
      </c>
      <c r="E41" s="382">
        <v>320411</v>
      </c>
      <c r="F41" s="383">
        <f>E41/'- 3 -'!D41</f>
        <v>0.007222037620294978</v>
      </c>
      <c r="G41" s="382">
        <f>E41/'- 7 -'!F41</f>
        <v>67.24260230849947</v>
      </c>
      <c r="H41" s="382">
        <v>256123</v>
      </c>
      <c r="I41" s="383">
        <f>H41/'- 3 -'!D41</f>
        <v>0.00577299138114113</v>
      </c>
      <c r="J41" s="382">
        <f>H41/'- 7 -'!F41</f>
        <v>53.75089192025184</v>
      </c>
    </row>
    <row r="42" spans="1:10" ht="13.5" customHeight="1">
      <c r="A42" s="23" t="s">
        <v>293</v>
      </c>
      <c r="B42" s="24">
        <v>148915</v>
      </c>
      <c r="C42" s="374">
        <f>B42/'- 3 -'!D42</f>
        <v>0.009189108036055934</v>
      </c>
      <c r="D42" s="24">
        <f>B42/'- 7 -'!F42</f>
        <v>82.70758122743682</v>
      </c>
      <c r="E42" s="24">
        <v>70125</v>
      </c>
      <c r="F42" s="374">
        <f>E42/'- 3 -'!D42</f>
        <v>0.004327208145777271</v>
      </c>
      <c r="G42" s="24">
        <f>E42/'- 7 -'!F42</f>
        <v>38.947514579283535</v>
      </c>
      <c r="H42" s="24">
        <v>217614</v>
      </c>
      <c r="I42" s="374">
        <f>H42/'- 3 -'!D42</f>
        <v>0.013428321902818896</v>
      </c>
      <c r="J42" s="24">
        <f>H42/'- 7 -'!F42</f>
        <v>120.86309358511525</v>
      </c>
    </row>
    <row r="43" spans="1:10" ht="13.5" customHeight="1">
      <c r="A43" s="381" t="s">
        <v>294</v>
      </c>
      <c r="B43" s="382">
        <v>31200</v>
      </c>
      <c r="C43" s="383">
        <f>B43/'- 3 -'!D43</f>
        <v>0.003366894363689339</v>
      </c>
      <c r="D43" s="382">
        <f>B43/'- 7 -'!F43</f>
        <v>27.464788732394368</v>
      </c>
      <c r="E43" s="382">
        <v>13000</v>
      </c>
      <c r="F43" s="383">
        <f>E43/'- 3 -'!D43</f>
        <v>0.0014028726515372247</v>
      </c>
      <c r="G43" s="382">
        <f>E43/'- 7 -'!F43</f>
        <v>11.443661971830986</v>
      </c>
      <c r="H43" s="382">
        <v>101400</v>
      </c>
      <c r="I43" s="383">
        <f>H43/'- 3 -'!D43</f>
        <v>0.010942406681990353</v>
      </c>
      <c r="J43" s="382">
        <f>H43/'- 7 -'!F43</f>
        <v>89.2605633802817</v>
      </c>
    </row>
    <row r="44" spans="1:10" ht="13.5" customHeight="1">
      <c r="A44" s="23" t="s">
        <v>295</v>
      </c>
      <c r="B44" s="24">
        <v>40942</v>
      </c>
      <c r="C44" s="374">
        <f>B44/'- 3 -'!D44</f>
        <v>0.005643184822641876</v>
      </c>
      <c r="D44" s="24">
        <f>B44/'- 7 -'!F44</f>
        <v>51.727100442198356</v>
      </c>
      <c r="E44" s="24">
        <v>51500</v>
      </c>
      <c r="F44" s="374">
        <f>E44/'- 3 -'!D44</f>
        <v>0.007098432376680589</v>
      </c>
      <c r="G44" s="24">
        <f>E44/'- 7 -'!F44</f>
        <v>65.06632975363235</v>
      </c>
      <c r="H44" s="24">
        <v>148754</v>
      </c>
      <c r="I44" s="374">
        <f>H44/'- 3 -'!D44</f>
        <v>0.020503305043897947</v>
      </c>
      <c r="J44" s="24">
        <f>H44/'- 7 -'!F44</f>
        <v>187.93935565382185</v>
      </c>
    </row>
    <row r="45" spans="1:10" ht="13.5" customHeight="1">
      <c r="A45" s="381" t="s">
        <v>296</v>
      </c>
      <c r="B45" s="382">
        <v>126575</v>
      </c>
      <c r="C45" s="383">
        <f>B45/'- 3 -'!D45</f>
        <v>0.011460641174772085</v>
      </c>
      <c r="D45" s="382">
        <f>B45/'- 7 -'!F45</f>
        <v>86.51742993848256</v>
      </c>
      <c r="E45" s="382">
        <v>6250</v>
      </c>
      <c r="F45" s="383">
        <f>E45/'- 3 -'!D45</f>
        <v>0.0005659016973519694</v>
      </c>
      <c r="G45" s="382">
        <f>E45/'- 7 -'!F45</f>
        <v>4.272043745727956</v>
      </c>
      <c r="H45" s="382">
        <v>150555</v>
      </c>
      <c r="I45" s="383">
        <f>H45/'- 3 -'!D45</f>
        <v>0.01363189280717212</v>
      </c>
      <c r="J45" s="382">
        <f>H45/'- 7 -'!F45</f>
        <v>102.9084073820916</v>
      </c>
    </row>
    <row r="46" spans="1:10" ht="13.5" customHeight="1">
      <c r="A46" s="23" t="s">
        <v>297</v>
      </c>
      <c r="B46" s="24">
        <v>643200</v>
      </c>
      <c r="C46" s="374">
        <f>B46/'- 3 -'!D46</f>
        <v>0.0023185363230147893</v>
      </c>
      <c r="D46" s="24">
        <f>B46/'- 7 -'!F46</f>
        <v>20.766809266284607</v>
      </c>
      <c r="E46" s="24">
        <v>367600</v>
      </c>
      <c r="F46" s="374">
        <f>E46/'- 3 -'!D46</f>
        <v>0.0013250838811259896</v>
      </c>
      <c r="G46" s="24">
        <f>E46/'- 7 -'!F46</f>
        <v>11.86859310678828</v>
      </c>
      <c r="H46" s="24">
        <v>1583400</v>
      </c>
      <c r="I46" s="374">
        <f>H46/'- 3 -'!D46</f>
        <v>0.005707665444436594</v>
      </c>
      <c r="J46" s="24">
        <f>H46/'- 7 -'!F46</f>
        <v>51.12277019937041</v>
      </c>
    </row>
    <row r="47" spans="1:10" ht="13.5" customHeight="1">
      <c r="A47" s="381" t="s">
        <v>300</v>
      </c>
      <c r="B47" s="382">
        <v>38266</v>
      </c>
      <c r="C47" s="383">
        <f>B47/'- 3 -'!D47</f>
        <v>0.004829034681444107</v>
      </c>
      <c r="D47" s="382">
        <f>B47/'- 7 -'!F47</f>
        <v>50.21784776902887</v>
      </c>
      <c r="E47" s="382">
        <v>3000</v>
      </c>
      <c r="F47" s="383">
        <f>E47/'- 3 -'!D47</f>
        <v>0.00037858945393645324</v>
      </c>
      <c r="G47" s="382">
        <f>E47/'- 7 -'!F47</f>
        <v>3.937007874015748</v>
      </c>
      <c r="H47" s="382">
        <v>212750</v>
      </c>
      <c r="I47" s="383">
        <f>H47/'- 3 -'!D47</f>
        <v>0.02684830210832681</v>
      </c>
      <c r="J47" s="382">
        <f>H47/'- 7 -'!F47</f>
        <v>279.1994750656168</v>
      </c>
    </row>
    <row r="48" spans="1:10" ht="4.5" customHeight="1">
      <c r="A48"/>
      <c r="B48"/>
      <c r="C48"/>
      <c r="D48"/>
      <c r="E48"/>
      <c r="F48"/>
      <c r="G48"/>
      <c r="H48"/>
      <c r="I48"/>
      <c r="J48"/>
    </row>
    <row r="49" spans="1:10" ht="13.5" customHeight="1">
      <c r="A49" s="384" t="s">
        <v>298</v>
      </c>
      <c r="B49" s="385">
        <f>SUM(B11:B47)</f>
        <v>7208166</v>
      </c>
      <c r="C49" s="386">
        <f>B49/'- 3 -'!D49</f>
        <v>0.004751325744498986</v>
      </c>
      <c r="D49" s="385">
        <f>B49/'- 7 -'!F49</f>
        <v>40.67171216375833</v>
      </c>
      <c r="E49" s="385">
        <f>SUM(E11:E47)</f>
        <v>3542187</v>
      </c>
      <c r="F49" s="386">
        <f>E49/'- 3 -'!D49</f>
        <v>0.002334863581794541</v>
      </c>
      <c r="G49" s="385">
        <f>E49/'- 7 -'!F49</f>
        <v>19.986611031739088</v>
      </c>
      <c r="H49" s="385">
        <f>SUM(H11:H47)</f>
        <v>14826747</v>
      </c>
      <c r="I49" s="386">
        <f>H49/'- 3 -'!D49</f>
        <v>0.009773180130462187</v>
      </c>
      <c r="J49" s="385">
        <f>H49/'- 7 -'!F49</f>
        <v>83.65917021179413</v>
      </c>
    </row>
    <row r="50" spans="1:10" ht="4.5" customHeight="1">
      <c r="A50" s="25" t="s">
        <v>6</v>
      </c>
      <c r="B50" s="26"/>
      <c r="C50" s="373"/>
      <c r="D50" s="26"/>
      <c r="E50" s="26"/>
      <c r="F50" s="373"/>
      <c r="H50" s="26"/>
      <c r="I50" s="373"/>
      <c r="J50" s="26"/>
    </row>
    <row r="51" spans="1:10" ht="13.5" customHeight="1">
      <c r="A51" s="23" t="s">
        <v>299</v>
      </c>
      <c r="B51" s="24">
        <v>0</v>
      </c>
      <c r="C51" s="374">
        <f>B51/'- 3 -'!D51</f>
        <v>0</v>
      </c>
      <c r="D51" s="24">
        <f>B51/'- 7 -'!F51</f>
        <v>0</v>
      </c>
      <c r="E51" s="24">
        <v>20000</v>
      </c>
      <c r="F51" s="374">
        <f>E51/'- 3 -'!D51</f>
        <v>0.00788083856850872</v>
      </c>
      <c r="G51" s="24">
        <f>E51/'- 7 -'!F51</f>
        <v>74.4324525493115</v>
      </c>
      <c r="H51" s="24">
        <v>29500</v>
      </c>
      <c r="I51" s="374">
        <f>H51/'- 3 -'!D51</f>
        <v>0.011624236888550363</v>
      </c>
      <c r="J51" s="24">
        <f>H51/'- 7 -'!F51</f>
        <v>109.78786751023446</v>
      </c>
    </row>
    <row r="52" spans="1:10" ht="49.5" customHeight="1">
      <c r="A52" s="27"/>
      <c r="B52" s="27"/>
      <c r="C52" s="27"/>
      <c r="D52" s="27"/>
      <c r="E52" s="27"/>
      <c r="F52" s="27"/>
      <c r="G52" s="27"/>
      <c r="H52" s="27"/>
      <c r="I52" s="27"/>
      <c r="J52" s="27"/>
    </row>
    <row r="53" ht="15" customHeight="1">
      <c r="A53" s="255" t="s">
        <v>522</v>
      </c>
    </row>
    <row r="54" ht="12" customHeight="1">
      <c r="A54" s="162" t="s">
        <v>394</v>
      </c>
    </row>
    <row r="55" ht="14.25" customHeight="1"/>
    <row r="56" ht="14.25" customHeight="1"/>
    <row r="57" ht="14.25" customHeight="1"/>
    <row r="58" ht="14.25" customHeight="1"/>
    <row r="59" ht="14.25" customHeight="1"/>
    <row r="60" ht="12" customHeight="1"/>
    <row r="61" ht="12" customHeight="1"/>
    <row r="62" ht="12" customHeight="1"/>
    <row r="63" ht="12" customHeight="1"/>
    <row r="64" ht="12" customHeight="1"/>
    <row r="65" ht="12" customHeight="1"/>
    <row r="66" ht="12"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4.xml><?xml version="1.0" encoding="utf-8"?>
<worksheet xmlns="http://schemas.openxmlformats.org/spreadsheetml/2006/main" xmlns:r="http://schemas.openxmlformats.org/officeDocument/2006/relationships">
  <sheetPr codeName="Sheet53">
    <pageSetUpPr fitToPage="1"/>
  </sheetPr>
  <dimension ref="A1:H54"/>
  <sheetViews>
    <sheetView showGridLines="0" workbookViewId="0" topLeftCell="A1">
      <selection activeCell="A1" sqref="A1"/>
    </sheetView>
  </sheetViews>
  <sheetFormatPr defaultColWidth="15.83203125" defaultRowHeight="12"/>
  <cols>
    <col min="1" max="1" width="32.83203125" style="1" customWidth="1"/>
    <col min="2" max="2" width="18.83203125" style="1" customWidth="1"/>
    <col min="3" max="3" width="9.83203125" style="1" customWidth="1"/>
    <col min="4" max="4" width="10.83203125" style="1" customWidth="1"/>
    <col min="5" max="5" width="18.83203125" style="1" customWidth="1"/>
    <col min="6" max="6" width="9.83203125" style="1" customWidth="1"/>
    <col min="7" max="7" width="10.83203125" style="1" customWidth="1"/>
    <col min="8" max="8" width="21.83203125" style="1" customWidth="1"/>
    <col min="9" max="16384" width="15.83203125" style="1" customWidth="1"/>
  </cols>
  <sheetData>
    <row r="1" spans="1:7" ht="6.75" customHeight="1">
      <c r="A1" s="3"/>
      <c r="B1" s="3"/>
      <c r="C1" s="3"/>
      <c r="D1" s="3"/>
      <c r="E1" s="4"/>
      <c r="F1" s="4"/>
      <c r="G1" s="4"/>
    </row>
    <row r="2" spans="1:8" ht="15.75" customHeight="1">
      <c r="A2" s="168"/>
      <c r="B2" s="5" t="s">
        <v>207</v>
      </c>
      <c r="C2" s="246"/>
      <c r="D2" s="246"/>
      <c r="E2" s="5"/>
      <c r="F2" s="247"/>
      <c r="G2" s="182"/>
      <c r="H2" s="170"/>
    </row>
    <row r="3" spans="1:8" ht="15.75" customHeight="1">
      <c r="A3" s="171"/>
      <c r="B3" s="7" t="str">
        <f>OPYEAR</f>
        <v>OPERATING FUND 2005/2006 BUDGET</v>
      </c>
      <c r="C3" s="248"/>
      <c r="D3" s="248"/>
      <c r="E3" s="7"/>
      <c r="F3" s="183"/>
      <c r="G3" s="183"/>
      <c r="H3" s="172"/>
    </row>
    <row r="4" spans="5:7" ht="15.75" customHeight="1">
      <c r="E4" s="4"/>
      <c r="F4" s="4"/>
      <c r="G4" s="4"/>
    </row>
    <row r="5" spans="2:7" ht="18" customHeight="1">
      <c r="B5" s="249" t="s">
        <v>430</v>
      </c>
      <c r="C5" s="250"/>
      <c r="D5" s="251"/>
      <c r="E5" s="252"/>
      <c r="F5" s="253"/>
      <c r="G5" s="254"/>
    </row>
    <row r="6" spans="2:7" ht="15.75" customHeight="1">
      <c r="B6" s="449" t="s">
        <v>24</v>
      </c>
      <c r="C6" s="450"/>
      <c r="D6" s="451"/>
      <c r="E6" s="452"/>
      <c r="F6" s="453"/>
      <c r="G6" s="454"/>
    </row>
    <row r="7" spans="2:7" ht="15.75" customHeight="1">
      <c r="B7" s="455" t="s">
        <v>547</v>
      </c>
      <c r="C7" s="456"/>
      <c r="D7" s="457"/>
      <c r="E7" s="455" t="s">
        <v>68</v>
      </c>
      <c r="F7" s="456"/>
      <c r="G7" s="457"/>
    </row>
    <row r="8" spans="1:7" ht="15.75" customHeight="1">
      <c r="A8" s="105"/>
      <c r="B8" s="176"/>
      <c r="C8" s="107"/>
      <c r="D8" s="16" t="s">
        <v>74</v>
      </c>
      <c r="E8" s="176"/>
      <c r="F8" s="177"/>
      <c r="G8" s="16" t="s">
        <v>74</v>
      </c>
    </row>
    <row r="9" spans="1:7" ht="15.75" customHeight="1">
      <c r="A9" s="35" t="s">
        <v>98</v>
      </c>
      <c r="B9" s="116" t="s">
        <v>99</v>
      </c>
      <c r="C9" s="116" t="s">
        <v>100</v>
      </c>
      <c r="D9" s="116" t="s">
        <v>101</v>
      </c>
      <c r="E9" s="116" t="s">
        <v>99</v>
      </c>
      <c r="F9" s="116" t="s">
        <v>100</v>
      </c>
      <c r="G9" s="116" t="s">
        <v>101</v>
      </c>
    </row>
    <row r="10" spans="1:4" ht="4.5" customHeight="1">
      <c r="A10" s="37"/>
      <c r="B10" s="37"/>
      <c r="C10" s="37"/>
      <c r="D10" s="37"/>
    </row>
    <row r="11" spans="1:7" ht="13.5" customHeight="1">
      <c r="A11" s="381" t="s">
        <v>263</v>
      </c>
      <c r="B11" s="382">
        <f>'- 26 -'!B11</f>
        <v>6000</v>
      </c>
      <c r="C11" s="383">
        <f>'- 26 -'!C11</f>
        <v>0.05019240421616195</v>
      </c>
      <c r="D11" s="382">
        <f>'- 26 -'!D11</f>
        <v>3.9605267500577575</v>
      </c>
      <c r="E11" s="382">
        <f>SUM('- 37 -'!B11,'- 37 -'!E11,'- 37 -'!H11,B11)</f>
        <v>309046</v>
      </c>
      <c r="F11" s="383">
        <f>E11/'- 3 -'!D11</f>
        <v>0.025852936255646646</v>
      </c>
      <c r="G11" s="382">
        <f>E11/'- 7 -'!F11</f>
        <v>203.99749166639162</v>
      </c>
    </row>
    <row r="12" spans="1:7" ht="13.5" customHeight="1">
      <c r="A12" s="23" t="s">
        <v>264</v>
      </c>
      <c r="B12" s="24">
        <f>'- 26 -'!B12</f>
        <v>10500</v>
      </c>
      <c r="C12" s="374">
        <f>'- 26 -'!C12</f>
        <v>0.050557110467575266</v>
      </c>
      <c r="D12" s="24">
        <f>'- 26 -'!D12</f>
        <v>4.496913190302943</v>
      </c>
      <c r="E12" s="24">
        <f>SUM('- 37 -'!B12,'- 37 -'!E12,'- 37 -'!H12,B12)</f>
        <v>364897</v>
      </c>
      <c r="F12" s="374">
        <f>E12/'- 3 -'!D12</f>
        <v>0.017569655179320774</v>
      </c>
      <c r="G12" s="24">
        <f>E12/'- 7 -'!F12</f>
        <v>156.27715546685457</v>
      </c>
    </row>
    <row r="13" spans="1:7" ht="13.5" customHeight="1">
      <c r="A13" s="381" t="s">
        <v>265</v>
      </c>
      <c r="B13" s="382">
        <f>'- 26 -'!B13</f>
        <v>85000</v>
      </c>
      <c r="C13" s="383">
        <f>'- 26 -'!C13</f>
        <v>0.1652696520198868</v>
      </c>
      <c r="D13" s="382">
        <f>'- 26 -'!D13</f>
        <v>12.09275857163181</v>
      </c>
      <c r="E13" s="382">
        <f>SUM('- 37 -'!B13,'- 37 -'!E13,'- 37 -'!H13,B13)</f>
        <v>876300</v>
      </c>
      <c r="F13" s="383">
        <f>E13/'- 3 -'!D13</f>
        <v>0.017038328948826682</v>
      </c>
      <c r="G13" s="382">
        <f>E13/'- 7 -'!F13</f>
        <v>124.66922748612889</v>
      </c>
    </row>
    <row r="14" spans="1:7" ht="13.5" customHeight="1">
      <c r="A14" s="23" t="s">
        <v>301</v>
      </c>
      <c r="B14" s="24">
        <f>'- 26 -'!B14</f>
        <v>98551</v>
      </c>
      <c r="C14" s="374">
        <f>'- 26 -'!C14</f>
        <v>0.21434986789613575</v>
      </c>
      <c r="D14" s="24">
        <f>'- 26 -'!D14</f>
        <v>22.918837209302325</v>
      </c>
      <c r="E14" s="24">
        <f>SUM('- 37 -'!B14,'- 37 -'!E14,'- 37 -'!H14,B14)</f>
        <v>889855</v>
      </c>
      <c r="F14" s="374">
        <f>E14/'- 3 -'!D14</f>
        <v>0.019354476534658792</v>
      </c>
      <c r="G14" s="24">
        <f>E14/'- 7 -'!F14</f>
        <v>206.94302325581396</v>
      </c>
    </row>
    <row r="15" spans="1:7" ht="13.5" customHeight="1">
      <c r="A15" s="381" t="s">
        <v>266</v>
      </c>
      <c r="B15" s="382">
        <f>'- 26 -'!B15</f>
        <v>0</v>
      </c>
      <c r="C15" s="383">
        <f>'- 26 -'!C15</f>
        <v>0</v>
      </c>
      <c r="D15" s="382">
        <f>'- 26 -'!D15</f>
        <v>0</v>
      </c>
      <c r="E15" s="382">
        <f>SUM('- 37 -'!B15,'- 37 -'!E15,'- 37 -'!H15,B15)</f>
        <v>228172</v>
      </c>
      <c r="F15" s="383">
        <f>E15/'- 3 -'!D15</f>
        <v>0.016449019624098823</v>
      </c>
      <c r="G15" s="382">
        <f>E15/'- 7 -'!F15</f>
        <v>144.09346384591095</v>
      </c>
    </row>
    <row r="16" spans="1:7" ht="13.5" customHeight="1">
      <c r="A16" s="23" t="s">
        <v>267</v>
      </c>
      <c r="B16" s="24">
        <f>'- 26 -'!B16</f>
        <v>6870</v>
      </c>
      <c r="C16" s="374">
        <f>'- 26 -'!C16</f>
        <v>0.062410041421371895</v>
      </c>
      <c r="D16" s="24">
        <f>'- 26 -'!D16</f>
        <v>5.262351589429337</v>
      </c>
      <c r="E16" s="24">
        <f>SUM('- 37 -'!B16,'- 37 -'!E16,'- 37 -'!H16,B16)</f>
        <v>171507</v>
      </c>
      <c r="F16" s="374">
        <f>E16/'- 3 -'!D16</f>
        <v>0.015580435187853316</v>
      </c>
      <c r="G16" s="24">
        <f>E16/'- 7 -'!F16</f>
        <v>131.37265415549598</v>
      </c>
    </row>
    <row r="17" spans="1:7" ht="13.5" customHeight="1">
      <c r="A17" s="381" t="s">
        <v>268</v>
      </c>
      <c r="B17" s="382">
        <f>'- 26 -'!B17</f>
        <v>38200</v>
      </c>
      <c r="C17" s="383">
        <f>'- 26 -'!C17</f>
        <v>0.3002111852086106</v>
      </c>
      <c r="D17" s="382">
        <f>'- 26 -'!D17</f>
        <v>26.263320728772776</v>
      </c>
      <c r="E17" s="382">
        <f>SUM('- 37 -'!B17,'- 37 -'!E17,'- 37 -'!H17,B17)</f>
        <v>360228</v>
      </c>
      <c r="F17" s="383">
        <f>E17/'- 3 -'!D17</f>
        <v>0.02831007194380298</v>
      </c>
      <c r="G17" s="382">
        <f>E17/'- 7 -'!F17</f>
        <v>247.66448951529736</v>
      </c>
    </row>
    <row r="18" spans="1:7" ht="13.5" customHeight="1">
      <c r="A18" s="23" t="s">
        <v>269</v>
      </c>
      <c r="B18" s="24">
        <f>'- 26 -'!B18</f>
        <v>271931</v>
      </c>
      <c r="C18" s="374">
        <f>'- 26 -'!C18</f>
        <v>0.3413048831056725</v>
      </c>
      <c r="D18" s="24">
        <f>'- 26 -'!D18</f>
        <v>45.51832075124286</v>
      </c>
      <c r="E18" s="24">
        <f>SUM('- 37 -'!B18,'- 37 -'!E18,'- 37 -'!H18,B18)</f>
        <v>1281173</v>
      </c>
      <c r="F18" s="374">
        <f>E18/'- 3 -'!D18</f>
        <v>0.016080204206329683</v>
      </c>
      <c r="G18" s="24">
        <f>E18/'- 7 -'!F18</f>
        <v>214.45456219346846</v>
      </c>
    </row>
    <row r="19" spans="1:7" ht="13.5" customHeight="1">
      <c r="A19" s="381" t="s">
        <v>270</v>
      </c>
      <c r="B19" s="382">
        <f>'- 26 -'!B19</f>
        <v>33700</v>
      </c>
      <c r="C19" s="383">
        <f>'- 26 -'!C19</f>
        <v>0.16098174982862848</v>
      </c>
      <c r="D19" s="382">
        <f>'- 26 -'!D19</f>
        <v>10.759897828863346</v>
      </c>
      <c r="E19" s="382">
        <f>SUM('- 37 -'!B19,'- 37 -'!E19,'- 37 -'!H19,B19)</f>
        <v>503700</v>
      </c>
      <c r="F19" s="383">
        <f>E19/'- 3 -'!D19</f>
        <v>0.024061278156878387</v>
      </c>
      <c r="G19" s="382">
        <f>E19/'- 7 -'!F19</f>
        <v>160.82375478927204</v>
      </c>
    </row>
    <row r="20" spans="1:7" ht="13.5" customHeight="1">
      <c r="A20" s="23" t="s">
        <v>271</v>
      </c>
      <c r="B20" s="24">
        <f>'- 26 -'!B20</f>
        <v>13000</v>
      </c>
      <c r="C20" s="374">
        <f>'- 26 -'!C20</f>
        <v>0.030523045968012457</v>
      </c>
      <c r="D20" s="24">
        <f>'- 26 -'!D20</f>
        <v>1.9276393831553973</v>
      </c>
      <c r="E20" s="24">
        <f>SUM('- 37 -'!B20,'- 37 -'!E20,'- 37 -'!H20,B20)</f>
        <v>863033</v>
      </c>
      <c r="F20" s="374">
        <f>E20/'- 3 -'!D20</f>
        <v>0.02026338148531669</v>
      </c>
      <c r="G20" s="24">
        <f>E20/'- 7 -'!F20</f>
        <v>127.97049228944246</v>
      </c>
    </row>
    <row r="21" spans="1:7" ht="13.5" customHeight="1">
      <c r="A21" s="381" t="s">
        <v>272</v>
      </c>
      <c r="B21" s="382">
        <f>'- 26 -'!B21</f>
        <v>8000</v>
      </c>
      <c r="C21" s="383">
        <f>'- 26 -'!C21</f>
        <v>0.031130827301735546</v>
      </c>
      <c r="D21" s="382">
        <f>'- 26 -'!D21</f>
        <v>2.5</v>
      </c>
      <c r="E21" s="382">
        <f>SUM('- 37 -'!B21,'- 37 -'!E21,'- 37 -'!H21,B21)</f>
        <v>513937</v>
      </c>
      <c r="F21" s="383">
        <f>E21/'- 3 -'!D21</f>
        <v>0.019999104988715075</v>
      </c>
      <c r="G21" s="382">
        <f>E21/'- 7 -'!F21</f>
        <v>160.6053125</v>
      </c>
    </row>
    <row r="22" spans="1:7" ht="13.5" customHeight="1">
      <c r="A22" s="23" t="s">
        <v>273</v>
      </c>
      <c r="B22" s="24">
        <f>'- 26 -'!B22</f>
        <v>0</v>
      </c>
      <c r="C22" s="374">
        <f>'- 26 -'!C22</f>
        <v>0</v>
      </c>
      <c r="D22" s="24">
        <f>'- 26 -'!D22</f>
        <v>0</v>
      </c>
      <c r="E22" s="24">
        <f>SUM('- 37 -'!B22,'- 37 -'!E22,'- 37 -'!H22,B22)</f>
        <v>145610</v>
      </c>
      <c r="F22" s="374">
        <f>E22/'- 3 -'!D22</f>
        <v>0.010575890311145147</v>
      </c>
      <c r="G22" s="24">
        <f>E22/'- 7 -'!F22</f>
        <v>86.0579196217494</v>
      </c>
    </row>
    <row r="23" spans="1:7" ht="13.5" customHeight="1">
      <c r="A23" s="381" t="s">
        <v>274</v>
      </c>
      <c r="B23" s="382">
        <f>'- 26 -'!B23</f>
        <v>0</v>
      </c>
      <c r="C23" s="383">
        <f>'- 26 -'!C23</f>
        <v>0</v>
      </c>
      <c r="D23" s="382">
        <f>'- 26 -'!D23</f>
        <v>0</v>
      </c>
      <c r="E23" s="382">
        <f>SUM('- 37 -'!B23,'- 37 -'!E23,'- 37 -'!H23,B23)</f>
        <v>235500</v>
      </c>
      <c r="F23" s="383">
        <f>E23/'- 3 -'!D23</f>
        <v>0.02056796042776816</v>
      </c>
      <c r="G23" s="382">
        <f>E23/'- 7 -'!F23</f>
        <v>180.945063388398</v>
      </c>
    </row>
    <row r="24" spans="1:7" ht="13.5" customHeight="1">
      <c r="A24" s="23" t="s">
        <v>275</v>
      </c>
      <c r="B24" s="24">
        <f>'- 26 -'!B24</f>
        <v>32460</v>
      </c>
      <c r="C24" s="374">
        <f>'- 26 -'!C24</f>
        <v>0.08467241479153526</v>
      </c>
      <c r="D24" s="24">
        <f>'- 26 -'!D24</f>
        <v>7.045035268583831</v>
      </c>
      <c r="E24" s="24">
        <f>SUM('- 37 -'!B24,'- 37 -'!E24,'- 37 -'!H24,B24)</f>
        <v>793205</v>
      </c>
      <c r="F24" s="374">
        <f>E24/'- 3 -'!D24</f>
        <v>0.020690875777794125</v>
      </c>
      <c r="G24" s="24">
        <f>E24/'- 7 -'!F24</f>
        <v>172.15518176885513</v>
      </c>
    </row>
    <row r="25" spans="1:7" ht="13.5" customHeight="1">
      <c r="A25" s="381" t="s">
        <v>276</v>
      </c>
      <c r="B25" s="382">
        <f>'- 26 -'!B25</f>
        <v>73898</v>
      </c>
      <c r="C25" s="383">
        <f>'- 26 -'!C25</f>
        <v>0.06142111800630998</v>
      </c>
      <c r="D25" s="382">
        <f>'- 26 -'!D25</f>
        <v>4.975793690872976</v>
      </c>
      <c r="E25" s="382">
        <f>SUM('- 37 -'!B25,'- 37 -'!E25,'- 37 -'!H25,B25)</f>
        <v>2035798</v>
      </c>
      <c r="F25" s="383">
        <f>E25/'- 3 -'!D25</f>
        <v>0.01692075417399792</v>
      </c>
      <c r="G25" s="382">
        <f>E25/'- 7 -'!F25</f>
        <v>137.07692825640507</v>
      </c>
    </row>
    <row r="26" spans="1:7" ht="13.5" customHeight="1">
      <c r="A26" s="23" t="s">
        <v>277</v>
      </c>
      <c r="B26" s="24">
        <f>'- 26 -'!B26</f>
        <v>40000</v>
      </c>
      <c r="C26" s="374">
        <f>'- 26 -'!C26</f>
        <v>0.14175697205973625</v>
      </c>
      <c r="D26" s="24">
        <f>'- 26 -'!D26</f>
        <v>12.370496366166693</v>
      </c>
      <c r="E26" s="24">
        <f>SUM('- 37 -'!B26,'- 37 -'!E26,'- 37 -'!H26,B26)</f>
        <v>535481</v>
      </c>
      <c r="F26" s="374">
        <f>E26/'- 3 -'!D26</f>
        <v>0.018977041288879906</v>
      </c>
      <c r="G26" s="24">
        <f>E26/'- 7 -'!F26</f>
        <v>165.60414411628267</v>
      </c>
    </row>
    <row r="27" spans="1:7" ht="13.5" customHeight="1">
      <c r="A27" s="381" t="s">
        <v>278</v>
      </c>
      <c r="B27" s="382">
        <f>'- 26 -'!B27</f>
        <v>0</v>
      </c>
      <c r="C27" s="383">
        <f>'- 26 -'!C27</f>
        <v>0</v>
      </c>
      <c r="D27" s="382">
        <f>'- 26 -'!D27</f>
        <v>0</v>
      </c>
      <c r="E27" s="382">
        <f>SUM('- 37 -'!B27,'- 37 -'!E27,'- 37 -'!H27,B27)</f>
        <v>421295</v>
      </c>
      <c r="F27" s="383">
        <f>E27/'- 3 -'!D27</f>
        <v>0.014178738565963604</v>
      </c>
      <c r="G27" s="382">
        <f>E27/'- 7 -'!F27</f>
        <v>124.18020344218758</v>
      </c>
    </row>
    <row r="28" spans="1:7" ht="13.5" customHeight="1">
      <c r="A28" s="23" t="s">
        <v>279</v>
      </c>
      <c r="B28" s="24">
        <f>'- 26 -'!B28</f>
        <v>18000</v>
      </c>
      <c r="C28" s="374">
        <f>'- 26 -'!C28</f>
        <v>0.10006214487364562</v>
      </c>
      <c r="D28" s="24">
        <f>'- 26 -'!D28</f>
        <v>8.78048780487805</v>
      </c>
      <c r="E28" s="24">
        <f>SUM('- 37 -'!B28,'- 37 -'!E28,'- 37 -'!H28,B28)</f>
        <v>396554</v>
      </c>
      <c r="F28" s="374">
        <f>E28/'- 3 -'!D28</f>
        <v>0.022044468776790924</v>
      </c>
      <c r="G28" s="24">
        <f>E28/'- 7 -'!F28</f>
        <v>193.4409756097561</v>
      </c>
    </row>
    <row r="29" spans="1:7" ht="13.5" customHeight="1">
      <c r="A29" s="381" t="s">
        <v>280</v>
      </c>
      <c r="B29" s="382">
        <f>'- 26 -'!B29</f>
        <v>476060</v>
      </c>
      <c r="C29" s="383">
        <f>'- 26 -'!C29</f>
        <v>0.4280095813872815</v>
      </c>
      <c r="D29" s="382">
        <f>'- 26 -'!D29</f>
        <v>36.79690821256039</v>
      </c>
      <c r="E29" s="382">
        <f>SUM('- 37 -'!B29,'- 37 -'!E29,'- 37 -'!H29,B29)</f>
        <v>3020440</v>
      </c>
      <c r="F29" s="383">
        <f>E29/'- 3 -'!D29</f>
        <v>0.027155763139213557</v>
      </c>
      <c r="G29" s="382">
        <f>E29/'- 7 -'!F29</f>
        <v>233.463961352657</v>
      </c>
    </row>
    <row r="30" spans="1:7" ht="13.5" customHeight="1">
      <c r="A30" s="23" t="s">
        <v>281</v>
      </c>
      <c r="B30" s="24">
        <f>'- 26 -'!B30</f>
        <v>17550</v>
      </c>
      <c r="C30" s="374">
        <f>'- 26 -'!C30</f>
        <v>0.1689047914968997</v>
      </c>
      <c r="D30" s="24">
        <f>'- 26 -'!D30</f>
        <v>14.04</v>
      </c>
      <c r="E30" s="24">
        <f>SUM('- 37 -'!B30,'- 37 -'!E30,'- 37 -'!H30,B30)</f>
        <v>171301</v>
      </c>
      <c r="F30" s="374">
        <f>E30/'- 3 -'!D30</f>
        <v>0.016486358796701094</v>
      </c>
      <c r="G30" s="24">
        <f>E30/'- 7 -'!F30</f>
        <v>137.0408</v>
      </c>
    </row>
    <row r="31" spans="1:7" ht="13.5" customHeight="1">
      <c r="A31" s="381" t="s">
        <v>282</v>
      </c>
      <c r="B31" s="382">
        <f>'- 26 -'!B31</f>
        <v>7000</v>
      </c>
      <c r="C31" s="383">
        <f>'- 26 -'!C31</f>
        <v>0.02625482990414624</v>
      </c>
      <c r="D31" s="382">
        <f>'- 26 -'!D31</f>
        <v>2.0756115641215716</v>
      </c>
      <c r="E31" s="382">
        <f>SUM('- 37 -'!B31,'- 37 -'!E31,'- 37 -'!H31,B31)</f>
        <v>318127</v>
      </c>
      <c r="F31" s="383">
        <f>E31/'- 3 -'!D31</f>
        <v>0.011931957532737616</v>
      </c>
      <c r="G31" s="382">
        <f>E31/'- 7 -'!F31</f>
        <v>94.3297257227576</v>
      </c>
    </row>
    <row r="32" spans="1:7" ht="13.5" customHeight="1">
      <c r="A32" s="23" t="s">
        <v>283</v>
      </c>
      <c r="B32" s="24">
        <f>'- 26 -'!B32</f>
        <v>19875</v>
      </c>
      <c r="C32" s="374">
        <f>'- 26 -'!C32</f>
        <v>0.09846108421630426</v>
      </c>
      <c r="D32" s="24">
        <f>'- 26 -'!D32</f>
        <v>8.896598030438675</v>
      </c>
      <c r="E32" s="24">
        <f>SUM('- 37 -'!B32,'- 37 -'!E32,'- 37 -'!H32,B32)</f>
        <v>335885</v>
      </c>
      <c r="F32" s="374">
        <f>E32/'- 3 -'!D32</f>
        <v>0.016639799382135022</v>
      </c>
      <c r="G32" s="24">
        <f>E32/'- 7 -'!F32</f>
        <v>150.35138764547895</v>
      </c>
    </row>
    <row r="33" spans="1:7" ht="13.5" customHeight="1">
      <c r="A33" s="381" t="s">
        <v>284</v>
      </c>
      <c r="B33" s="382">
        <f>'- 26 -'!B33</f>
        <v>8000</v>
      </c>
      <c r="C33" s="383">
        <f>'- 26 -'!C33</f>
        <v>0.03628595144032548</v>
      </c>
      <c r="D33" s="382">
        <f>'- 26 -'!D33</f>
        <v>3.4393809114359417</v>
      </c>
      <c r="E33" s="382">
        <f>SUM('- 37 -'!B33,'- 37 -'!E33,'- 37 -'!H33,B33)</f>
        <v>360200</v>
      </c>
      <c r="F33" s="383">
        <f>E33/'- 3 -'!D33</f>
        <v>0.016337749636006548</v>
      </c>
      <c r="G33" s="382">
        <f>E33/'- 7 -'!F33</f>
        <v>154.85812553740325</v>
      </c>
    </row>
    <row r="34" spans="1:7" ht="13.5" customHeight="1">
      <c r="A34" s="23" t="s">
        <v>285</v>
      </c>
      <c r="B34" s="24">
        <f>'- 26 -'!B34</f>
        <v>10200</v>
      </c>
      <c r="C34" s="374">
        <f>'- 26 -'!C34</f>
        <v>0.05451841108121982</v>
      </c>
      <c r="D34" s="24">
        <f>'- 26 -'!D34</f>
        <v>4.673539518900344</v>
      </c>
      <c r="E34" s="24">
        <f>SUM('- 37 -'!B34,'- 37 -'!E34,'- 37 -'!H34,B34)</f>
        <v>303668</v>
      </c>
      <c r="F34" s="374">
        <f>E34/'- 3 -'!D34</f>
        <v>0.01623087927079594</v>
      </c>
      <c r="G34" s="24">
        <f>E34/'- 7 -'!F34</f>
        <v>139.13768613974798</v>
      </c>
    </row>
    <row r="35" spans="1:7" ht="13.5" customHeight="1">
      <c r="A35" s="381" t="s">
        <v>286</v>
      </c>
      <c r="B35" s="382">
        <f>'- 26 -'!B35</f>
        <v>449900</v>
      </c>
      <c r="C35" s="383">
        <f>'- 26 -'!C35</f>
        <v>0.3335568364316011</v>
      </c>
      <c r="D35" s="382">
        <f>'- 26 -'!D35</f>
        <v>26.421964469240933</v>
      </c>
      <c r="E35" s="382">
        <f>SUM('- 37 -'!B35,'- 37 -'!E35,'- 37 -'!H35,B35)</f>
        <v>3256620</v>
      </c>
      <c r="F35" s="383">
        <f>E35/'- 3 -'!D35</f>
        <v>0.024144651359410553</v>
      </c>
      <c r="G35" s="382">
        <f>E35/'- 7 -'!F35</f>
        <v>191.25649684334167</v>
      </c>
    </row>
    <row r="36" spans="1:7" ht="13.5" customHeight="1">
      <c r="A36" s="23" t="s">
        <v>287</v>
      </c>
      <c r="B36" s="24">
        <f>'- 26 -'!B36</f>
        <v>0</v>
      </c>
      <c r="C36" s="374">
        <f>'- 26 -'!C36</f>
        <v>0</v>
      </c>
      <c r="D36" s="24">
        <f>'- 26 -'!D36</f>
        <v>0</v>
      </c>
      <c r="E36" s="24">
        <f>SUM('- 37 -'!B36,'- 37 -'!E36,'- 37 -'!H36,B36)</f>
        <v>410015</v>
      </c>
      <c r="F36" s="374">
        <f>E36/'- 3 -'!D36</f>
        <v>0.023328117888029132</v>
      </c>
      <c r="G36" s="24">
        <f>E36/'- 7 -'!F36</f>
        <v>203.12856081248452</v>
      </c>
    </row>
    <row r="37" spans="1:7" ht="13.5" customHeight="1">
      <c r="A37" s="381" t="s">
        <v>288</v>
      </c>
      <c r="B37" s="382">
        <f>'- 26 -'!B37</f>
        <v>71217</v>
      </c>
      <c r="C37" s="383">
        <f>'- 26 -'!C37</f>
        <v>0.26304181111583513</v>
      </c>
      <c r="D37" s="382">
        <f>'- 26 -'!D37</f>
        <v>22.02814723167337</v>
      </c>
      <c r="E37" s="382">
        <f>SUM('- 37 -'!B37,'- 37 -'!E37,'- 37 -'!H37,B37)</f>
        <v>658911</v>
      </c>
      <c r="F37" s="383">
        <f>E37/'- 3 -'!D37</f>
        <v>0.024337046323791516</v>
      </c>
      <c r="G37" s="382">
        <f>E37/'- 7 -'!F37</f>
        <v>203.8079183420971</v>
      </c>
    </row>
    <row r="38" spans="1:7" ht="13.5" customHeight="1">
      <c r="A38" s="23" t="s">
        <v>289</v>
      </c>
      <c r="B38" s="24">
        <f>'- 26 -'!B38</f>
        <v>195677</v>
      </c>
      <c r="C38" s="374">
        <f>'- 26 -'!C38</f>
        <v>0.27897368956059543</v>
      </c>
      <c r="D38" s="24">
        <f>'- 26 -'!D38</f>
        <v>22.939859320046892</v>
      </c>
      <c r="E38" s="24">
        <f>SUM('- 37 -'!B38,'- 37 -'!E38,'- 37 -'!H38,B38)</f>
        <v>1372297</v>
      </c>
      <c r="F38" s="374">
        <f>E38/'- 3 -'!D38</f>
        <v>0.01956462728184388</v>
      </c>
      <c r="G38" s="24">
        <f>E38/'- 7 -'!F38</f>
        <v>160.878898007034</v>
      </c>
    </row>
    <row r="39" spans="1:7" ht="13.5" customHeight="1">
      <c r="A39" s="381" t="s">
        <v>290</v>
      </c>
      <c r="B39" s="382">
        <f>'- 26 -'!B39</f>
        <v>10000</v>
      </c>
      <c r="C39" s="383">
        <f>'- 26 -'!C39</f>
        <v>0.06338427802423345</v>
      </c>
      <c r="D39" s="382">
        <f>'- 26 -'!D39</f>
        <v>5.680204487361545</v>
      </c>
      <c r="E39" s="382">
        <f>SUM('- 37 -'!B39,'- 37 -'!E39,'- 37 -'!H39,B39)</f>
        <v>380250</v>
      </c>
      <c r="F39" s="383">
        <f>E39/'- 3 -'!D39</f>
        <v>0.024101871718714772</v>
      </c>
      <c r="G39" s="382">
        <f>E39/'- 7 -'!F39</f>
        <v>215.98977563192275</v>
      </c>
    </row>
    <row r="40" spans="1:7" ht="13.5" customHeight="1">
      <c r="A40" s="23" t="s">
        <v>291</v>
      </c>
      <c r="B40" s="24">
        <f>'- 26 -'!B40</f>
        <v>115316</v>
      </c>
      <c r="C40" s="374">
        <f>'- 26 -'!C40</f>
        <v>0.15901212264043688</v>
      </c>
      <c r="D40" s="24">
        <f>'- 26 -'!D40</f>
        <v>12.863772254696356</v>
      </c>
      <c r="E40" s="24">
        <f>SUM('- 37 -'!B40,'- 37 -'!E40,'- 37 -'!H40,B40)</f>
        <v>1365232</v>
      </c>
      <c r="F40" s="374">
        <f>E40/'- 3 -'!D40</f>
        <v>0.01882552622503806</v>
      </c>
      <c r="G40" s="24">
        <f>E40/'- 7 -'!F40</f>
        <v>152.29485520503326</v>
      </c>
    </row>
    <row r="41" spans="1:7" ht="13.5" customHeight="1">
      <c r="A41" s="381" t="s">
        <v>292</v>
      </c>
      <c r="B41" s="382">
        <f>'- 26 -'!B41</f>
        <v>45354</v>
      </c>
      <c r="C41" s="383">
        <f>'- 26 -'!C41</f>
        <v>0.10222754344602976</v>
      </c>
      <c r="D41" s="382">
        <f>'- 26 -'!D41</f>
        <v>9.518153200419727</v>
      </c>
      <c r="E41" s="382">
        <f>SUM('- 37 -'!B41,'- 37 -'!E41,'- 37 -'!H41,B41)</f>
        <v>906076</v>
      </c>
      <c r="F41" s="383">
        <f>E41/'- 3 -'!D41</f>
        <v>0.020422878611678102</v>
      </c>
      <c r="G41" s="382">
        <f>E41/'- 7 -'!F41</f>
        <v>190.1523609653725</v>
      </c>
    </row>
    <row r="42" spans="1:7" ht="13.5" customHeight="1">
      <c r="A42" s="23" t="s">
        <v>293</v>
      </c>
      <c r="B42" s="24">
        <f>'- 26 -'!B42</f>
        <v>22700</v>
      </c>
      <c r="C42" s="374">
        <f>'- 26 -'!C42</f>
        <v>0.14007504443371702</v>
      </c>
      <c r="D42" s="24">
        <f>'- 26 -'!D42</f>
        <v>12.607608997500694</v>
      </c>
      <c r="E42" s="24">
        <f>SUM('- 37 -'!B42,'- 37 -'!E42,'- 37 -'!H42,B42)</f>
        <v>459354</v>
      </c>
      <c r="F42" s="374">
        <f>E42/'- 3 -'!D42</f>
        <v>0.02834538852898927</v>
      </c>
      <c r="G42" s="24">
        <f>E42/'- 7 -'!F42</f>
        <v>255.1257983893363</v>
      </c>
    </row>
    <row r="43" spans="1:7" ht="13.5" customHeight="1">
      <c r="A43" s="381" t="s">
        <v>294</v>
      </c>
      <c r="B43" s="382">
        <f>'- 26 -'!B43</f>
        <v>0</v>
      </c>
      <c r="C43" s="383">
        <f>'- 26 -'!C43</f>
        <v>0</v>
      </c>
      <c r="D43" s="382">
        <f>'- 26 -'!D43</f>
        <v>0</v>
      </c>
      <c r="E43" s="382">
        <f>SUM('- 37 -'!B43,'- 37 -'!E43,'- 37 -'!H43,B43)</f>
        <v>145600</v>
      </c>
      <c r="F43" s="383">
        <f>E43/'- 3 -'!D43</f>
        <v>0.015712173697216916</v>
      </c>
      <c r="G43" s="382">
        <f>E43/'- 7 -'!F43</f>
        <v>128.16901408450704</v>
      </c>
    </row>
    <row r="44" spans="1:7" ht="13.5" customHeight="1">
      <c r="A44" s="23" t="s">
        <v>295</v>
      </c>
      <c r="B44" s="24">
        <f>'- 26 -'!B44</f>
        <v>8500</v>
      </c>
      <c r="C44" s="374">
        <f>'- 26 -'!C44</f>
        <v>0.11715859262482525</v>
      </c>
      <c r="D44" s="24">
        <f>'- 26 -'!D44</f>
        <v>10.739102969046115</v>
      </c>
      <c r="E44" s="24">
        <f>SUM('- 37 -'!B44,'- 37 -'!E44,'- 37 -'!H44,B44)</f>
        <v>249696</v>
      </c>
      <c r="F44" s="374">
        <f>E44/'- 3 -'!D44</f>
        <v>0.03441650816946867</v>
      </c>
      <c r="G44" s="24">
        <f>E44/'- 7 -'!F44</f>
        <v>315.4718888186987</v>
      </c>
    </row>
    <row r="45" spans="1:7" ht="13.5" customHeight="1">
      <c r="A45" s="381" t="s">
        <v>296</v>
      </c>
      <c r="B45" s="382">
        <f>'- 26 -'!B45</f>
        <v>17462</v>
      </c>
      <c r="C45" s="383">
        <f>'- 26 -'!C45</f>
        <v>0.15810840702656143</v>
      </c>
      <c r="D45" s="382">
        <f>'- 26 -'!D45</f>
        <v>11.935748462064252</v>
      </c>
      <c r="E45" s="382">
        <f>SUM('- 37 -'!B45,'- 37 -'!E45,'- 37 -'!H45,B45)</f>
        <v>300842</v>
      </c>
      <c r="F45" s="383">
        <f>E45/'- 3 -'!D45</f>
        <v>0.027239519749561788</v>
      </c>
      <c r="G45" s="382">
        <f>E45/'- 7 -'!F45</f>
        <v>205.63362952836638</v>
      </c>
    </row>
    <row r="46" spans="1:7" ht="13.5" customHeight="1">
      <c r="A46" s="23" t="s">
        <v>297</v>
      </c>
      <c r="B46" s="24">
        <f>'- 26 -'!B46</f>
        <v>1028500</v>
      </c>
      <c r="C46" s="374">
        <f>'- 26 -'!C46</f>
        <v>0.3707423209298369</v>
      </c>
      <c r="D46" s="24">
        <f>'- 26 -'!D46</f>
        <v>33.2068770683671</v>
      </c>
      <c r="E46" s="24">
        <f>SUM('- 37 -'!B46,'- 37 -'!E46,'- 37 -'!H46,B46)</f>
        <v>3622700</v>
      </c>
      <c r="F46" s="374">
        <f>E46/'- 3 -'!D46</f>
        <v>0.013058708857875741</v>
      </c>
      <c r="G46" s="24">
        <f>E46/'- 7 -'!F46</f>
        <v>116.96504964081039</v>
      </c>
    </row>
    <row r="47" spans="1:7" ht="13.5" customHeight="1">
      <c r="A47" s="381" t="s">
        <v>300</v>
      </c>
      <c r="B47" s="382">
        <f>'- 26 -'!B47</f>
        <v>171068</v>
      </c>
      <c r="C47" s="383">
        <f>'- 26 -'!C47</f>
        <v>2.158818023533373</v>
      </c>
      <c r="D47" s="382">
        <f>'- 26 -'!D47</f>
        <v>224.498687664042</v>
      </c>
      <c r="E47" s="382">
        <f>SUM('- 37 -'!B47,'- 37 -'!E47,'- 37 -'!H47,B47)</f>
        <v>425084</v>
      </c>
      <c r="F47" s="383">
        <f>E47/'- 3 -'!D47</f>
        <v>0.053644106479041095</v>
      </c>
      <c r="G47" s="382">
        <f>E47/'- 7 -'!F47</f>
        <v>557.8530183727034</v>
      </c>
    </row>
    <row r="48" spans="1:7" ht="4.5" customHeight="1">
      <c r="A48"/>
      <c r="B48"/>
      <c r="C48"/>
      <c r="D48"/>
      <c r="E48"/>
      <c r="F48"/>
      <c r="G48"/>
    </row>
    <row r="49" spans="1:7" ht="13.5" customHeight="1">
      <c r="A49" s="384" t="s">
        <v>298</v>
      </c>
      <c r="B49" s="385">
        <f>SUM(B11:B47)</f>
        <v>3410489</v>
      </c>
      <c r="C49" s="386">
        <f>'- 26 -'!C49</f>
        <v>0.22480536917477484</v>
      </c>
      <c r="D49" s="385">
        <f>'- 26 -'!D49</f>
        <v>19.243511726237156</v>
      </c>
      <c r="E49" s="385">
        <f>SUM(E11:E47)</f>
        <v>28987589</v>
      </c>
      <c r="F49" s="386">
        <f>E49/'- 3 -'!D49</f>
        <v>0.01910742314850346</v>
      </c>
      <c r="G49" s="385">
        <f>E49/'- 7 -'!F49</f>
        <v>163.5610051335287</v>
      </c>
    </row>
    <row r="50" spans="1:6" ht="4.5" customHeight="1">
      <c r="A50" s="25" t="s">
        <v>6</v>
      </c>
      <c r="B50" s="26"/>
      <c r="C50" s="373"/>
      <c r="D50" s="26"/>
      <c r="E50" s="26"/>
      <c r="F50" s="373"/>
    </row>
    <row r="51" spans="1:7" ht="13.5" customHeight="1">
      <c r="A51" s="23" t="s">
        <v>299</v>
      </c>
      <c r="B51" s="24">
        <f>'- 26 -'!B51</f>
        <v>6000</v>
      </c>
      <c r="C51" s="374">
        <f>'- 26 -'!C51</f>
        <v>0.23642515705526163</v>
      </c>
      <c r="D51" s="24">
        <f>'- 26 -'!D51</f>
        <v>22.32973576479345</v>
      </c>
      <c r="E51" s="24">
        <f>SUM('- 37 -'!B51,'- 37 -'!E51,'- 37 -'!H51,B51)</f>
        <v>55500</v>
      </c>
      <c r="F51" s="374">
        <f>E51/'- 3 -'!D51</f>
        <v>0.0218693270276117</v>
      </c>
      <c r="G51" s="24">
        <f>E51/'- 7 -'!F51</f>
        <v>206.5500558243394</v>
      </c>
    </row>
    <row r="52" spans="1:8" ht="49.5" customHeight="1">
      <c r="A52" s="27"/>
      <c r="B52" s="27"/>
      <c r="C52" s="27"/>
      <c r="D52" s="27"/>
      <c r="E52" s="27"/>
      <c r="F52" s="27"/>
      <c r="G52" s="27"/>
      <c r="H52" s="27"/>
    </row>
    <row r="53" ht="15" customHeight="1">
      <c r="A53" s="255" t="s">
        <v>458</v>
      </c>
    </row>
    <row r="54" spans="1:4" ht="12" customHeight="1">
      <c r="A54" s="255" t="s">
        <v>459</v>
      </c>
      <c r="B54" s="162"/>
      <c r="C54" s="162"/>
      <c r="D54" s="162"/>
    </row>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5.xml><?xml version="1.0" encoding="utf-8"?>
<worksheet xmlns="http://schemas.openxmlformats.org/spreadsheetml/2006/main" xmlns:r="http://schemas.openxmlformats.org/officeDocument/2006/relationships">
  <sheetPr codeName="Sheet35">
    <pageSetUpPr fitToPage="1"/>
  </sheetPr>
  <dimension ref="A1:H51"/>
  <sheetViews>
    <sheetView showGridLines="0" showZeros="0" workbookViewId="0" topLeftCell="A1">
      <selection activeCell="A1" sqref="A1"/>
    </sheetView>
  </sheetViews>
  <sheetFormatPr defaultColWidth="14.83203125" defaultRowHeight="12"/>
  <cols>
    <col min="1" max="1" width="29.83203125" style="1" customWidth="1"/>
    <col min="2" max="2" width="15.83203125" style="1" customWidth="1"/>
    <col min="3" max="3" width="13.83203125" style="1" customWidth="1"/>
    <col min="4" max="5" width="15.83203125" style="1" customWidth="1"/>
    <col min="6" max="6" width="12.83203125" style="1" customWidth="1"/>
    <col min="7" max="7" width="15.83203125" style="1" customWidth="1"/>
    <col min="8" max="8" width="13.83203125" style="1" customWidth="1"/>
    <col min="9" max="16384" width="14.83203125" style="1" customWidth="1"/>
  </cols>
  <sheetData>
    <row r="1" ht="6.75" customHeight="1">
      <c r="A1" s="3"/>
    </row>
    <row r="2" spans="1:8" ht="15.75" customHeight="1">
      <c r="A2" s="74" t="s">
        <v>567</v>
      </c>
      <c r="B2" s="136"/>
      <c r="C2" s="136"/>
      <c r="D2" s="136"/>
      <c r="E2" s="136"/>
      <c r="F2" s="136"/>
      <c r="G2" s="136"/>
      <c r="H2" s="136"/>
    </row>
    <row r="3" ht="15.75" customHeight="1">
      <c r="A3" s="256"/>
    </row>
    <row r="4" spans="2:8" ht="15.75" customHeight="1">
      <c r="B4" s="4"/>
      <c r="C4" s="108"/>
      <c r="D4" s="108"/>
      <c r="E4" s="4"/>
      <c r="F4" s="4"/>
      <c r="G4" s="4"/>
      <c r="H4" s="4"/>
    </row>
    <row r="5" spans="2:8" ht="15.75" customHeight="1">
      <c r="B5" s="4"/>
      <c r="C5" s="4"/>
      <c r="D5" s="4"/>
      <c r="E5" s="4"/>
      <c r="F5" s="4"/>
      <c r="G5" s="4"/>
      <c r="H5" s="4"/>
    </row>
    <row r="6" spans="2:8" ht="15.75" customHeight="1">
      <c r="B6" s="257" t="s">
        <v>119</v>
      </c>
      <c r="C6" s="202"/>
      <c r="D6" s="202"/>
      <c r="E6" s="202"/>
      <c r="F6" s="202"/>
      <c r="G6" s="202"/>
      <c r="H6" s="203"/>
    </row>
    <row r="7" spans="2:8" ht="15.75" customHeight="1">
      <c r="B7" s="375" t="s">
        <v>131</v>
      </c>
      <c r="C7" s="376"/>
      <c r="D7" s="376"/>
      <c r="E7" s="397" t="s">
        <v>56</v>
      </c>
      <c r="F7" s="397" t="s">
        <v>6</v>
      </c>
      <c r="G7" s="397" t="s">
        <v>118</v>
      </c>
      <c r="H7" s="397" t="s">
        <v>6</v>
      </c>
    </row>
    <row r="8" spans="1:8" ht="15.75" customHeight="1">
      <c r="A8" s="32"/>
      <c r="B8" s="458"/>
      <c r="C8" s="459"/>
      <c r="D8" s="459"/>
      <c r="E8" s="460" t="s">
        <v>152</v>
      </c>
      <c r="F8" s="460" t="s">
        <v>153</v>
      </c>
      <c r="G8" s="460" t="s">
        <v>154</v>
      </c>
      <c r="H8" s="460" t="s">
        <v>6</v>
      </c>
    </row>
    <row r="9" spans="1:8" ht="15.75" customHeight="1">
      <c r="A9" s="121" t="s">
        <v>98</v>
      </c>
      <c r="B9" s="400" t="s">
        <v>145</v>
      </c>
      <c r="C9" s="400" t="s">
        <v>125</v>
      </c>
      <c r="D9" s="400" t="s">
        <v>126</v>
      </c>
      <c r="E9" s="400" t="s">
        <v>148</v>
      </c>
      <c r="F9" s="400" t="s">
        <v>170</v>
      </c>
      <c r="G9" s="400" t="s">
        <v>171</v>
      </c>
      <c r="H9" s="400" t="s">
        <v>56</v>
      </c>
    </row>
    <row r="10" spans="1:8" ht="4.5" customHeight="1">
      <c r="A10" s="37"/>
      <c r="B10" s="258"/>
      <c r="C10" s="258"/>
      <c r="D10" s="258"/>
      <c r="E10" s="258"/>
      <c r="F10" s="258"/>
      <c r="G10" s="258"/>
      <c r="H10" s="258"/>
    </row>
    <row r="11" spans="1:8" ht="13.5" customHeight="1">
      <c r="A11" s="381" t="s">
        <v>263</v>
      </c>
      <c r="B11" s="383">
        <f>'- 41 -'!H11</f>
        <v>63.53680233274467</v>
      </c>
      <c r="C11" s="383">
        <f>'- 42 -'!C11</f>
        <v>0</v>
      </c>
      <c r="D11" s="383">
        <f>'- 42 -'!E11</f>
        <v>35.13336892685531</v>
      </c>
      <c r="E11" s="383">
        <f>'- 42 -'!G11</f>
        <v>0.4106944843730749</v>
      </c>
      <c r="F11" s="383">
        <f>'- 42 -'!I11</f>
        <v>0</v>
      </c>
      <c r="G11" s="383">
        <f>'- 43 -'!C11</f>
        <v>0.39344531602940574</v>
      </c>
      <c r="H11" s="383">
        <f>'- 43 -'!E11</f>
        <v>0.5256889399975359</v>
      </c>
    </row>
    <row r="12" spans="1:8" ht="13.5" customHeight="1">
      <c r="A12" s="23" t="s">
        <v>264</v>
      </c>
      <c r="B12" s="374">
        <f>'- 41 -'!H12</f>
        <v>63.28485783094446</v>
      </c>
      <c r="C12" s="374">
        <f>'- 42 -'!C12</f>
        <v>0</v>
      </c>
      <c r="D12" s="374">
        <f>'- 42 -'!E12</f>
        <v>33.957654153970715</v>
      </c>
      <c r="E12" s="374">
        <f>'- 42 -'!G12</f>
        <v>0.9659129191062608</v>
      </c>
      <c r="F12" s="374">
        <f>'- 42 -'!I12</f>
        <v>0.9318986194947041</v>
      </c>
      <c r="G12" s="374">
        <f>'- 43 -'!C12</f>
        <v>0.8596764764838646</v>
      </c>
      <c r="H12" s="374">
        <f>'- 43 -'!E12</f>
        <v>0</v>
      </c>
    </row>
    <row r="13" spans="1:8" ht="13.5" customHeight="1">
      <c r="A13" s="381" t="s">
        <v>265</v>
      </c>
      <c r="B13" s="383">
        <f>'- 41 -'!H13</f>
        <v>63.47741369165324</v>
      </c>
      <c r="C13" s="383">
        <f>'- 42 -'!C13</f>
        <v>0.02913117711176919</v>
      </c>
      <c r="D13" s="383">
        <f>'- 42 -'!E13</f>
        <v>34.559800904802785</v>
      </c>
      <c r="E13" s="383">
        <f>'- 42 -'!G13</f>
        <v>0.38989476121116245</v>
      </c>
      <c r="F13" s="383">
        <f>'- 42 -'!I13</f>
        <v>0.41458873916021177</v>
      </c>
      <c r="G13" s="383">
        <f>'- 43 -'!C13</f>
        <v>1.0151539997492016</v>
      </c>
      <c r="H13" s="383">
        <f>'- 43 -'!E13</f>
        <v>0.11401672631162643</v>
      </c>
    </row>
    <row r="14" spans="1:8" ht="13.5" customHeight="1">
      <c r="A14" s="23" t="s">
        <v>301</v>
      </c>
      <c r="B14" s="374">
        <f>'- 41 -'!H14</f>
        <v>74.55870131640569</v>
      </c>
      <c r="C14" s="374">
        <f>'- 42 -'!C14</f>
        <v>0.19431648883577285</v>
      </c>
      <c r="D14" s="374">
        <f>'- 42 -'!E14</f>
        <v>23.84343419589775</v>
      </c>
      <c r="E14" s="374">
        <f>'- 42 -'!G14</f>
        <v>1.241617591497643</v>
      </c>
      <c r="F14" s="374">
        <f>'- 42 -'!I14</f>
        <v>0</v>
      </c>
      <c r="G14" s="374">
        <f>'- 43 -'!C14</f>
        <v>0.16193040736314404</v>
      </c>
      <c r="H14" s="374">
        <f>'- 43 -'!E14</f>
        <v>0</v>
      </c>
    </row>
    <row r="15" spans="1:8" ht="13.5" customHeight="1">
      <c r="A15" s="381" t="s">
        <v>266</v>
      </c>
      <c r="B15" s="383">
        <f>'- 41 -'!H15</f>
        <v>61.680777929393656</v>
      </c>
      <c r="C15" s="383">
        <f>'- 42 -'!C15</f>
        <v>0</v>
      </c>
      <c r="D15" s="383">
        <f>'- 42 -'!E15</f>
        <v>36.124418243806055</v>
      </c>
      <c r="E15" s="383">
        <f>'- 42 -'!G15</f>
        <v>0.3551462502913087</v>
      </c>
      <c r="F15" s="383">
        <f>'- 42 -'!I15</f>
        <v>1.4205850011652348</v>
      </c>
      <c r="G15" s="383">
        <f>'- 43 -'!C15</f>
        <v>0.40486672533209195</v>
      </c>
      <c r="H15" s="383">
        <f>'- 43 -'!E15</f>
        <v>0.014205850011652347</v>
      </c>
    </row>
    <row r="16" spans="1:8" ht="13.5" customHeight="1">
      <c r="A16" s="23" t="s">
        <v>267</v>
      </c>
      <c r="B16" s="374">
        <f>'- 41 -'!H16</f>
        <v>67.2436149179351</v>
      </c>
      <c r="C16" s="374">
        <f>'- 42 -'!C16</f>
        <v>0</v>
      </c>
      <c r="D16" s="374">
        <f>'- 42 -'!E16</f>
        <v>25.122376977893335</v>
      </c>
      <c r="E16" s="374">
        <f>'- 42 -'!G16</f>
        <v>1.669717392220236</v>
      </c>
      <c r="F16" s="374">
        <f>'- 42 -'!I16</f>
        <v>0</v>
      </c>
      <c r="G16" s="374">
        <f>'- 43 -'!C16</f>
        <v>5.455598213049733</v>
      </c>
      <c r="H16" s="374">
        <f>'- 43 -'!E16</f>
        <v>0.5086924989015884</v>
      </c>
    </row>
    <row r="17" spans="1:8" ht="13.5" customHeight="1">
      <c r="A17" s="381" t="s">
        <v>268</v>
      </c>
      <c r="B17" s="383">
        <f>'- 41 -'!H17</f>
        <v>58.19901131322318</v>
      </c>
      <c r="C17" s="383">
        <f>'- 42 -'!C17</f>
        <v>0</v>
      </c>
      <c r="D17" s="383">
        <f>'- 42 -'!E17</f>
        <v>35.805460851118916</v>
      </c>
      <c r="E17" s="383">
        <f>'- 42 -'!G17</f>
        <v>0.11934748141622005</v>
      </c>
      <c r="F17" s="383">
        <f>'- 42 -'!I17</f>
        <v>5.5808718425323205</v>
      </c>
      <c r="G17" s="383">
        <f>'- 43 -'!C17</f>
        <v>0.20350275677381113</v>
      </c>
      <c r="H17" s="383">
        <f>'- 43 -'!E17</f>
        <v>0.09180575493555389</v>
      </c>
    </row>
    <row r="18" spans="1:8" ht="13.5" customHeight="1">
      <c r="A18" s="23" t="s">
        <v>269</v>
      </c>
      <c r="B18" s="374">
        <f>'- 41 -'!H18</f>
        <v>45.25725220772024</v>
      </c>
      <c r="C18" s="374">
        <f>'- 42 -'!C18</f>
        <v>20.436832025531285</v>
      </c>
      <c r="D18" s="374">
        <f>'- 42 -'!E18</f>
        <v>3.414926656603934</v>
      </c>
      <c r="E18" s="374">
        <f>'- 42 -'!G18</f>
        <v>0</v>
      </c>
      <c r="F18" s="374">
        <f>'- 42 -'!I18</f>
        <v>26.635031936813707</v>
      </c>
      <c r="G18" s="374">
        <f>'- 43 -'!C18</f>
        <v>4.059575820978225</v>
      </c>
      <c r="H18" s="374">
        <f>'- 43 -'!E18</f>
        <v>0.19638135235260545</v>
      </c>
    </row>
    <row r="19" spans="1:8" ht="13.5" customHeight="1">
      <c r="A19" s="381" t="s">
        <v>270</v>
      </c>
      <c r="B19" s="383">
        <f>'- 41 -'!H19</f>
        <v>71.56881891912636</v>
      </c>
      <c r="C19" s="383">
        <f>'- 42 -'!C19</f>
        <v>0</v>
      </c>
      <c r="D19" s="383">
        <f>'- 42 -'!E19</f>
        <v>27.270388027059273</v>
      </c>
      <c r="E19" s="383">
        <f>'- 42 -'!G19</f>
        <v>0.6869999706248288</v>
      </c>
      <c r="F19" s="383">
        <f>'- 42 -'!I19</f>
        <v>0</v>
      </c>
      <c r="G19" s="383">
        <f>'- 43 -'!C19</f>
        <v>0</v>
      </c>
      <c r="H19" s="383">
        <f>'- 43 -'!E19</f>
        <v>0.47379308318953717</v>
      </c>
    </row>
    <row r="20" spans="1:8" ht="13.5" customHeight="1">
      <c r="A20" s="23" t="s">
        <v>271</v>
      </c>
      <c r="B20" s="374">
        <f>'- 41 -'!H20</f>
        <v>73.31018887624917</v>
      </c>
      <c r="C20" s="374">
        <f>'- 42 -'!C20</f>
        <v>0</v>
      </c>
      <c r="D20" s="374">
        <f>'- 42 -'!E20</f>
        <v>25.03911101038326</v>
      </c>
      <c r="E20" s="374">
        <f>'- 42 -'!G20</f>
        <v>0.677638736262238</v>
      </c>
      <c r="F20" s="374">
        <f>'- 42 -'!I20</f>
        <v>0</v>
      </c>
      <c r="G20" s="374">
        <f>'- 43 -'!C20</f>
        <v>0.8737362472696323</v>
      </c>
      <c r="H20" s="374">
        <f>'- 43 -'!E20</f>
        <v>0.0993251298356979</v>
      </c>
    </row>
    <row r="21" spans="1:8" ht="13.5" customHeight="1">
      <c r="A21" s="381" t="s">
        <v>272</v>
      </c>
      <c r="B21" s="383">
        <f>'- 41 -'!H21</f>
        <v>66.75115721355158</v>
      </c>
      <c r="C21" s="383">
        <f>'- 42 -'!C21</f>
        <v>0</v>
      </c>
      <c r="D21" s="383">
        <f>'- 42 -'!E21</f>
        <v>32.2070384468976</v>
      </c>
      <c r="E21" s="383">
        <f>'- 42 -'!G21</f>
        <v>0.13323182337266842</v>
      </c>
      <c r="F21" s="383">
        <f>'- 42 -'!I21</f>
        <v>0</v>
      </c>
      <c r="G21" s="383">
        <f>'- 43 -'!C21</f>
        <v>0.6623524933384088</v>
      </c>
      <c r="H21" s="383">
        <f>'- 43 -'!E21</f>
        <v>0.24622002283974115</v>
      </c>
    </row>
    <row r="22" spans="1:8" ht="13.5" customHeight="1">
      <c r="A22" s="23" t="s">
        <v>273</v>
      </c>
      <c r="B22" s="374">
        <f>'- 41 -'!H22</f>
        <v>73.01734304131404</v>
      </c>
      <c r="C22" s="374">
        <f>'- 42 -'!C22</f>
        <v>0.126080152304824</v>
      </c>
      <c r="D22" s="374">
        <f>'- 42 -'!E22</f>
        <v>25.0083563919127</v>
      </c>
      <c r="E22" s="374">
        <f>'- 42 -'!G22</f>
        <v>0.1432729003463909</v>
      </c>
      <c r="F22" s="374">
        <f>'- 42 -'!I22</f>
        <v>1.0745467525979318</v>
      </c>
      <c r="G22" s="374">
        <f>'- 43 -'!C22</f>
        <v>0</v>
      </c>
      <c r="H22" s="374">
        <f>'- 43 -'!E22</f>
        <v>0.63040076152412</v>
      </c>
    </row>
    <row r="23" spans="1:8" ht="13.5" customHeight="1">
      <c r="A23" s="381" t="s">
        <v>274</v>
      </c>
      <c r="B23" s="383">
        <f>'- 41 -'!H23</f>
        <v>71.77149956417166</v>
      </c>
      <c r="C23" s="383">
        <f>'- 42 -'!C23</f>
        <v>0</v>
      </c>
      <c r="D23" s="383">
        <f>'- 42 -'!E23</f>
        <v>23.512463428326942</v>
      </c>
      <c r="E23" s="383">
        <f>'- 42 -'!G23</f>
        <v>0.6396071890824682</v>
      </c>
      <c r="F23" s="383">
        <f>'- 42 -'!I23</f>
        <v>2.81427163196286</v>
      </c>
      <c r="G23" s="383">
        <f>'- 43 -'!C23</f>
        <v>1.0489557900952478</v>
      </c>
      <c r="H23" s="383">
        <f>'- 43 -'!E23</f>
        <v>0.21320239636082272</v>
      </c>
    </row>
    <row r="24" spans="1:8" ht="13.5" customHeight="1">
      <c r="A24" s="23" t="s">
        <v>275</v>
      </c>
      <c r="B24" s="374">
        <f>'- 41 -'!H24</f>
        <v>62.50668463744744</v>
      </c>
      <c r="C24" s="374">
        <f>'- 42 -'!C24</f>
        <v>0.0113451898818646</v>
      </c>
      <c r="D24" s="374">
        <f>'- 42 -'!E24</f>
        <v>35.00020988601281</v>
      </c>
      <c r="E24" s="374">
        <f>'- 42 -'!G24</f>
        <v>0.6175393128878572</v>
      </c>
      <c r="F24" s="374">
        <f>'- 42 -'!I24</f>
        <v>0.6188285390107964</v>
      </c>
      <c r="G24" s="374">
        <f>'- 43 -'!C24</f>
        <v>1.0584546469330496</v>
      </c>
      <c r="H24" s="374">
        <f>'- 43 -'!E24</f>
        <v>0.18693778782617806</v>
      </c>
    </row>
    <row r="25" spans="1:8" ht="13.5" customHeight="1">
      <c r="A25" s="381" t="s">
        <v>276</v>
      </c>
      <c r="B25" s="383">
        <f>'- 41 -'!H25</f>
        <v>63.03131365278723</v>
      </c>
      <c r="C25" s="383">
        <f>'- 42 -'!C25</f>
        <v>0.02049233775917008</v>
      </c>
      <c r="D25" s="383">
        <f>'- 42 -'!E25</f>
        <v>35.35438194789638</v>
      </c>
      <c r="E25" s="383">
        <f>'- 42 -'!G25</f>
        <v>0.3131229209601188</v>
      </c>
      <c r="F25" s="383">
        <f>'- 42 -'!I25</f>
        <v>0.0010656015634768442</v>
      </c>
      <c r="G25" s="383">
        <f>'- 43 -'!C25</f>
        <v>1.1812603177896002</v>
      </c>
      <c r="H25" s="383">
        <f>'- 43 -'!E25</f>
        <v>0.09836322124401639</v>
      </c>
    </row>
    <row r="26" spans="1:8" ht="13.5" customHeight="1">
      <c r="A26" s="23" t="s">
        <v>277</v>
      </c>
      <c r="B26" s="374">
        <f>'- 41 -'!H26</f>
        <v>68.23096292459083</v>
      </c>
      <c r="C26" s="374">
        <f>'- 42 -'!C26</f>
        <v>1.7989843189289652</v>
      </c>
      <c r="D26" s="374">
        <f>'- 42 -'!E26</f>
        <v>27.797312432590438</v>
      </c>
      <c r="E26" s="374">
        <f>'- 42 -'!G26</f>
        <v>0.9876092381317113</v>
      </c>
      <c r="F26" s="374">
        <f>'- 42 -'!I26</f>
        <v>0.1500607676313201</v>
      </c>
      <c r="G26" s="374">
        <f>'- 43 -'!C26</f>
        <v>0.8954789063766683</v>
      </c>
      <c r="H26" s="374">
        <f>'- 43 -'!E26</f>
        <v>0.1395914117500652</v>
      </c>
    </row>
    <row r="27" spans="1:8" ht="13.5" customHeight="1">
      <c r="A27" s="381" t="s">
        <v>278</v>
      </c>
      <c r="B27" s="383">
        <f>'- 41 -'!H27</f>
        <v>73.17835806648023</v>
      </c>
      <c r="C27" s="383">
        <f>'- 42 -'!C27</f>
        <v>0.06495927724730312</v>
      </c>
      <c r="D27" s="383">
        <f>'- 42 -'!E27</f>
        <v>24.87888955422258</v>
      </c>
      <c r="E27" s="383">
        <f>'- 42 -'!G27</f>
        <v>0.406205299582619</v>
      </c>
      <c r="F27" s="383">
        <f>'- 42 -'!I27</f>
        <v>1.124617978183284</v>
      </c>
      <c r="G27" s="383">
        <f>'- 43 -'!C27</f>
        <v>0.09513932388571425</v>
      </c>
      <c r="H27" s="383">
        <f>'- 43 -'!E27</f>
        <v>0.2518305003982658</v>
      </c>
    </row>
    <row r="28" spans="1:8" ht="13.5" customHeight="1">
      <c r="A28" s="23" t="s">
        <v>279</v>
      </c>
      <c r="B28" s="374">
        <f>'- 41 -'!H28</f>
        <v>61.43177968595257</v>
      </c>
      <c r="C28" s="374">
        <f>'- 42 -'!C28</f>
        <v>0</v>
      </c>
      <c r="D28" s="374">
        <f>'- 42 -'!E28</f>
        <v>28.662524765228152</v>
      </c>
      <c r="E28" s="374">
        <f>'- 42 -'!G28</f>
        <v>0.047485471848153216</v>
      </c>
      <c r="F28" s="374">
        <f>'- 42 -'!I28</f>
        <v>9.736669881169302</v>
      </c>
      <c r="G28" s="374">
        <f>'- 43 -'!C28</f>
        <v>0</v>
      </c>
      <c r="H28" s="374">
        <f>'- 43 -'!E28</f>
        <v>0.12154019580182074</v>
      </c>
    </row>
    <row r="29" spans="1:8" ht="13.5" customHeight="1">
      <c r="A29" s="381" t="s">
        <v>280</v>
      </c>
      <c r="B29" s="383">
        <f>'- 41 -'!H29</f>
        <v>52.85766349234032</v>
      </c>
      <c r="C29" s="383">
        <f>'- 42 -'!C29</f>
        <v>0.007037988475329062</v>
      </c>
      <c r="D29" s="383">
        <f>'- 42 -'!E29</f>
        <v>44.99587758622543</v>
      </c>
      <c r="E29" s="383">
        <f>'- 42 -'!G29</f>
        <v>0.5850327920117282</v>
      </c>
      <c r="F29" s="383">
        <f>'- 42 -'!I29</f>
        <v>0</v>
      </c>
      <c r="G29" s="383">
        <f>'- 43 -'!C29</f>
        <v>1.4092296286435293</v>
      </c>
      <c r="H29" s="383">
        <f>'- 43 -'!E29</f>
        <v>0.1451585123036619</v>
      </c>
    </row>
    <row r="30" spans="1:8" ht="13.5" customHeight="1">
      <c r="A30" s="23" t="s">
        <v>281</v>
      </c>
      <c r="B30" s="374">
        <f>'- 41 -'!H30</f>
        <v>70.36874453776751</v>
      </c>
      <c r="C30" s="374">
        <f>'- 42 -'!C30</f>
        <v>0</v>
      </c>
      <c r="D30" s="374">
        <f>'- 42 -'!E30</f>
        <v>29.013382742871986</v>
      </c>
      <c r="E30" s="374">
        <f>'- 42 -'!G30</f>
        <v>0.4325109035523499</v>
      </c>
      <c r="F30" s="374">
        <f>'- 42 -'!I30</f>
        <v>0</v>
      </c>
      <c r="G30" s="374">
        <f>'- 43 -'!C30</f>
        <v>0.0427758036480346</v>
      </c>
      <c r="H30" s="374">
        <f>'- 43 -'!E30</f>
        <v>0.14258601216011535</v>
      </c>
    </row>
    <row r="31" spans="1:8" ht="13.5" customHeight="1">
      <c r="A31" s="381" t="s">
        <v>282</v>
      </c>
      <c r="B31" s="383">
        <f>'- 41 -'!H31</f>
        <v>63.35617602881193</v>
      </c>
      <c r="C31" s="383">
        <f>'- 42 -'!C31</f>
        <v>0.05526131769285767</v>
      </c>
      <c r="D31" s="383">
        <f>'- 42 -'!E31</f>
        <v>33.77760362685186</v>
      </c>
      <c r="E31" s="383">
        <f>'- 42 -'!G31</f>
        <v>0.07368175692381022</v>
      </c>
      <c r="F31" s="383">
        <f>'- 42 -'!I31</f>
        <v>2.5236001746405003</v>
      </c>
      <c r="G31" s="383">
        <f>'- 43 -'!C31</f>
        <v>0.03684087846190511</v>
      </c>
      <c r="H31" s="383">
        <f>'- 43 -'!E31</f>
        <v>0.17683621661714455</v>
      </c>
    </row>
    <row r="32" spans="1:8" ht="13.5" customHeight="1">
      <c r="A32" s="23" t="s">
        <v>283</v>
      </c>
      <c r="B32" s="374">
        <f>'- 41 -'!H32</f>
        <v>62.27548727546881</v>
      </c>
      <c r="C32" s="374">
        <f>'- 42 -'!C32</f>
        <v>0</v>
      </c>
      <c r="D32" s="374">
        <f>'- 42 -'!E32</f>
        <v>37.059937091762876</v>
      </c>
      <c r="E32" s="374">
        <f>'- 42 -'!G32</f>
        <v>0.4233592919857348</v>
      </c>
      <c r="F32" s="374">
        <f>'- 42 -'!I32</f>
        <v>0</v>
      </c>
      <c r="G32" s="374">
        <f>'- 43 -'!C32</f>
        <v>0.05907338957940485</v>
      </c>
      <c r="H32" s="374">
        <f>'- 43 -'!E32</f>
        <v>0.18214295120316495</v>
      </c>
    </row>
    <row r="33" spans="1:8" ht="13.5" customHeight="1">
      <c r="A33" s="381" t="s">
        <v>284</v>
      </c>
      <c r="B33" s="383">
        <f>'- 41 -'!H33</f>
        <v>65.49218030789065</v>
      </c>
      <c r="C33" s="383">
        <f>'- 42 -'!C33</f>
        <v>0</v>
      </c>
      <c r="D33" s="383">
        <f>'- 42 -'!E33</f>
        <v>33.354531654607264</v>
      </c>
      <c r="E33" s="383">
        <f>'- 42 -'!G33</f>
        <v>0.11089308052904695</v>
      </c>
      <c r="F33" s="383">
        <f>'- 42 -'!I33</f>
        <v>0.6653584831742816</v>
      </c>
      <c r="G33" s="383">
        <f>'- 43 -'!C33</f>
        <v>0.1552503127406657</v>
      </c>
      <c r="H33" s="383">
        <f>'- 43 -'!E33</f>
        <v>0.2217861610580939</v>
      </c>
    </row>
    <row r="34" spans="1:8" ht="13.5" customHeight="1">
      <c r="A34" s="23" t="s">
        <v>285</v>
      </c>
      <c r="B34" s="374">
        <f>'- 41 -'!H34</f>
        <v>62.8840488011476</v>
      </c>
      <c r="C34" s="374">
        <f>'- 42 -'!C34</f>
        <v>0.1086326197817433</v>
      </c>
      <c r="D34" s="374">
        <f>'- 42 -'!E34</f>
        <v>33.64082356207461</v>
      </c>
      <c r="E34" s="374">
        <f>'- 42 -'!G34</f>
        <v>2.533487721264943</v>
      </c>
      <c r="F34" s="374">
        <f>'- 42 -'!I34</f>
        <v>0</v>
      </c>
      <c r="G34" s="374">
        <f>'- 43 -'!C34</f>
        <v>0.5649105842967644</v>
      </c>
      <c r="H34" s="374">
        <f>'- 43 -'!E34</f>
        <v>0.2680967114343457</v>
      </c>
    </row>
    <row r="35" spans="1:8" ht="13.5" customHeight="1">
      <c r="A35" s="381" t="s">
        <v>286</v>
      </c>
      <c r="B35" s="383">
        <f>'- 41 -'!H35</f>
        <v>66.49186723397939</v>
      </c>
      <c r="C35" s="383">
        <f>'- 42 -'!C35</f>
        <v>0.008792789431993277</v>
      </c>
      <c r="D35" s="383">
        <f>'- 42 -'!E35</f>
        <v>32.78858949750249</v>
      </c>
      <c r="E35" s="383">
        <f>'- 42 -'!G35</f>
        <v>0.15753747732321288</v>
      </c>
      <c r="F35" s="383">
        <f>'- 42 -'!I35</f>
        <v>0</v>
      </c>
      <c r="G35" s="383">
        <f>'- 43 -'!C35</f>
        <v>0.406666511229689</v>
      </c>
      <c r="H35" s="383">
        <f>'- 43 -'!E35</f>
        <v>0.14654649053322127</v>
      </c>
    </row>
    <row r="36" spans="1:8" ht="13.5" customHeight="1">
      <c r="A36" s="23" t="s">
        <v>287</v>
      </c>
      <c r="B36" s="374">
        <f>'- 41 -'!H36</f>
        <v>59.64593651822949</v>
      </c>
      <c r="C36" s="374">
        <f>'- 42 -'!C36</f>
        <v>0.15233165256084882</v>
      </c>
      <c r="D36" s="374">
        <f>'- 42 -'!E36</f>
        <v>33.80380242165402</v>
      </c>
      <c r="E36" s="374">
        <f>'- 42 -'!G36</f>
        <v>0.47516295294209715</v>
      </c>
      <c r="F36" s="374">
        <f>'- 42 -'!I36</f>
        <v>5.573381930391422</v>
      </c>
      <c r="G36" s="374">
        <f>'- 43 -'!C36</f>
        <v>0.1453439620764062</v>
      </c>
      <c r="H36" s="374">
        <f>'- 43 -'!E36</f>
        <v>0.2040405621457241</v>
      </c>
    </row>
    <row r="37" spans="1:8" ht="13.5" customHeight="1">
      <c r="A37" s="381" t="s">
        <v>288</v>
      </c>
      <c r="B37" s="383">
        <f>'- 41 -'!H37</f>
        <v>71.09316103659005</v>
      </c>
      <c r="C37" s="383">
        <f>'- 42 -'!C37</f>
        <v>0.05350919164841379</v>
      </c>
      <c r="D37" s="383">
        <f>'- 42 -'!E37</f>
        <v>28.177094876826658</v>
      </c>
      <c r="E37" s="383">
        <f>'- 42 -'!G37</f>
        <v>0.2853823554582069</v>
      </c>
      <c r="F37" s="383">
        <f>'- 42 -'!I37</f>
        <v>0</v>
      </c>
      <c r="G37" s="383">
        <f>'- 43 -'!C37</f>
        <v>0.036742978265244135</v>
      </c>
      <c r="H37" s="383">
        <f>'- 43 -'!E37</f>
        <v>0.35410956121142956</v>
      </c>
    </row>
    <row r="38" spans="1:8" ht="13.5" customHeight="1">
      <c r="A38" s="23" t="s">
        <v>289</v>
      </c>
      <c r="B38" s="374">
        <f>'- 41 -'!H38</f>
        <v>65.32106804551626</v>
      </c>
      <c r="C38" s="374">
        <f>'- 42 -'!C38</f>
        <v>0.013887747007468275</v>
      </c>
      <c r="D38" s="374">
        <f>'- 42 -'!E38</f>
        <v>32.44318661576715</v>
      </c>
      <c r="E38" s="374">
        <f>'- 42 -'!G38</f>
        <v>1.172820234780696</v>
      </c>
      <c r="F38" s="374">
        <f>'- 42 -'!I38</f>
        <v>0.12776727246870812</v>
      </c>
      <c r="G38" s="374">
        <f>'- 43 -'!C38</f>
        <v>0.15189028902068052</v>
      </c>
      <c r="H38" s="374">
        <f>'- 43 -'!E38</f>
        <v>0.7693797954390417</v>
      </c>
    </row>
    <row r="39" spans="1:8" ht="13.5" customHeight="1">
      <c r="A39" s="381" t="s">
        <v>290</v>
      </c>
      <c r="B39" s="383">
        <f>'- 41 -'!H39</f>
        <v>59.13701477120439</v>
      </c>
      <c r="C39" s="383">
        <f>'- 42 -'!C39</f>
        <v>0</v>
      </c>
      <c r="D39" s="383">
        <f>'- 42 -'!E39</f>
        <v>40.36984656952763</v>
      </c>
      <c r="E39" s="383">
        <f>'- 42 -'!G39</f>
        <v>0.30937180631617195</v>
      </c>
      <c r="F39" s="383">
        <f>'- 42 -'!I39</f>
        <v>0</v>
      </c>
      <c r="G39" s="383">
        <f>'- 43 -'!C39</f>
        <v>0</v>
      </c>
      <c r="H39" s="383">
        <f>'- 43 -'!E39</f>
        <v>0.18376685295180614</v>
      </c>
    </row>
    <row r="40" spans="1:8" ht="13.5" customHeight="1">
      <c r="A40" s="23" t="s">
        <v>291</v>
      </c>
      <c r="B40" s="374">
        <f>'- 41 -'!H40</f>
        <v>56.947802771959644</v>
      </c>
      <c r="C40" s="374">
        <f>'- 42 -'!C40</f>
        <v>0.007435078918631308</v>
      </c>
      <c r="D40" s="374">
        <f>'- 42 -'!E40</f>
        <v>39.10301315360089</v>
      </c>
      <c r="E40" s="374">
        <f>'- 42 -'!G40</f>
        <v>1.017929895587159</v>
      </c>
      <c r="F40" s="374">
        <f>'- 42 -'!I40</f>
        <v>0.041701329905807015</v>
      </c>
      <c r="G40" s="374">
        <f>'- 43 -'!C40</f>
        <v>2.159563282389975</v>
      </c>
      <c r="H40" s="374">
        <f>'- 43 -'!E40</f>
        <v>0.7225544876378971</v>
      </c>
    </row>
    <row r="41" spans="1:8" ht="13.5" customHeight="1">
      <c r="A41" s="381" t="s">
        <v>292</v>
      </c>
      <c r="B41" s="383">
        <f>'- 41 -'!H41</f>
        <v>60.4843084153885</v>
      </c>
      <c r="C41" s="383">
        <f>'- 42 -'!C41</f>
        <v>0</v>
      </c>
      <c r="D41" s="383">
        <f>'- 42 -'!E41</f>
        <v>35.72322935487399</v>
      </c>
      <c r="E41" s="383">
        <f>'- 42 -'!G41</f>
        <v>1.7617310059925018</v>
      </c>
      <c r="F41" s="383">
        <f>'- 42 -'!I41</f>
        <v>0.8176543004325879</v>
      </c>
      <c r="G41" s="383">
        <f>'- 43 -'!C41</f>
        <v>0.9104341846673287</v>
      </c>
      <c r="H41" s="383">
        <f>'- 43 -'!E41</f>
        <v>0.3026427386450861</v>
      </c>
    </row>
    <row r="42" spans="1:8" ht="13.5" customHeight="1">
      <c r="A42" s="23" t="s">
        <v>293</v>
      </c>
      <c r="B42" s="374">
        <f>'- 41 -'!H42</f>
        <v>67.55969248539591</v>
      </c>
      <c r="C42" s="374">
        <f>'- 42 -'!C42</f>
        <v>0.12335495475011726</v>
      </c>
      <c r="D42" s="374">
        <f>'- 42 -'!E42</f>
        <v>27.462656147071833</v>
      </c>
      <c r="E42" s="374">
        <f>'- 42 -'!G42</f>
        <v>0.3662278432960642</v>
      </c>
      <c r="F42" s="374">
        <f>'- 42 -'!I42</f>
        <v>2.1124071095349226</v>
      </c>
      <c r="G42" s="374">
        <f>'- 43 -'!C42</f>
        <v>1.6634322666931642</v>
      </c>
      <c r="H42" s="374">
        <f>'- 43 -'!E42</f>
        <v>0.7122291932579761</v>
      </c>
    </row>
    <row r="43" spans="1:8" ht="13.5" customHeight="1">
      <c r="A43" s="381" t="s">
        <v>294</v>
      </c>
      <c r="B43" s="383">
        <f>'- 41 -'!H43</f>
        <v>65.16868858874423</v>
      </c>
      <c r="C43" s="383">
        <f>'- 42 -'!C43</f>
        <v>0</v>
      </c>
      <c r="D43" s="383">
        <f>'- 42 -'!E43</f>
        <v>34.34372322760109</v>
      </c>
      <c r="E43" s="383">
        <f>'- 42 -'!G43</f>
        <v>0.2749955048811702</v>
      </c>
      <c r="F43" s="383">
        <f>'- 42 -'!I43</f>
        <v>0</v>
      </c>
      <c r="G43" s="383">
        <f>'- 43 -'!C43</f>
        <v>0.04336467576972299</v>
      </c>
      <c r="H43" s="383">
        <f>'- 43 -'!E43</f>
        <v>0.16922800300379706</v>
      </c>
    </row>
    <row r="44" spans="1:8" ht="13.5" customHeight="1">
      <c r="A44" s="23" t="s">
        <v>295</v>
      </c>
      <c r="B44" s="374">
        <f>'- 41 -'!H44</f>
        <v>75.56331763984004</v>
      </c>
      <c r="C44" s="374">
        <f>'- 42 -'!C44</f>
        <v>0.2393431155287709</v>
      </c>
      <c r="D44" s="374">
        <f>'- 42 -'!E44</f>
        <v>23.12092627638585</v>
      </c>
      <c r="E44" s="374">
        <f>'- 42 -'!G44</f>
        <v>0.49282447298796905</v>
      </c>
      <c r="F44" s="374">
        <f>'- 42 -'!I44</f>
        <v>0.3486224612759193</v>
      </c>
      <c r="G44" s="374">
        <f>'- 43 -'!C44</f>
        <v>0.10069972884919678</v>
      </c>
      <c r="H44" s="374">
        <f>'- 43 -'!E44</f>
        <v>0.1342663051322624</v>
      </c>
    </row>
    <row r="45" spans="1:8" ht="13.5" customHeight="1">
      <c r="A45" s="381" t="s">
        <v>296</v>
      </c>
      <c r="B45" s="383">
        <f>'- 41 -'!H45</f>
        <v>69.23115917615918</v>
      </c>
      <c r="C45" s="383">
        <f>'- 42 -'!C45</f>
        <v>1.208691938250274</v>
      </c>
      <c r="D45" s="383">
        <f>'- 42 -'!E45</f>
        <v>27.089546483450615</v>
      </c>
      <c r="E45" s="383">
        <f>'- 42 -'!G45</f>
        <v>0.3283312429276864</v>
      </c>
      <c r="F45" s="383">
        <f>'- 42 -'!I45</f>
        <v>0</v>
      </c>
      <c r="G45" s="383">
        <f>'- 43 -'!C45</f>
        <v>1.822057996466831</v>
      </c>
      <c r="H45" s="383">
        <f>'- 43 -'!E45</f>
        <v>0.32021316274540845</v>
      </c>
    </row>
    <row r="46" spans="1:8" ht="13.5" customHeight="1">
      <c r="A46" s="23" t="s">
        <v>297</v>
      </c>
      <c r="B46" s="374">
        <f>'- 41 -'!H46</f>
        <v>59.657164477171364</v>
      </c>
      <c r="C46" s="374">
        <f>'- 42 -'!C46</f>
        <v>0.0044616804116167875</v>
      </c>
      <c r="D46" s="374">
        <f>'- 42 -'!E46</f>
        <v>38.17106796567005</v>
      </c>
      <c r="E46" s="374">
        <f>'- 42 -'!G46</f>
        <v>0.7067301772000992</v>
      </c>
      <c r="F46" s="374">
        <f>'- 42 -'!I46</f>
        <v>0.7941791132677882</v>
      </c>
      <c r="G46" s="374">
        <f>'- 43 -'!C46</f>
        <v>0.33623223581944117</v>
      </c>
      <c r="H46" s="374">
        <f>'- 43 -'!E46</f>
        <v>0.3301643504596423</v>
      </c>
    </row>
    <row r="47" spans="1:8" ht="13.5" customHeight="1">
      <c r="A47" s="381" t="s">
        <v>300</v>
      </c>
      <c r="B47" s="383">
        <f>'- 41 -'!H47</f>
        <v>56.54901515822935</v>
      </c>
      <c r="C47" s="383">
        <f>'- 42 -'!C47</f>
        <v>0</v>
      </c>
      <c r="D47" s="383">
        <f>'- 42 -'!E47</f>
        <v>0</v>
      </c>
      <c r="E47" s="383">
        <f>'- 42 -'!G47</f>
        <v>16.818834921860727</v>
      </c>
      <c r="F47" s="383">
        <f>'- 42 -'!I47</f>
        <v>0.5499118812036362</v>
      </c>
      <c r="G47" s="383">
        <f>'- 43 -'!C47</f>
        <v>23.242584736150903</v>
      </c>
      <c r="H47" s="383">
        <f>'- 43 -'!E47</f>
        <v>2.839653302555376</v>
      </c>
    </row>
    <row r="48" spans="1:8" ht="4.5" customHeight="1">
      <c r="A48"/>
      <c r="B48"/>
      <c r="C48"/>
      <c r="D48"/>
      <c r="E48"/>
      <c r="F48"/>
      <c r="G48"/>
      <c r="H48"/>
    </row>
    <row r="49" spans="1:8" ht="13.5" customHeight="1">
      <c r="A49" s="384" t="s">
        <v>298</v>
      </c>
      <c r="B49" s="386">
        <f>'- 41 -'!H49</f>
        <v>62.2595194780314</v>
      </c>
      <c r="C49" s="386">
        <f>'- 42 -'!C49</f>
        <v>1.1566789326640072</v>
      </c>
      <c r="D49" s="386">
        <f>'- 42 -'!E49</f>
        <v>32.527606583720505</v>
      </c>
      <c r="E49" s="386">
        <f>'- 42 -'!G49</f>
        <v>0.7131047095300136</v>
      </c>
      <c r="F49" s="386">
        <f>'- 42 -'!I49</f>
        <v>2.0167838020327165</v>
      </c>
      <c r="G49" s="386">
        <f>'- 43 -'!C49</f>
        <v>1.0430964407965255</v>
      </c>
      <c r="H49" s="386">
        <f>'- 43 -'!E49</f>
        <v>0.2832100532248328</v>
      </c>
    </row>
    <row r="50" spans="1:8" ht="4.5" customHeight="1">
      <c r="A50" s="25" t="s">
        <v>6</v>
      </c>
      <c r="B50" s="373"/>
      <c r="C50" s="373"/>
      <c r="D50" s="373"/>
      <c r="E50" s="373"/>
      <c r="F50" s="373"/>
      <c r="G50" s="373"/>
      <c r="H50" s="373"/>
    </row>
    <row r="51" spans="1:8" ht="13.5" customHeight="1">
      <c r="A51" s="23" t="s">
        <v>299</v>
      </c>
      <c r="B51" s="374">
        <f>'- 41 -'!H51</f>
        <v>37.9316969856889</v>
      </c>
      <c r="C51" s="374">
        <f>'- 42 -'!C51</f>
        <v>0</v>
      </c>
      <c r="D51" s="374">
        <f>'- 42 -'!E51</f>
        <v>55.17416960688042</v>
      </c>
      <c r="E51" s="374">
        <f>'- 42 -'!G51</f>
        <v>4.374450131618455</v>
      </c>
      <c r="F51" s="374">
        <f>'- 42 -'!I51</f>
        <v>0</v>
      </c>
      <c r="G51" s="374">
        <f>'- 43 -'!C51</f>
        <v>0</v>
      </c>
      <c r="H51" s="374">
        <f>'- 43 -'!E51</f>
        <v>2.5196832758122305</v>
      </c>
    </row>
    <row r="52" ht="49.5" customHeight="1"/>
    <row r="53" ht="14.2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6.xml><?xml version="1.0" encoding="utf-8"?>
<worksheet xmlns="http://schemas.openxmlformats.org/spreadsheetml/2006/main" xmlns:r="http://schemas.openxmlformats.org/officeDocument/2006/relationships">
  <sheetPr codeName="Sheet36">
    <pageSetUpPr fitToPage="1"/>
  </sheetPr>
  <dimension ref="A1:H62"/>
  <sheetViews>
    <sheetView showGridLines="0" showZeros="0" workbookViewId="0" topLeftCell="A1">
      <selection activeCell="A1" sqref="A1"/>
    </sheetView>
  </sheetViews>
  <sheetFormatPr defaultColWidth="15.83203125" defaultRowHeight="12"/>
  <cols>
    <col min="1" max="1" width="26.83203125" style="1" customWidth="1"/>
    <col min="2" max="3" width="15.83203125" style="1" customWidth="1"/>
    <col min="4" max="4" width="14.83203125" style="1" customWidth="1"/>
    <col min="5" max="5" width="15.83203125" style="1" customWidth="1"/>
    <col min="6" max="6" width="14.83203125" style="1" customWidth="1"/>
    <col min="7" max="7" width="15.83203125" style="1" customWidth="1"/>
    <col min="8" max="8" width="13.83203125" style="1" customWidth="1"/>
    <col min="9" max="16384" width="15.83203125" style="1" customWidth="1"/>
  </cols>
  <sheetData>
    <row r="1" spans="1:8" ht="15.75" customHeight="1">
      <c r="A1" s="259"/>
      <c r="B1" s="521" t="s">
        <v>568</v>
      </c>
      <c r="C1" s="260"/>
      <c r="D1" s="136"/>
      <c r="E1" s="136"/>
      <c r="F1" s="136"/>
      <c r="G1" s="136"/>
      <c r="H1" s="261" t="s">
        <v>5</v>
      </c>
    </row>
    <row r="2" ht="7.5" customHeight="1">
      <c r="A2" s="256"/>
    </row>
    <row r="3" spans="2:8" ht="15.75" customHeight="1">
      <c r="B3" s="410" t="s">
        <v>115</v>
      </c>
      <c r="C3" s="461"/>
      <c r="D3" s="462"/>
      <c r="E3" s="462"/>
      <c r="F3" s="462"/>
      <c r="G3" s="462"/>
      <c r="H3" s="463"/>
    </row>
    <row r="4" ht="7.5" customHeight="1"/>
    <row r="5" spans="2:5" ht="15.75" customHeight="1">
      <c r="B5" s="464" t="s">
        <v>395</v>
      </c>
      <c r="C5" s="461"/>
      <c r="D5" s="465"/>
      <c r="E5" s="396"/>
    </row>
    <row r="6" spans="2:8" ht="15.75" customHeight="1">
      <c r="B6" s="355"/>
      <c r="C6" s="355"/>
      <c r="D6" s="358"/>
      <c r="E6" s="358"/>
      <c r="F6" s="355"/>
      <c r="G6" s="355"/>
      <c r="H6" s="262" t="s">
        <v>100</v>
      </c>
    </row>
    <row r="7" spans="2:8" ht="15.75" customHeight="1">
      <c r="B7" s="356" t="s">
        <v>253</v>
      </c>
      <c r="C7" s="356" t="s">
        <v>95</v>
      </c>
      <c r="D7" s="359"/>
      <c r="E7" s="359"/>
      <c r="F7" s="356" t="s">
        <v>56</v>
      </c>
      <c r="G7" s="356" t="s">
        <v>68</v>
      </c>
      <c r="H7" s="264" t="s">
        <v>130</v>
      </c>
    </row>
    <row r="8" spans="1:8" ht="15.75" customHeight="1">
      <c r="A8" s="353"/>
      <c r="B8" s="356" t="s">
        <v>252</v>
      </c>
      <c r="C8" s="356" t="s">
        <v>509</v>
      </c>
      <c r="D8" s="360" t="s">
        <v>56</v>
      </c>
      <c r="E8" s="359"/>
      <c r="F8" s="356" t="s">
        <v>145</v>
      </c>
      <c r="G8" s="356" t="s">
        <v>145</v>
      </c>
      <c r="H8" s="264" t="s">
        <v>146</v>
      </c>
    </row>
    <row r="9" spans="1:8" ht="15.75" customHeight="1">
      <c r="A9" s="354" t="s">
        <v>98</v>
      </c>
      <c r="B9" s="357" t="s">
        <v>460</v>
      </c>
      <c r="C9" s="357" t="s">
        <v>510</v>
      </c>
      <c r="D9" s="357" t="s">
        <v>461</v>
      </c>
      <c r="E9" s="357" t="s">
        <v>68</v>
      </c>
      <c r="F9" s="357" t="s">
        <v>515</v>
      </c>
      <c r="G9" s="357" t="s">
        <v>151</v>
      </c>
      <c r="H9" s="357" t="s">
        <v>534</v>
      </c>
    </row>
    <row r="10" spans="1:8" ht="4.5" customHeight="1">
      <c r="A10" s="37"/>
      <c r="B10" s="258"/>
      <c r="C10" s="258"/>
      <c r="D10" s="258"/>
      <c r="E10" s="258"/>
      <c r="F10" s="258"/>
      <c r="G10" s="258"/>
      <c r="H10" s="258"/>
    </row>
    <row r="11" spans="1:8" ht="13.5" customHeight="1">
      <c r="A11" s="381" t="s">
        <v>263</v>
      </c>
      <c r="B11" s="382">
        <f>'- 59 -'!E11</f>
        <v>6710425</v>
      </c>
      <c r="C11" s="382">
        <v>833863</v>
      </c>
      <c r="D11" s="382">
        <v>188000</v>
      </c>
      <c r="E11" s="382">
        <f>SUM(B11:D11)</f>
        <v>7732288</v>
      </c>
      <c r="F11" s="382">
        <v>3000</v>
      </c>
      <c r="G11" s="382">
        <f>SUM(E11,F11)</f>
        <v>7735288</v>
      </c>
      <c r="H11" s="383">
        <f>G11/'- 43 -'!I11*100</f>
        <v>63.53680233274467</v>
      </c>
    </row>
    <row r="12" spans="1:8" ht="13.5" customHeight="1">
      <c r="A12" s="23" t="s">
        <v>264</v>
      </c>
      <c r="B12" s="24">
        <f>'- 59 -'!E12</f>
        <v>11525267</v>
      </c>
      <c r="C12" s="24">
        <v>1240807</v>
      </c>
      <c r="D12" s="24">
        <v>758645</v>
      </c>
      <c r="E12" s="24">
        <f aca="true" t="shared" si="0" ref="E12:E47">SUM(B12:D12)</f>
        <v>13524719</v>
      </c>
      <c r="F12" s="24">
        <v>57200</v>
      </c>
      <c r="G12" s="24">
        <f>SUM(E12,F12)</f>
        <v>13581919</v>
      </c>
      <c r="H12" s="374">
        <f>G12/'- 43 -'!I12*100</f>
        <v>63.28485783094446</v>
      </c>
    </row>
    <row r="13" spans="1:8" ht="13.5" customHeight="1">
      <c r="A13" s="381" t="s">
        <v>265</v>
      </c>
      <c r="B13" s="382">
        <f>'- 59 -'!E13</f>
        <v>28202800</v>
      </c>
      <c r="C13" s="382">
        <v>3806700</v>
      </c>
      <c r="D13" s="382">
        <v>893700</v>
      </c>
      <c r="E13" s="382">
        <f t="shared" si="0"/>
        <v>32903200</v>
      </c>
      <c r="F13" s="382">
        <v>0</v>
      </c>
      <c r="G13" s="382">
        <f aca="true" t="shared" si="1" ref="G13:G47">SUM(E13,F13)</f>
        <v>32903200</v>
      </c>
      <c r="H13" s="383">
        <f>G13/'- 43 -'!I13*100</f>
        <v>63.47741369165324</v>
      </c>
    </row>
    <row r="14" spans="1:8" ht="13.5" customHeight="1">
      <c r="A14" s="23" t="s">
        <v>301</v>
      </c>
      <c r="B14" s="24">
        <f>'- 59 -'!E14</f>
        <v>22908421</v>
      </c>
      <c r="C14" s="24">
        <v>2595054</v>
      </c>
      <c r="D14" s="24">
        <v>9004277</v>
      </c>
      <c r="E14" s="24">
        <f t="shared" si="0"/>
        <v>34507752</v>
      </c>
      <c r="F14" s="24">
        <v>25000</v>
      </c>
      <c r="G14" s="24">
        <f t="shared" si="1"/>
        <v>34532752</v>
      </c>
      <c r="H14" s="374">
        <f>G14/'- 43 -'!I14*100</f>
        <v>74.55870131640569</v>
      </c>
    </row>
    <row r="15" spans="1:8" ht="13.5" customHeight="1">
      <c r="A15" s="381" t="s">
        <v>266</v>
      </c>
      <c r="B15" s="382">
        <f>'- 59 -'!E15</f>
        <v>6913578</v>
      </c>
      <c r="C15" s="382">
        <v>1389278</v>
      </c>
      <c r="D15" s="382">
        <v>381000</v>
      </c>
      <c r="E15" s="382">
        <f t="shared" si="0"/>
        <v>8683856</v>
      </c>
      <c r="F15" s="382">
        <v>0</v>
      </c>
      <c r="G15" s="382">
        <f t="shared" si="1"/>
        <v>8683856</v>
      </c>
      <c r="H15" s="383">
        <f>G15/'- 43 -'!I15*100</f>
        <v>61.680777929393656</v>
      </c>
    </row>
    <row r="16" spans="1:8" ht="13.5" customHeight="1">
      <c r="A16" s="23" t="s">
        <v>267</v>
      </c>
      <c r="B16" s="24">
        <f>'- 59 -'!E16</f>
        <v>6396272</v>
      </c>
      <c r="C16" s="24">
        <v>563102</v>
      </c>
      <c r="D16" s="24">
        <v>175000</v>
      </c>
      <c r="E16" s="24">
        <f t="shared" si="0"/>
        <v>7134374</v>
      </c>
      <c r="F16" s="24">
        <v>16000</v>
      </c>
      <c r="G16" s="24">
        <f t="shared" si="1"/>
        <v>7150374</v>
      </c>
      <c r="H16" s="374">
        <f>G16/'- 43 -'!I16*100</f>
        <v>67.2436149179351</v>
      </c>
    </row>
    <row r="17" spans="1:8" ht="13.5" customHeight="1">
      <c r="A17" s="381" t="s">
        <v>268</v>
      </c>
      <c r="B17" s="382">
        <f>'- 59 -'!E17</f>
        <v>6588306</v>
      </c>
      <c r="C17" s="382">
        <v>779181</v>
      </c>
      <c r="D17" s="382">
        <v>239750</v>
      </c>
      <c r="E17" s="382">
        <f t="shared" si="0"/>
        <v>7607237</v>
      </c>
      <c r="F17" s="382">
        <v>0</v>
      </c>
      <c r="G17" s="382">
        <f t="shared" si="1"/>
        <v>7607237</v>
      </c>
      <c r="H17" s="383">
        <f>G17/'- 43 -'!I17*100</f>
        <v>58.19901131322318</v>
      </c>
    </row>
    <row r="18" spans="1:8" ht="13.5" customHeight="1">
      <c r="A18" s="23" t="s">
        <v>269</v>
      </c>
      <c r="B18" s="24">
        <f>'- 59 -'!E18</f>
        <v>29266067</v>
      </c>
      <c r="C18" s="24">
        <v>398833</v>
      </c>
      <c r="D18" s="24">
        <v>7597920</v>
      </c>
      <c r="E18" s="24">
        <f t="shared" si="0"/>
        <v>37262820</v>
      </c>
      <c r="F18" s="24">
        <v>104000</v>
      </c>
      <c r="G18" s="24">
        <f t="shared" si="1"/>
        <v>37366820</v>
      </c>
      <c r="H18" s="374">
        <f>G18/'- 43 -'!I18*100</f>
        <v>45.25725220772024</v>
      </c>
    </row>
    <row r="19" spans="1:8" ht="13.5" customHeight="1">
      <c r="A19" s="381" t="s">
        <v>270</v>
      </c>
      <c r="B19" s="382">
        <f>'- 59 -'!E19</f>
        <v>13481260</v>
      </c>
      <c r="C19" s="382">
        <v>1297241</v>
      </c>
      <c r="D19" s="382">
        <v>327000</v>
      </c>
      <c r="E19" s="382">
        <f t="shared" si="0"/>
        <v>15105501</v>
      </c>
      <c r="F19" s="382">
        <v>0</v>
      </c>
      <c r="G19" s="382">
        <f t="shared" si="1"/>
        <v>15105501</v>
      </c>
      <c r="H19" s="383">
        <f>G19/'- 43 -'!I19*100</f>
        <v>71.56881891912636</v>
      </c>
    </row>
    <row r="20" spans="1:8" ht="13.5" customHeight="1">
      <c r="A20" s="23" t="s">
        <v>271</v>
      </c>
      <c r="B20" s="24">
        <f>'- 59 -'!E20</f>
        <v>28379507</v>
      </c>
      <c r="C20" s="24">
        <v>2451445</v>
      </c>
      <c r="D20" s="24">
        <v>713000</v>
      </c>
      <c r="E20" s="24">
        <f t="shared" si="0"/>
        <v>31543952</v>
      </c>
      <c r="F20" s="24">
        <v>46000</v>
      </c>
      <c r="G20" s="24">
        <f t="shared" si="1"/>
        <v>31589952</v>
      </c>
      <c r="H20" s="374">
        <f>G20/'- 43 -'!I20*100</f>
        <v>73.31018887624917</v>
      </c>
    </row>
    <row r="21" spans="1:8" ht="13.5" customHeight="1">
      <c r="A21" s="381" t="s">
        <v>272</v>
      </c>
      <c r="B21" s="382">
        <f>'- 59 -'!E21</f>
        <v>15237318</v>
      </c>
      <c r="C21" s="382">
        <v>1819211</v>
      </c>
      <c r="D21" s="382">
        <v>479000</v>
      </c>
      <c r="E21" s="382">
        <f t="shared" si="0"/>
        <v>17535529</v>
      </c>
      <c r="F21" s="382">
        <v>0</v>
      </c>
      <c r="G21" s="382">
        <f t="shared" si="1"/>
        <v>17535529</v>
      </c>
      <c r="H21" s="383">
        <f>G21/'- 43 -'!I21*100</f>
        <v>66.75115721355158</v>
      </c>
    </row>
    <row r="22" spans="1:8" ht="13.5" customHeight="1">
      <c r="A22" s="23" t="s">
        <v>273</v>
      </c>
      <c r="B22" s="24">
        <f>'- 59 -'!E22</f>
        <v>9119464</v>
      </c>
      <c r="C22" s="24">
        <v>667050</v>
      </c>
      <c r="D22" s="24">
        <v>401750</v>
      </c>
      <c r="E22" s="24">
        <f t="shared" si="0"/>
        <v>10188264</v>
      </c>
      <c r="F22" s="24">
        <v>4500</v>
      </c>
      <c r="G22" s="24">
        <f t="shared" si="1"/>
        <v>10192764</v>
      </c>
      <c r="H22" s="374">
        <f>G22/'- 43 -'!I22*100</f>
        <v>73.01734304131404</v>
      </c>
    </row>
    <row r="23" spans="1:8" ht="13.5" customHeight="1">
      <c r="A23" s="381" t="s">
        <v>274</v>
      </c>
      <c r="B23" s="382">
        <f>'- 59 -'!E23</f>
        <v>7377756</v>
      </c>
      <c r="C23" s="382">
        <v>671132</v>
      </c>
      <c r="D23" s="382">
        <v>367000</v>
      </c>
      <c r="E23" s="382">
        <f t="shared" si="0"/>
        <v>8415888</v>
      </c>
      <c r="F23" s="382">
        <v>0</v>
      </c>
      <c r="G23" s="382">
        <f t="shared" si="1"/>
        <v>8415888</v>
      </c>
      <c r="H23" s="383">
        <f>G23/'- 43 -'!I23*100</f>
        <v>71.77149956417166</v>
      </c>
    </row>
    <row r="24" spans="1:8" ht="13.5" customHeight="1">
      <c r="A24" s="23" t="s">
        <v>275</v>
      </c>
      <c r="B24" s="24">
        <f>'- 59 -'!E24</f>
        <v>20442302</v>
      </c>
      <c r="C24" s="24">
        <v>2914238</v>
      </c>
      <c r="D24" s="24">
        <v>885400</v>
      </c>
      <c r="E24" s="24">
        <f t="shared" si="0"/>
        <v>24241940</v>
      </c>
      <c r="F24" s="24">
        <v>0</v>
      </c>
      <c r="G24" s="24">
        <f t="shared" si="1"/>
        <v>24241940</v>
      </c>
      <c r="H24" s="374">
        <f>G24/'- 43 -'!I24*100</f>
        <v>62.50668463744744</v>
      </c>
    </row>
    <row r="25" spans="1:8" ht="13.5" customHeight="1">
      <c r="A25" s="381" t="s">
        <v>276</v>
      </c>
      <c r="B25" s="382">
        <f>'- 59 -'!E25</f>
        <v>63760235</v>
      </c>
      <c r="C25" s="382">
        <v>10643962</v>
      </c>
      <c r="D25" s="382">
        <v>2309000</v>
      </c>
      <c r="E25" s="382">
        <f t="shared" si="0"/>
        <v>76713197</v>
      </c>
      <c r="F25" s="382">
        <v>183000</v>
      </c>
      <c r="G25" s="382">
        <f t="shared" si="1"/>
        <v>76896197</v>
      </c>
      <c r="H25" s="383">
        <f>G25/'- 43 -'!I25*100</f>
        <v>63.03131365278723</v>
      </c>
    </row>
    <row r="26" spans="1:8" ht="13.5" customHeight="1">
      <c r="A26" s="23" t="s">
        <v>277</v>
      </c>
      <c r="B26" s="24">
        <f>'- 59 -'!E26</f>
        <v>16886837</v>
      </c>
      <c r="C26" s="24">
        <v>2126611</v>
      </c>
      <c r="D26" s="24">
        <v>433674</v>
      </c>
      <c r="E26" s="24">
        <f t="shared" si="0"/>
        <v>19447122</v>
      </c>
      <c r="F26" s="24">
        <v>104500</v>
      </c>
      <c r="G26" s="24">
        <f t="shared" si="1"/>
        <v>19551622</v>
      </c>
      <c r="H26" s="374">
        <f>G26/'- 43 -'!I26*100</f>
        <v>68.23096292459083</v>
      </c>
    </row>
    <row r="27" spans="1:8" ht="13.5" customHeight="1">
      <c r="A27" s="381" t="s">
        <v>278</v>
      </c>
      <c r="B27" s="382">
        <f>'- 59 -'!E27</f>
        <v>20237938</v>
      </c>
      <c r="C27" s="382">
        <v>1005353</v>
      </c>
      <c r="D27" s="382">
        <v>555000</v>
      </c>
      <c r="E27" s="382">
        <f t="shared" si="0"/>
        <v>21798291</v>
      </c>
      <c r="F27" s="382">
        <v>0</v>
      </c>
      <c r="G27" s="382">
        <f t="shared" si="1"/>
        <v>21798291</v>
      </c>
      <c r="H27" s="383">
        <f>G27/'- 43 -'!I27*100</f>
        <v>73.17835806648023</v>
      </c>
    </row>
    <row r="28" spans="1:8" ht="13.5" customHeight="1">
      <c r="A28" s="23" t="s">
        <v>279</v>
      </c>
      <c r="B28" s="24">
        <f>'- 59 -'!E28</f>
        <v>9589424</v>
      </c>
      <c r="C28" s="24">
        <v>1026625</v>
      </c>
      <c r="D28" s="24">
        <v>244500</v>
      </c>
      <c r="E28" s="24">
        <f t="shared" si="0"/>
        <v>10860549</v>
      </c>
      <c r="F28" s="24">
        <v>6500</v>
      </c>
      <c r="G28" s="24">
        <f t="shared" si="1"/>
        <v>10867049</v>
      </c>
      <c r="H28" s="374">
        <f>G28/'- 43 -'!I28*100</f>
        <v>61.43177968595257</v>
      </c>
    </row>
    <row r="29" spans="1:8" ht="13.5" customHeight="1">
      <c r="A29" s="381" t="s">
        <v>280</v>
      </c>
      <c r="B29" s="382">
        <f>'- 59 -'!E29</f>
        <v>47547545</v>
      </c>
      <c r="C29" s="382">
        <v>10433269</v>
      </c>
      <c r="D29" s="382">
        <v>2101880</v>
      </c>
      <c r="E29" s="382">
        <f t="shared" si="0"/>
        <v>60082694</v>
      </c>
      <c r="F29" s="382">
        <v>0</v>
      </c>
      <c r="G29" s="382">
        <f t="shared" si="1"/>
        <v>60082694</v>
      </c>
      <c r="H29" s="383">
        <f>G29/'- 43 -'!I29*100</f>
        <v>52.85766349234032</v>
      </c>
    </row>
    <row r="30" spans="1:8" ht="13.5" customHeight="1">
      <c r="A30" s="23" t="s">
        <v>281</v>
      </c>
      <c r="B30" s="24">
        <f>'- 59 -'!E30</f>
        <v>6672694</v>
      </c>
      <c r="C30" s="24">
        <v>559913</v>
      </c>
      <c r="D30" s="24">
        <v>170161</v>
      </c>
      <c r="E30" s="24">
        <f t="shared" si="0"/>
        <v>7402768</v>
      </c>
      <c r="F30" s="24">
        <v>0</v>
      </c>
      <c r="G30" s="24">
        <f t="shared" si="1"/>
        <v>7402768</v>
      </c>
      <c r="H30" s="374">
        <f>G30/'- 43 -'!I30*100</f>
        <v>70.36874453776751</v>
      </c>
    </row>
    <row r="31" spans="1:8" ht="13.5" customHeight="1">
      <c r="A31" s="381" t="s">
        <v>282</v>
      </c>
      <c r="B31" s="382">
        <f>'- 59 -'!E31</f>
        <v>14670701</v>
      </c>
      <c r="C31" s="382">
        <v>1734356</v>
      </c>
      <c r="D31" s="382">
        <v>792192</v>
      </c>
      <c r="E31" s="382">
        <f t="shared" si="0"/>
        <v>17197249</v>
      </c>
      <c r="F31" s="382">
        <v>0</v>
      </c>
      <c r="G31" s="382">
        <f t="shared" si="1"/>
        <v>17197249</v>
      </c>
      <c r="H31" s="383">
        <f>G31/'- 43 -'!I31*100</f>
        <v>63.35617602881193</v>
      </c>
    </row>
    <row r="32" spans="1:8" ht="13.5" customHeight="1">
      <c r="A32" s="23" t="s">
        <v>283</v>
      </c>
      <c r="B32" s="24">
        <f>'- 59 -'!E32</f>
        <v>10849692</v>
      </c>
      <c r="C32" s="24">
        <v>1228773</v>
      </c>
      <c r="D32" s="24">
        <v>567000</v>
      </c>
      <c r="E32" s="24">
        <f t="shared" si="0"/>
        <v>12645465</v>
      </c>
      <c r="F32" s="24">
        <v>5000</v>
      </c>
      <c r="G32" s="24">
        <f t="shared" si="1"/>
        <v>12650465</v>
      </c>
      <c r="H32" s="374">
        <f>G32/'- 43 -'!I32*100</f>
        <v>62.27548727546881</v>
      </c>
    </row>
    <row r="33" spans="1:8" ht="13.5" customHeight="1">
      <c r="A33" s="381" t="s">
        <v>284</v>
      </c>
      <c r="B33" s="382">
        <f>'- 59 -'!E33</f>
        <v>13168248</v>
      </c>
      <c r="C33" s="382">
        <v>1226465</v>
      </c>
      <c r="D33" s="382">
        <v>360000</v>
      </c>
      <c r="E33" s="382">
        <f t="shared" si="0"/>
        <v>14754713</v>
      </c>
      <c r="F33" s="382">
        <v>10000</v>
      </c>
      <c r="G33" s="382">
        <f t="shared" si="1"/>
        <v>14764713</v>
      </c>
      <c r="H33" s="383">
        <f>G33/'- 43 -'!I33*100</f>
        <v>65.49218030789065</v>
      </c>
    </row>
    <row r="34" spans="1:8" ht="13.5" customHeight="1">
      <c r="A34" s="23" t="s">
        <v>285</v>
      </c>
      <c r="B34" s="24">
        <f>'- 59 -'!E34</f>
        <v>10484564</v>
      </c>
      <c r="C34" s="24">
        <v>1051806</v>
      </c>
      <c r="D34" s="24">
        <v>463583</v>
      </c>
      <c r="E34" s="24">
        <f t="shared" si="0"/>
        <v>11999953</v>
      </c>
      <c r="F34" s="24">
        <v>0</v>
      </c>
      <c r="G34" s="24">
        <f t="shared" si="1"/>
        <v>11999953</v>
      </c>
      <c r="H34" s="374">
        <f>G34/'- 43 -'!I34*100</f>
        <v>62.8840488011476</v>
      </c>
    </row>
    <row r="35" spans="1:8" ht="13.5" customHeight="1">
      <c r="A35" s="381" t="s">
        <v>286</v>
      </c>
      <c r="B35" s="382">
        <f>'- 59 -'!E35</f>
        <v>75967235</v>
      </c>
      <c r="C35" s="382">
        <v>12352848</v>
      </c>
      <c r="D35" s="382">
        <v>2425000</v>
      </c>
      <c r="E35" s="382">
        <f t="shared" si="0"/>
        <v>90745083</v>
      </c>
      <c r="F35" s="382">
        <v>0</v>
      </c>
      <c r="G35" s="382">
        <f t="shared" si="1"/>
        <v>90745083</v>
      </c>
      <c r="H35" s="383">
        <f>G35/'- 43 -'!I35*100</f>
        <v>66.49186723397939</v>
      </c>
    </row>
    <row r="36" spans="1:8" ht="13.5" customHeight="1">
      <c r="A36" s="23" t="s">
        <v>287</v>
      </c>
      <c r="B36" s="24">
        <f>'- 59 -'!E36</f>
        <v>9254296</v>
      </c>
      <c r="C36" s="24">
        <v>1128527</v>
      </c>
      <c r="D36" s="24">
        <v>287000</v>
      </c>
      <c r="E36" s="24">
        <f t="shared" si="0"/>
        <v>10669823</v>
      </c>
      <c r="F36" s="24">
        <v>0</v>
      </c>
      <c r="G36" s="24">
        <f t="shared" si="1"/>
        <v>10669823</v>
      </c>
      <c r="H36" s="374">
        <f>G36/'- 43 -'!I36*100</f>
        <v>59.64593651822949</v>
      </c>
    </row>
    <row r="37" spans="1:8" ht="13.5" customHeight="1">
      <c r="A37" s="381" t="s">
        <v>288</v>
      </c>
      <c r="B37" s="382">
        <f>'- 59 -'!E37</f>
        <v>17588627</v>
      </c>
      <c r="C37" s="382">
        <v>1916502</v>
      </c>
      <c r="D37" s="382">
        <v>424109</v>
      </c>
      <c r="E37" s="382">
        <f t="shared" si="0"/>
        <v>19929238</v>
      </c>
      <c r="F37" s="382">
        <v>0</v>
      </c>
      <c r="G37" s="382">
        <f t="shared" si="1"/>
        <v>19929238</v>
      </c>
      <c r="H37" s="383">
        <f>G37/'- 43 -'!I37*100</f>
        <v>71.09316103659005</v>
      </c>
    </row>
    <row r="38" spans="1:8" ht="13.5" customHeight="1">
      <c r="A38" s="23" t="s">
        <v>289</v>
      </c>
      <c r="B38" s="24">
        <f>'- 59 -'!E38</f>
        <v>39491710</v>
      </c>
      <c r="C38" s="24">
        <v>6166467</v>
      </c>
      <c r="D38" s="24">
        <v>1355859</v>
      </c>
      <c r="E38" s="24">
        <f t="shared" si="0"/>
        <v>47014036</v>
      </c>
      <c r="F38" s="24">
        <v>21000</v>
      </c>
      <c r="G38" s="24">
        <f t="shared" si="1"/>
        <v>47035036</v>
      </c>
      <c r="H38" s="374">
        <f>G38/'- 43 -'!I38*100</f>
        <v>65.32106804551626</v>
      </c>
    </row>
    <row r="39" spans="1:8" ht="13.5" customHeight="1">
      <c r="A39" s="381" t="s">
        <v>290</v>
      </c>
      <c r="B39" s="382">
        <f>'- 59 -'!E39</f>
        <v>8324471</v>
      </c>
      <c r="C39" s="382">
        <v>928325</v>
      </c>
      <c r="D39" s="382">
        <v>250000</v>
      </c>
      <c r="E39" s="382">
        <f t="shared" si="0"/>
        <v>9502796</v>
      </c>
      <c r="F39" s="382">
        <v>54800</v>
      </c>
      <c r="G39" s="382">
        <f t="shared" si="1"/>
        <v>9557596</v>
      </c>
      <c r="H39" s="383">
        <f>G39/'- 43 -'!I39*100</f>
        <v>59.13701477120439</v>
      </c>
    </row>
    <row r="40" spans="1:8" ht="13.5" customHeight="1">
      <c r="A40" s="23" t="s">
        <v>291</v>
      </c>
      <c r="B40" s="24">
        <f>'- 59 -'!E40</f>
        <v>33508860</v>
      </c>
      <c r="C40" s="24">
        <v>7315570</v>
      </c>
      <c r="D40" s="24">
        <v>1283944</v>
      </c>
      <c r="E40" s="24">
        <f t="shared" si="0"/>
        <v>42108374</v>
      </c>
      <c r="F40" s="24">
        <v>18000</v>
      </c>
      <c r="G40" s="24">
        <f t="shared" si="1"/>
        <v>42126374</v>
      </c>
      <c r="H40" s="374">
        <f>G40/'- 43 -'!I40*100</f>
        <v>56.947802771959644</v>
      </c>
    </row>
    <row r="41" spans="1:8" ht="13.5" customHeight="1">
      <c r="A41" s="381" t="s">
        <v>292</v>
      </c>
      <c r="B41" s="382">
        <f>'- 59 -'!E41</f>
        <v>22667599</v>
      </c>
      <c r="C41" s="382">
        <v>3123951</v>
      </c>
      <c r="D41" s="382">
        <v>1868419</v>
      </c>
      <c r="E41" s="382">
        <f t="shared" si="0"/>
        <v>27659969</v>
      </c>
      <c r="F41" s="382">
        <v>0</v>
      </c>
      <c r="G41" s="382">
        <f t="shared" si="1"/>
        <v>27659969</v>
      </c>
      <c r="H41" s="383">
        <f>G41/'- 43 -'!I41*100</f>
        <v>60.4843084153885</v>
      </c>
    </row>
    <row r="42" spans="1:8" ht="13.5" customHeight="1">
      <c r="A42" s="23" t="s">
        <v>293</v>
      </c>
      <c r="B42" s="24">
        <f>'- 59 -'!E42</f>
        <v>9581225</v>
      </c>
      <c r="C42" s="24">
        <v>973962</v>
      </c>
      <c r="D42" s="24">
        <v>303750</v>
      </c>
      <c r="E42" s="24">
        <f t="shared" si="0"/>
        <v>10858937</v>
      </c>
      <c r="F42" s="24">
        <v>40000</v>
      </c>
      <c r="G42" s="24">
        <f t="shared" si="1"/>
        <v>10898937</v>
      </c>
      <c r="H42" s="374">
        <f>G42/'- 43 -'!I42*100</f>
        <v>67.55969248539591</v>
      </c>
    </row>
    <row r="43" spans="1:8" ht="13.5" customHeight="1">
      <c r="A43" s="381" t="s">
        <v>294</v>
      </c>
      <c r="B43" s="382">
        <f>'- 59 -'!E43</f>
        <v>5196446</v>
      </c>
      <c r="C43" s="382">
        <v>682418</v>
      </c>
      <c r="D43" s="382">
        <v>282000</v>
      </c>
      <c r="E43" s="382">
        <f t="shared" si="0"/>
        <v>6160864</v>
      </c>
      <c r="F43" s="382">
        <v>640</v>
      </c>
      <c r="G43" s="382">
        <f t="shared" si="1"/>
        <v>6161504</v>
      </c>
      <c r="H43" s="383">
        <f>G43/'- 43 -'!I43*100</f>
        <v>65.16868858874423</v>
      </c>
    </row>
    <row r="44" spans="1:8" ht="13.5" customHeight="1">
      <c r="A44" s="23" t="s">
        <v>295</v>
      </c>
      <c r="B44" s="24">
        <f>'- 59 -'!E44</f>
        <v>5111500</v>
      </c>
      <c r="C44" s="24">
        <v>404369</v>
      </c>
      <c r="D44" s="24">
        <v>112000</v>
      </c>
      <c r="E44" s="24">
        <f t="shared" si="0"/>
        <v>5627869</v>
      </c>
      <c r="F44" s="24">
        <v>0</v>
      </c>
      <c r="G44" s="24">
        <f t="shared" si="1"/>
        <v>5627869</v>
      </c>
      <c r="H44" s="374">
        <f>G44/'- 43 -'!I44*100</f>
        <v>75.56331763984004</v>
      </c>
    </row>
    <row r="45" spans="1:8" ht="13.5" customHeight="1">
      <c r="A45" s="381" t="s">
        <v>296</v>
      </c>
      <c r="B45" s="382">
        <f>'- 59 -'!E45</f>
        <v>6288436</v>
      </c>
      <c r="C45" s="382">
        <v>854634</v>
      </c>
      <c r="D45" s="382">
        <v>520649</v>
      </c>
      <c r="E45" s="382">
        <f t="shared" si="0"/>
        <v>7663719</v>
      </c>
      <c r="F45" s="382">
        <v>11500</v>
      </c>
      <c r="G45" s="382">
        <f t="shared" si="1"/>
        <v>7675219</v>
      </c>
      <c r="H45" s="383">
        <f>G45/'- 43 -'!I45*100</f>
        <v>69.23115917615918</v>
      </c>
    </row>
    <row r="46" spans="1:8" ht="13.5" customHeight="1">
      <c r="A46" s="23" t="s">
        <v>297</v>
      </c>
      <c r="B46" s="24">
        <f>'- 59 -'!E46</f>
        <v>138357100</v>
      </c>
      <c r="C46" s="24">
        <v>16806874</v>
      </c>
      <c r="D46" s="24">
        <v>9626626</v>
      </c>
      <c r="E46" s="24">
        <f t="shared" si="0"/>
        <v>164790600</v>
      </c>
      <c r="F46" s="24">
        <v>2347000</v>
      </c>
      <c r="G46" s="24">
        <f t="shared" si="1"/>
        <v>167137600</v>
      </c>
      <c r="H46" s="374">
        <f>G46/'- 43 -'!I46*100</f>
        <v>59.657164477171364</v>
      </c>
    </row>
    <row r="47" spans="1:8" ht="13.5" customHeight="1">
      <c r="A47" s="381" t="s">
        <v>511</v>
      </c>
      <c r="B47" s="382">
        <f>'- 59 -'!E47</f>
        <v>0</v>
      </c>
      <c r="C47" s="382">
        <v>0</v>
      </c>
      <c r="D47" s="382">
        <v>5228623</v>
      </c>
      <c r="E47" s="382">
        <f t="shared" si="0"/>
        <v>5228623</v>
      </c>
      <c r="F47" s="382">
        <v>941349</v>
      </c>
      <c r="G47" s="382">
        <f t="shared" si="1"/>
        <v>6169972</v>
      </c>
      <c r="H47" s="383">
        <f>G47/'- 43 -'!I47*100</f>
        <v>56.54901515822935</v>
      </c>
    </row>
    <row r="48" spans="1:8" ht="4.5" customHeight="1">
      <c r="A48"/>
      <c r="B48"/>
      <c r="C48"/>
      <c r="D48"/>
      <c r="E48"/>
      <c r="F48"/>
      <c r="G48"/>
      <c r="H48"/>
    </row>
    <row r="49" spans="1:8" ht="13.5" customHeight="1">
      <c r="A49" s="384" t="s">
        <v>298</v>
      </c>
      <c r="B49" s="385">
        <f aca="true" t="shared" si="2" ref="B49:G49">SUM(B11:B47)</f>
        <v>797754126</v>
      </c>
      <c r="C49" s="385">
        <f t="shared" si="2"/>
        <v>105118715</v>
      </c>
      <c r="D49" s="385">
        <f t="shared" si="2"/>
        <v>54376411</v>
      </c>
      <c r="E49" s="385">
        <f t="shared" si="2"/>
        <v>957249252</v>
      </c>
      <c r="F49" s="385">
        <f t="shared" si="2"/>
        <v>3998989</v>
      </c>
      <c r="G49" s="385">
        <f t="shared" si="2"/>
        <v>961248241</v>
      </c>
      <c r="H49" s="386">
        <f>G49/'- 43 -'!I49*100</f>
        <v>62.2595194780314</v>
      </c>
    </row>
    <row r="50" spans="1:8" ht="4.5" customHeight="1">
      <c r="A50" s="25" t="s">
        <v>6</v>
      </c>
      <c r="B50" s="26"/>
      <c r="C50" s="26"/>
      <c r="D50" s="26"/>
      <c r="E50" s="26"/>
      <c r="F50" s="26"/>
      <c r="G50" s="26"/>
      <c r="H50" s="373"/>
    </row>
    <row r="51" spans="1:8" ht="13.5" customHeight="1">
      <c r="A51" s="23" t="s">
        <v>299</v>
      </c>
      <c r="B51" s="24">
        <f>'- 59 -'!E51</f>
        <v>681999</v>
      </c>
      <c r="C51" s="24">
        <v>185700</v>
      </c>
      <c r="D51" s="24">
        <v>212700</v>
      </c>
      <c r="E51" s="24">
        <f>SUM(B51:D51)</f>
        <v>1080399</v>
      </c>
      <c r="F51" s="24">
        <v>3500</v>
      </c>
      <c r="G51" s="24">
        <f>SUM(E51,F51)</f>
        <v>1083899</v>
      </c>
      <c r="H51" s="374">
        <f>G51/'- 43 -'!I51*100</f>
        <v>37.9316969856889</v>
      </c>
    </row>
    <row r="52" spans="1:8" ht="49.5" customHeight="1">
      <c r="A52" s="27"/>
      <c r="B52" s="27"/>
      <c r="C52" s="27"/>
      <c r="D52" s="27"/>
      <c r="E52" s="27"/>
      <c r="F52" s="27"/>
      <c r="G52" s="27"/>
      <c r="H52" s="27"/>
    </row>
    <row r="53" spans="1:8" ht="15" customHeight="1">
      <c r="A53" s="40" t="s">
        <v>512</v>
      </c>
      <c r="D53" s="39"/>
      <c r="E53" s="266"/>
      <c r="F53" s="266"/>
      <c r="G53" s="266"/>
      <c r="H53" s="266"/>
    </row>
    <row r="54" spans="1:8" ht="12" customHeight="1">
      <c r="A54" s="40" t="s">
        <v>556</v>
      </c>
      <c r="D54" s="39"/>
      <c r="E54" s="266"/>
      <c r="F54" s="266"/>
      <c r="G54" s="266"/>
      <c r="H54" s="266"/>
    </row>
    <row r="55" spans="1:8" ht="12" customHeight="1">
      <c r="A55" s="162" t="s">
        <v>557</v>
      </c>
      <c r="D55" s="39"/>
      <c r="E55" s="266"/>
      <c r="F55" s="266"/>
      <c r="G55" s="266"/>
      <c r="H55" s="266"/>
    </row>
    <row r="56" spans="1:8" ht="12" customHeight="1">
      <c r="A56" s="162" t="s">
        <v>558</v>
      </c>
      <c r="D56" s="39"/>
      <c r="E56" s="266"/>
      <c r="F56" s="266"/>
      <c r="G56" s="266"/>
      <c r="H56" s="266"/>
    </row>
    <row r="57" spans="1:8" ht="12" customHeight="1">
      <c r="A57" s="162" t="s">
        <v>559</v>
      </c>
      <c r="D57" s="39"/>
      <c r="E57" s="266"/>
      <c r="F57" s="266"/>
      <c r="G57" s="266"/>
      <c r="H57" s="266"/>
    </row>
    <row r="58" spans="1:8" ht="12" customHeight="1">
      <c r="A58" s="40" t="s">
        <v>513</v>
      </c>
      <c r="D58" s="39"/>
      <c r="E58" s="266"/>
      <c r="F58" s="266"/>
      <c r="G58" s="266"/>
      <c r="H58" s="266"/>
    </row>
    <row r="59" spans="1:8" ht="12" customHeight="1">
      <c r="A59" s="40" t="s">
        <v>514</v>
      </c>
      <c r="D59" s="39"/>
      <c r="E59" s="39"/>
      <c r="F59" s="39"/>
      <c r="G59" s="39"/>
      <c r="H59" s="39"/>
    </row>
    <row r="60" spans="1:8" ht="12" customHeight="1">
      <c r="A60" s="40" t="s">
        <v>535</v>
      </c>
      <c r="D60" s="118"/>
      <c r="E60" s="118"/>
      <c r="F60" s="118"/>
      <c r="G60" s="118"/>
      <c r="H60" s="118"/>
    </row>
    <row r="61" spans="2:8" ht="12" customHeight="1">
      <c r="B61" s="118"/>
      <c r="C61" s="118"/>
      <c r="D61" s="118"/>
      <c r="E61" s="118"/>
      <c r="F61" s="118"/>
      <c r="G61" s="118"/>
      <c r="H61" s="118"/>
    </row>
    <row r="62" spans="2:8" ht="14.25" customHeight="1">
      <c r="B62" s="118"/>
      <c r="C62" s="118"/>
      <c r="D62" s="118"/>
      <c r="E62" s="118"/>
      <c r="F62" s="118"/>
      <c r="G62" s="118"/>
      <c r="H62" s="118"/>
    </row>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7.xml><?xml version="1.0" encoding="utf-8"?>
<worksheet xmlns="http://schemas.openxmlformats.org/spreadsheetml/2006/main" xmlns:r="http://schemas.openxmlformats.org/officeDocument/2006/relationships">
  <sheetPr codeName="Sheet37">
    <pageSetUpPr fitToPage="1"/>
  </sheetPr>
  <dimension ref="A1:I54"/>
  <sheetViews>
    <sheetView showGridLines="0" showZeros="0" workbookViewId="0" topLeftCell="A1">
      <selection activeCell="A1" sqref="A1"/>
    </sheetView>
  </sheetViews>
  <sheetFormatPr defaultColWidth="15.83203125" defaultRowHeight="12"/>
  <cols>
    <col min="1" max="1" width="33.83203125" style="1" customWidth="1"/>
    <col min="2" max="2" width="16.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15.83203125" style="1" customWidth="1"/>
    <col min="9" max="9" width="8.83203125" style="1" customWidth="1"/>
    <col min="10" max="16384" width="15.83203125" style="1" customWidth="1"/>
  </cols>
  <sheetData>
    <row r="1" ht="6.75" customHeight="1">
      <c r="A1" s="3"/>
    </row>
    <row r="2" spans="1:9" ht="15.75" customHeight="1">
      <c r="A2" s="259"/>
      <c r="B2" s="74" t="str">
        <f>REVYEAR</f>
        <v>ANALYSIS OF OPERATING FUND REVENUE: 2005/2006 BUDGET</v>
      </c>
      <c r="C2" s="136"/>
      <c r="D2" s="136"/>
      <c r="E2" s="136"/>
      <c r="F2" s="136"/>
      <c r="G2" s="269"/>
      <c r="H2" s="270"/>
      <c r="I2" s="261" t="s">
        <v>7</v>
      </c>
    </row>
    <row r="3" ht="15.75" customHeight="1">
      <c r="A3" s="256"/>
    </row>
    <row r="4" spans="2:9" ht="15.75" customHeight="1">
      <c r="B4" s="4"/>
      <c r="C4" s="4"/>
      <c r="D4" s="4"/>
      <c r="E4" s="4"/>
      <c r="F4" s="4"/>
      <c r="G4" s="4"/>
      <c r="H4" s="4"/>
      <c r="I4" s="76"/>
    </row>
    <row r="5" spans="2:9" ht="15.75" customHeight="1">
      <c r="B5" s="4"/>
      <c r="C5" s="4"/>
      <c r="D5" s="4"/>
      <c r="E5" s="4"/>
      <c r="F5" s="4"/>
      <c r="G5" s="4"/>
      <c r="H5" s="4"/>
      <c r="I5" s="4"/>
    </row>
    <row r="6" spans="2:9" ht="15.75" customHeight="1">
      <c r="B6" s="4"/>
      <c r="C6" s="4"/>
      <c r="D6" s="4"/>
      <c r="E6" s="4"/>
      <c r="F6" s="4"/>
      <c r="G6" s="4"/>
      <c r="H6" s="4"/>
      <c r="I6" s="4"/>
    </row>
    <row r="7" spans="2:9" ht="15.75" customHeight="1">
      <c r="B7" s="375" t="s">
        <v>125</v>
      </c>
      <c r="C7" s="377"/>
      <c r="D7" s="376" t="s">
        <v>126</v>
      </c>
      <c r="E7" s="377"/>
      <c r="F7" s="376" t="s">
        <v>127</v>
      </c>
      <c r="G7" s="377"/>
      <c r="H7" s="388"/>
      <c r="I7" s="377"/>
    </row>
    <row r="8" spans="1:9" ht="15.75" customHeight="1">
      <c r="A8" s="105"/>
      <c r="B8" s="379" t="s">
        <v>147</v>
      </c>
      <c r="C8" s="380"/>
      <c r="D8" s="379" t="s">
        <v>536</v>
      </c>
      <c r="E8" s="380"/>
      <c r="F8" s="379" t="s">
        <v>148</v>
      </c>
      <c r="G8" s="380"/>
      <c r="H8" s="379" t="s">
        <v>149</v>
      </c>
      <c r="I8" s="380"/>
    </row>
    <row r="9" spans="1:9" ht="15.75" customHeight="1">
      <c r="A9" s="35" t="s">
        <v>98</v>
      </c>
      <c r="B9" s="201" t="s">
        <v>151</v>
      </c>
      <c r="C9" s="257" t="s">
        <v>100</v>
      </c>
      <c r="D9" s="257" t="s">
        <v>151</v>
      </c>
      <c r="E9" s="257" t="s">
        <v>100</v>
      </c>
      <c r="F9" s="257" t="s">
        <v>151</v>
      </c>
      <c r="G9" s="257" t="s">
        <v>100</v>
      </c>
      <c r="H9" s="268" t="s">
        <v>151</v>
      </c>
      <c r="I9" s="268" t="s">
        <v>100</v>
      </c>
    </row>
    <row r="10" spans="1:9" ht="4.5" customHeight="1">
      <c r="A10" s="37"/>
      <c r="B10" s="258"/>
      <c r="C10" s="258"/>
      <c r="D10" s="258"/>
      <c r="E10" s="258"/>
      <c r="F10" s="258"/>
      <c r="G10" s="258"/>
      <c r="H10" s="258"/>
      <c r="I10" s="258"/>
    </row>
    <row r="11" spans="1:9" ht="13.5" customHeight="1">
      <c r="A11" s="381" t="s">
        <v>263</v>
      </c>
      <c r="B11" s="382">
        <v>0</v>
      </c>
      <c r="C11" s="383">
        <f>B11/'- 43 -'!I11*100</f>
        <v>0</v>
      </c>
      <c r="D11" s="382">
        <v>4277312</v>
      </c>
      <c r="E11" s="383">
        <f>D11/'- 43 -'!I11*100</f>
        <v>35.13336892685531</v>
      </c>
      <c r="F11" s="382">
        <v>50000</v>
      </c>
      <c r="G11" s="383">
        <f>F11/'- 43 -'!I11*100</f>
        <v>0.4106944843730749</v>
      </c>
      <c r="H11" s="382">
        <v>0</v>
      </c>
      <c r="I11" s="383">
        <f>H11/'- 43 -'!I11*100</f>
        <v>0</v>
      </c>
    </row>
    <row r="12" spans="1:9" ht="13.5" customHeight="1">
      <c r="A12" s="23" t="s">
        <v>264</v>
      </c>
      <c r="B12" s="24">
        <v>0</v>
      </c>
      <c r="C12" s="374">
        <f>B12/'- 43 -'!I12*100</f>
        <v>0</v>
      </c>
      <c r="D12" s="24">
        <v>7287843</v>
      </c>
      <c r="E12" s="374">
        <f>D12/'- 43 -'!I12*100</f>
        <v>33.957654153970715</v>
      </c>
      <c r="F12" s="24">
        <v>207300</v>
      </c>
      <c r="G12" s="374">
        <f>F12/'- 43 -'!I12*100</f>
        <v>0.9659129191062608</v>
      </c>
      <c r="H12" s="24">
        <v>200000</v>
      </c>
      <c r="I12" s="374">
        <f>H12/'- 43 -'!I12*100</f>
        <v>0.9318986194947041</v>
      </c>
    </row>
    <row r="13" spans="1:9" ht="13.5" customHeight="1">
      <c r="A13" s="381" t="s">
        <v>265</v>
      </c>
      <c r="B13" s="382">
        <v>15100</v>
      </c>
      <c r="C13" s="383">
        <f>B13/'- 43 -'!I13*100</f>
        <v>0.02913117711176919</v>
      </c>
      <c r="D13" s="382">
        <v>17913900</v>
      </c>
      <c r="E13" s="383">
        <f>D13/'- 43 -'!I13*100</f>
        <v>34.559800904802785</v>
      </c>
      <c r="F13" s="382">
        <v>202100</v>
      </c>
      <c r="G13" s="383">
        <f>F13/'- 43 -'!I13*100</f>
        <v>0.38989476121116245</v>
      </c>
      <c r="H13" s="382">
        <v>214900</v>
      </c>
      <c r="I13" s="383">
        <f>H13/'- 43 -'!I13*100</f>
        <v>0.41458873916021177</v>
      </c>
    </row>
    <row r="14" spans="1:9" ht="13.5" customHeight="1">
      <c r="A14" s="23" t="s">
        <v>301</v>
      </c>
      <c r="B14" s="24">
        <v>90000</v>
      </c>
      <c r="C14" s="374">
        <f>B14/'- 43 -'!I14*100</f>
        <v>0.19431648883577285</v>
      </c>
      <c r="D14" s="24">
        <v>11043371</v>
      </c>
      <c r="E14" s="374">
        <f>D14/'- 43 -'!I14*100</f>
        <v>23.84343419589775</v>
      </c>
      <c r="F14" s="24">
        <v>575070</v>
      </c>
      <c r="G14" s="374">
        <f>F14/'- 43 -'!I14*100</f>
        <v>1.241617591497643</v>
      </c>
      <c r="H14" s="24">
        <v>0</v>
      </c>
      <c r="I14" s="374">
        <f>H14/'- 43 -'!I14*100</f>
        <v>0</v>
      </c>
    </row>
    <row r="15" spans="1:9" ht="13.5" customHeight="1">
      <c r="A15" s="381" t="s">
        <v>266</v>
      </c>
      <c r="B15" s="382">
        <v>0</v>
      </c>
      <c r="C15" s="383">
        <f>B15/'- 43 -'!I15*100</f>
        <v>0</v>
      </c>
      <c r="D15" s="382">
        <v>5085851</v>
      </c>
      <c r="E15" s="383">
        <f>D15/'- 43 -'!I15*100</f>
        <v>36.124418243806055</v>
      </c>
      <c r="F15" s="382">
        <v>50000</v>
      </c>
      <c r="G15" s="383">
        <f>F15/'- 43 -'!I15*100</f>
        <v>0.3551462502913087</v>
      </c>
      <c r="H15" s="382">
        <v>200000</v>
      </c>
      <c r="I15" s="383">
        <f>H15/'- 43 -'!I15*100</f>
        <v>1.4205850011652348</v>
      </c>
    </row>
    <row r="16" spans="1:9" ht="13.5" customHeight="1">
      <c r="A16" s="23" t="s">
        <v>267</v>
      </c>
      <c r="B16" s="24">
        <v>0</v>
      </c>
      <c r="C16" s="374">
        <f>B16/'- 43 -'!I16*100</f>
        <v>0</v>
      </c>
      <c r="D16" s="24">
        <v>2671397</v>
      </c>
      <c r="E16" s="374">
        <f>D16/'- 43 -'!I16*100</f>
        <v>25.122376977893335</v>
      </c>
      <c r="F16" s="24">
        <v>177550</v>
      </c>
      <c r="G16" s="374">
        <f>F16/'- 43 -'!I16*100</f>
        <v>1.669717392220236</v>
      </c>
      <c r="H16" s="24">
        <v>0</v>
      </c>
      <c r="I16" s="374">
        <f>H16/'- 43 -'!I16*100</f>
        <v>0</v>
      </c>
    </row>
    <row r="17" spans="1:9" ht="13.5" customHeight="1">
      <c r="A17" s="381" t="s">
        <v>268</v>
      </c>
      <c r="B17" s="382">
        <v>0</v>
      </c>
      <c r="C17" s="383">
        <f>B17/'- 43 -'!I17*100</f>
        <v>0</v>
      </c>
      <c r="D17" s="382">
        <v>4680159</v>
      </c>
      <c r="E17" s="383">
        <f>D17/'- 43 -'!I17*100</f>
        <v>35.805460851118916</v>
      </c>
      <c r="F17" s="382">
        <v>15600</v>
      </c>
      <c r="G17" s="383">
        <f>F17/'- 43 -'!I17*100</f>
        <v>0.11934748141622005</v>
      </c>
      <c r="H17" s="382">
        <v>729480</v>
      </c>
      <c r="I17" s="383">
        <f>H17/'- 43 -'!I17*100</f>
        <v>5.5808718425323205</v>
      </c>
    </row>
    <row r="18" spans="1:9" ht="13.5" customHeight="1">
      <c r="A18" s="23" t="s">
        <v>269</v>
      </c>
      <c r="B18" s="24">
        <v>16873747</v>
      </c>
      <c r="C18" s="374">
        <f>B18/'- 43 -'!I18*100</f>
        <v>20.436832025531285</v>
      </c>
      <c r="D18" s="24">
        <v>2819547</v>
      </c>
      <c r="E18" s="374">
        <f>D18/'- 43 -'!I18*100</f>
        <v>3.414926656603934</v>
      </c>
      <c r="F18" s="24">
        <v>0</v>
      </c>
      <c r="G18" s="374">
        <f>F18/'- 43 -'!I18*100</f>
        <v>0</v>
      </c>
      <c r="H18" s="24">
        <v>21991314</v>
      </c>
      <c r="I18" s="374">
        <f>H18/'- 43 -'!I18*100</f>
        <v>26.635031936813707</v>
      </c>
    </row>
    <row r="19" spans="1:9" ht="13.5" customHeight="1">
      <c r="A19" s="381" t="s">
        <v>270</v>
      </c>
      <c r="B19" s="382">
        <v>0</v>
      </c>
      <c r="C19" s="383">
        <f>B19/'- 43 -'!I19*100</f>
        <v>0</v>
      </c>
      <c r="D19" s="382">
        <v>5755759</v>
      </c>
      <c r="E19" s="383">
        <f>D19/'- 43 -'!I19*100</f>
        <v>27.270388027059273</v>
      </c>
      <c r="F19" s="382">
        <v>145000</v>
      </c>
      <c r="G19" s="383">
        <f>F19/'- 43 -'!I19*100</f>
        <v>0.6869999706248288</v>
      </c>
      <c r="H19" s="382">
        <v>0</v>
      </c>
      <c r="I19" s="383">
        <f>H19/'- 43 -'!I19*100</f>
        <v>0</v>
      </c>
    </row>
    <row r="20" spans="1:9" ht="13.5" customHeight="1">
      <c r="A20" s="23" t="s">
        <v>271</v>
      </c>
      <c r="B20" s="24">
        <v>0</v>
      </c>
      <c r="C20" s="374">
        <f>B20/'- 43 -'!I20*100</f>
        <v>0</v>
      </c>
      <c r="D20" s="24">
        <v>10789555</v>
      </c>
      <c r="E20" s="374">
        <f>D20/'- 43 -'!I20*100</f>
        <v>25.03911101038326</v>
      </c>
      <c r="F20" s="24">
        <v>292000</v>
      </c>
      <c r="G20" s="374">
        <f>F20/'- 43 -'!I20*100</f>
        <v>0.677638736262238</v>
      </c>
      <c r="H20" s="24">
        <v>0</v>
      </c>
      <c r="I20" s="374">
        <f>H20/'- 43 -'!I20*100</f>
        <v>0</v>
      </c>
    </row>
    <row r="21" spans="1:9" ht="13.5" customHeight="1">
      <c r="A21" s="381" t="s">
        <v>272</v>
      </c>
      <c r="B21" s="382">
        <v>0</v>
      </c>
      <c r="C21" s="383">
        <f>B21/'- 43 -'!I21*100</f>
        <v>0</v>
      </c>
      <c r="D21" s="382">
        <v>8460789</v>
      </c>
      <c r="E21" s="383">
        <f>D21/'- 43 -'!I21*100</f>
        <v>32.2070384468976</v>
      </c>
      <c r="F21" s="382">
        <v>35000</v>
      </c>
      <c r="G21" s="383">
        <f>F21/'- 43 -'!I21*100</f>
        <v>0.13323182337266842</v>
      </c>
      <c r="H21" s="382">
        <v>0</v>
      </c>
      <c r="I21" s="383">
        <f>H21/'- 43 -'!I21*100</f>
        <v>0</v>
      </c>
    </row>
    <row r="22" spans="1:9" ht="13.5" customHeight="1">
      <c r="A22" s="23" t="s">
        <v>273</v>
      </c>
      <c r="B22" s="24">
        <v>17600</v>
      </c>
      <c r="C22" s="374">
        <f>B22/'- 43 -'!I22*100</f>
        <v>0.126080152304824</v>
      </c>
      <c r="D22" s="24">
        <v>3491010</v>
      </c>
      <c r="E22" s="374">
        <f>D22/'- 43 -'!I22*100</f>
        <v>25.0083563919127</v>
      </c>
      <c r="F22" s="24">
        <v>20000</v>
      </c>
      <c r="G22" s="374">
        <f>F22/'- 43 -'!I22*100</f>
        <v>0.1432729003463909</v>
      </c>
      <c r="H22" s="24">
        <v>150000</v>
      </c>
      <c r="I22" s="374">
        <f>H22/'- 43 -'!I22*100</f>
        <v>1.0745467525979318</v>
      </c>
    </row>
    <row r="23" spans="1:9" ht="13.5" customHeight="1">
      <c r="A23" s="381" t="s">
        <v>274</v>
      </c>
      <c r="B23" s="382">
        <v>0</v>
      </c>
      <c r="C23" s="383">
        <f>B23/'- 43 -'!I23*100</f>
        <v>0</v>
      </c>
      <c r="D23" s="382">
        <v>2757059</v>
      </c>
      <c r="E23" s="383">
        <f>D23/'- 43 -'!I23*100</f>
        <v>23.512463428326942</v>
      </c>
      <c r="F23" s="382">
        <v>75000</v>
      </c>
      <c r="G23" s="383">
        <f>F23/'- 43 -'!I23*100</f>
        <v>0.6396071890824682</v>
      </c>
      <c r="H23" s="382">
        <v>330000</v>
      </c>
      <c r="I23" s="383">
        <f>H23/'- 43 -'!I23*100</f>
        <v>2.81427163196286</v>
      </c>
    </row>
    <row r="24" spans="1:9" ht="13.5" customHeight="1">
      <c r="A24" s="23" t="s">
        <v>275</v>
      </c>
      <c r="B24" s="24">
        <v>4400</v>
      </c>
      <c r="C24" s="374">
        <f>B24/'- 43 -'!I24*100</f>
        <v>0.0113451898818646</v>
      </c>
      <c r="D24" s="24">
        <v>13574116</v>
      </c>
      <c r="E24" s="374">
        <f>D24/'- 43 -'!I24*100</f>
        <v>35.00020988601281</v>
      </c>
      <c r="F24" s="24">
        <v>239500</v>
      </c>
      <c r="G24" s="374">
        <f>F24/'- 43 -'!I24*100</f>
        <v>0.6175393128878572</v>
      </c>
      <c r="H24" s="24">
        <v>240000</v>
      </c>
      <c r="I24" s="374">
        <f>H24/'- 43 -'!I24*100</f>
        <v>0.6188285390107964</v>
      </c>
    </row>
    <row r="25" spans="1:9" ht="13.5" customHeight="1">
      <c r="A25" s="381" t="s">
        <v>276</v>
      </c>
      <c r="B25" s="382">
        <v>25000</v>
      </c>
      <c r="C25" s="383">
        <f>B25/'- 43 -'!I25*100</f>
        <v>0.02049233775917008</v>
      </c>
      <c r="D25" s="382">
        <v>43131221</v>
      </c>
      <c r="E25" s="383">
        <f>D25/'- 43 -'!I25*100</f>
        <v>35.35438194789638</v>
      </c>
      <c r="F25" s="382">
        <v>382000</v>
      </c>
      <c r="G25" s="383">
        <f>F25/'- 43 -'!I25*100</f>
        <v>0.3131229209601188</v>
      </c>
      <c r="H25" s="382">
        <v>1300</v>
      </c>
      <c r="I25" s="383">
        <f>H25/'- 43 -'!I25*100</f>
        <v>0.0010656015634768442</v>
      </c>
    </row>
    <row r="26" spans="1:9" ht="13.5" customHeight="1">
      <c r="A26" s="23" t="s">
        <v>277</v>
      </c>
      <c r="B26" s="24">
        <v>515500</v>
      </c>
      <c r="C26" s="374">
        <f>B26/'- 43 -'!I26*100</f>
        <v>1.7989843189289652</v>
      </c>
      <c r="D26" s="24">
        <v>7965336</v>
      </c>
      <c r="E26" s="374">
        <f>D26/'- 43 -'!I26*100</f>
        <v>27.797312432590438</v>
      </c>
      <c r="F26" s="24">
        <v>283000</v>
      </c>
      <c r="G26" s="374">
        <f>F26/'- 43 -'!I26*100</f>
        <v>0.9876092381317113</v>
      </c>
      <c r="H26" s="24">
        <v>43000</v>
      </c>
      <c r="I26" s="374">
        <f>H26/'- 43 -'!I26*100</f>
        <v>0.1500607676313201</v>
      </c>
    </row>
    <row r="27" spans="1:9" ht="13.5" customHeight="1">
      <c r="A27" s="381" t="s">
        <v>278</v>
      </c>
      <c r="B27" s="382">
        <v>19350</v>
      </c>
      <c r="C27" s="383">
        <f>B27/'- 43 -'!I27*100</f>
        <v>0.06495927724730312</v>
      </c>
      <c r="D27" s="382">
        <v>7410897</v>
      </c>
      <c r="E27" s="383">
        <f>D27/'- 43 -'!I27*100</f>
        <v>24.87888955422258</v>
      </c>
      <c r="F27" s="382">
        <v>121000</v>
      </c>
      <c r="G27" s="383">
        <f>F27/'- 43 -'!I27*100</f>
        <v>0.406205299582619</v>
      </c>
      <c r="H27" s="382">
        <v>335000</v>
      </c>
      <c r="I27" s="383">
        <f>H27/'- 43 -'!I27*100</f>
        <v>1.124617978183284</v>
      </c>
    </row>
    <row r="28" spans="1:9" ht="13.5" customHeight="1">
      <c r="A28" s="23" t="s">
        <v>279</v>
      </c>
      <c r="B28" s="24">
        <v>0</v>
      </c>
      <c r="C28" s="374">
        <f>B28/'- 43 -'!I28*100</f>
        <v>0</v>
      </c>
      <c r="D28" s="24">
        <v>5070292</v>
      </c>
      <c r="E28" s="374">
        <f>D28/'- 43 -'!I28*100</f>
        <v>28.662524765228152</v>
      </c>
      <c r="F28" s="24">
        <v>8400</v>
      </c>
      <c r="G28" s="374">
        <f>F28/'- 43 -'!I28*100</f>
        <v>0.047485471848153216</v>
      </c>
      <c r="H28" s="24">
        <v>1722380</v>
      </c>
      <c r="I28" s="374">
        <f>H28/'- 43 -'!I28*100</f>
        <v>9.736669881169302</v>
      </c>
    </row>
    <row r="29" spans="1:9" ht="13.5" customHeight="1">
      <c r="A29" s="381" t="s">
        <v>280</v>
      </c>
      <c r="B29" s="382">
        <v>8000</v>
      </c>
      <c r="C29" s="383">
        <f>B29/'- 43 -'!I29*100</f>
        <v>0.007037988475329062</v>
      </c>
      <c r="D29" s="382">
        <v>51146293</v>
      </c>
      <c r="E29" s="383">
        <f>D29/'- 43 -'!I29*100</f>
        <v>44.99587758622543</v>
      </c>
      <c r="F29" s="382">
        <v>665000</v>
      </c>
      <c r="G29" s="383">
        <f>F29/'- 43 -'!I29*100</f>
        <v>0.5850327920117282</v>
      </c>
      <c r="H29" s="382">
        <v>0</v>
      </c>
      <c r="I29" s="383">
        <f>H29/'- 43 -'!I29*100</f>
        <v>0</v>
      </c>
    </row>
    <row r="30" spans="1:9" ht="13.5" customHeight="1">
      <c r="A30" s="23" t="s">
        <v>281</v>
      </c>
      <c r="B30" s="24">
        <v>0</v>
      </c>
      <c r="C30" s="374">
        <f>B30/'- 43 -'!I30*100</f>
        <v>0</v>
      </c>
      <c r="D30" s="24">
        <v>3052198</v>
      </c>
      <c r="E30" s="374">
        <f>D30/'- 43 -'!I30*100</f>
        <v>29.013382742871986</v>
      </c>
      <c r="F30" s="24">
        <v>45500</v>
      </c>
      <c r="G30" s="374">
        <f>F30/'- 43 -'!I30*100</f>
        <v>0.4325109035523499</v>
      </c>
      <c r="H30" s="24">
        <v>0</v>
      </c>
      <c r="I30" s="374">
        <f>H30/'- 43 -'!I30*100</f>
        <v>0</v>
      </c>
    </row>
    <row r="31" spans="1:9" ht="13.5" customHeight="1">
      <c r="A31" s="381" t="s">
        <v>282</v>
      </c>
      <c r="B31" s="382">
        <v>15000</v>
      </c>
      <c r="C31" s="383">
        <f>B31/'- 43 -'!I31*100</f>
        <v>0.05526131769285767</v>
      </c>
      <c r="D31" s="382">
        <v>9168512</v>
      </c>
      <c r="E31" s="383">
        <f>D31/'- 43 -'!I31*100</f>
        <v>33.77760362685186</v>
      </c>
      <c r="F31" s="382">
        <v>20000</v>
      </c>
      <c r="G31" s="383">
        <f>F31/'- 43 -'!I31*100</f>
        <v>0.07368175692381022</v>
      </c>
      <c r="H31" s="382">
        <v>685000</v>
      </c>
      <c r="I31" s="383">
        <f>H31/'- 43 -'!I31*100</f>
        <v>2.5236001746405003</v>
      </c>
    </row>
    <row r="32" spans="1:9" ht="13.5" customHeight="1">
      <c r="A32" s="23" t="s">
        <v>283</v>
      </c>
      <c r="B32" s="24">
        <v>0</v>
      </c>
      <c r="C32" s="374">
        <f>B32/'- 43 -'!I32*100</f>
        <v>0</v>
      </c>
      <c r="D32" s="24">
        <v>7528250</v>
      </c>
      <c r="E32" s="374">
        <f>D32/'- 43 -'!I32*100</f>
        <v>37.059937091762876</v>
      </c>
      <c r="F32" s="24">
        <v>86000</v>
      </c>
      <c r="G32" s="374">
        <f>F32/'- 43 -'!I32*100</f>
        <v>0.4233592919857348</v>
      </c>
      <c r="H32" s="24">
        <v>0</v>
      </c>
      <c r="I32" s="374">
        <f>H32/'- 43 -'!I32*100</f>
        <v>0</v>
      </c>
    </row>
    <row r="33" spans="1:9" ht="13.5" customHeight="1">
      <c r="A33" s="381" t="s">
        <v>284</v>
      </c>
      <c r="B33" s="382">
        <v>0</v>
      </c>
      <c r="C33" s="383">
        <f>B33/'- 43 -'!I33*100</f>
        <v>0</v>
      </c>
      <c r="D33" s="382">
        <v>7519525</v>
      </c>
      <c r="E33" s="383">
        <f>D33/'- 43 -'!I33*100</f>
        <v>33.354531654607264</v>
      </c>
      <c r="F33" s="382">
        <v>25000</v>
      </c>
      <c r="G33" s="383">
        <f>F33/'- 43 -'!I33*100</f>
        <v>0.11089308052904695</v>
      </c>
      <c r="H33" s="382">
        <v>150000</v>
      </c>
      <c r="I33" s="383">
        <f>H33/'- 43 -'!I33*100</f>
        <v>0.6653584831742816</v>
      </c>
    </row>
    <row r="34" spans="1:9" ht="13.5" customHeight="1">
      <c r="A34" s="23" t="s">
        <v>285</v>
      </c>
      <c r="B34" s="24">
        <v>20730</v>
      </c>
      <c r="C34" s="374">
        <f>B34/'- 43 -'!I34*100</f>
        <v>0.1086326197817433</v>
      </c>
      <c r="D34" s="24">
        <v>6419566</v>
      </c>
      <c r="E34" s="374">
        <f>D34/'- 43 -'!I34*100</f>
        <v>33.64082356207461</v>
      </c>
      <c r="F34" s="24">
        <v>483457</v>
      </c>
      <c r="G34" s="374">
        <f>F34/'- 43 -'!I34*100</f>
        <v>2.533487721264943</v>
      </c>
      <c r="H34" s="24">
        <v>0</v>
      </c>
      <c r="I34" s="374">
        <f>H34/'- 43 -'!I34*100</f>
        <v>0</v>
      </c>
    </row>
    <row r="35" spans="1:9" ht="13.5" customHeight="1">
      <c r="A35" s="381" t="s">
        <v>286</v>
      </c>
      <c r="B35" s="382">
        <v>12000</v>
      </c>
      <c r="C35" s="383">
        <f>B35/'- 43 -'!I35*100</f>
        <v>0.008792789431993277</v>
      </c>
      <c r="D35" s="382">
        <v>44748379</v>
      </c>
      <c r="E35" s="383">
        <f>D35/'- 43 -'!I35*100</f>
        <v>32.78858949750249</v>
      </c>
      <c r="F35" s="382">
        <v>215000</v>
      </c>
      <c r="G35" s="383">
        <f>F35/'- 43 -'!I35*100</f>
        <v>0.15753747732321288</v>
      </c>
      <c r="H35" s="382">
        <v>0</v>
      </c>
      <c r="I35" s="383">
        <f>H35/'- 43 -'!I35*100</f>
        <v>0</v>
      </c>
    </row>
    <row r="36" spans="1:9" ht="13.5" customHeight="1">
      <c r="A36" s="23" t="s">
        <v>287</v>
      </c>
      <c r="B36" s="24">
        <v>27250</v>
      </c>
      <c r="C36" s="374">
        <f>B36/'- 43 -'!I36*100</f>
        <v>0.15233165256084882</v>
      </c>
      <c r="D36" s="24">
        <v>6047027</v>
      </c>
      <c r="E36" s="374">
        <f>D36/'- 43 -'!I36*100</f>
        <v>33.80380242165402</v>
      </c>
      <c r="F36" s="24">
        <v>85000</v>
      </c>
      <c r="G36" s="374">
        <f>F36/'- 43 -'!I36*100</f>
        <v>0.47516295294209715</v>
      </c>
      <c r="H36" s="24">
        <v>997000</v>
      </c>
      <c r="I36" s="374">
        <f>H36/'- 43 -'!I36*100</f>
        <v>5.573381930391422</v>
      </c>
    </row>
    <row r="37" spans="1:9" ht="13.5" customHeight="1">
      <c r="A37" s="381" t="s">
        <v>288</v>
      </c>
      <c r="B37" s="382">
        <v>15000</v>
      </c>
      <c r="C37" s="383">
        <f>B37/'- 43 -'!I37*100</f>
        <v>0.05350919164841379</v>
      </c>
      <c r="D37" s="382">
        <v>7898763</v>
      </c>
      <c r="E37" s="383">
        <f>D37/'- 43 -'!I37*100</f>
        <v>28.177094876826658</v>
      </c>
      <c r="F37" s="382">
        <v>80000</v>
      </c>
      <c r="G37" s="383">
        <f>F37/'- 43 -'!I37*100</f>
        <v>0.2853823554582069</v>
      </c>
      <c r="H37" s="382">
        <v>0</v>
      </c>
      <c r="I37" s="383">
        <f>H37/'- 43 -'!I37*100</f>
        <v>0</v>
      </c>
    </row>
    <row r="38" spans="1:9" ht="13.5" customHeight="1">
      <c r="A38" s="23" t="s">
        <v>289</v>
      </c>
      <c r="B38" s="24">
        <v>10000</v>
      </c>
      <c r="C38" s="374">
        <f>B38/'- 43 -'!I38*100</f>
        <v>0.013887747007468275</v>
      </c>
      <c r="D38" s="24">
        <v>23361015</v>
      </c>
      <c r="E38" s="374">
        <f>D38/'- 43 -'!I38*100</f>
        <v>32.44318661576715</v>
      </c>
      <c r="F38" s="24">
        <v>844500</v>
      </c>
      <c r="G38" s="374">
        <f>F38/'- 43 -'!I38*100</f>
        <v>1.172820234780696</v>
      </c>
      <c r="H38" s="24">
        <v>92000</v>
      </c>
      <c r="I38" s="374">
        <f>H38/'- 43 -'!I38*100</f>
        <v>0.12776727246870812</v>
      </c>
    </row>
    <row r="39" spans="1:9" ht="13.5" customHeight="1">
      <c r="A39" s="381" t="s">
        <v>290</v>
      </c>
      <c r="B39" s="382">
        <v>0</v>
      </c>
      <c r="C39" s="383">
        <f>B39/'- 43 -'!I39*100</f>
        <v>0</v>
      </c>
      <c r="D39" s="382">
        <v>6524487</v>
      </c>
      <c r="E39" s="383">
        <f>D39/'- 43 -'!I39*100</f>
        <v>40.36984656952763</v>
      </c>
      <c r="F39" s="382">
        <v>50000</v>
      </c>
      <c r="G39" s="383">
        <f>F39/'- 43 -'!I39*100</f>
        <v>0.30937180631617195</v>
      </c>
      <c r="H39" s="382">
        <v>0</v>
      </c>
      <c r="I39" s="383">
        <f>H39/'- 43 -'!I39*100</f>
        <v>0</v>
      </c>
    </row>
    <row r="40" spans="1:9" ht="13.5" customHeight="1">
      <c r="A40" s="23" t="s">
        <v>291</v>
      </c>
      <c r="B40" s="24">
        <v>5500</v>
      </c>
      <c r="C40" s="374">
        <f>B40/'- 43 -'!I40*100</f>
        <v>0.007435078918631308</v>
      </c>
      <c r="D40" s="24">
        <v>28925930</v>
      </c>
      <c r="E40" s="374">
        <f>D40/'- 43 -'!I40*100</f>
        <v>39.10301315360089</v>
      </c>
      <c r="F40" s="24">
        <v>753000</v>
      </c>
      <c r="G40" s="374">
        <f>F40/'- 43 -'!I40*100</f>
        <v>1.017929895587159</v>
      </c>
      <c r="H40" s="24">
        <v>30848</v>
      </c>
      <c r="I40" s="374">
        <f>H40/'- 43 -'!I40*100</f>
        <v>0.041701329905807015</v>
      </c>
    </row>
    <row r="41" spans="1:9" ht="13.5" customHeight="1">
      <c r="A41" s="381" t="s">
        <v>292</v>
      </c>
      <c r="B41" s="382">
        <v>0</v>
      </c>
      <c r="C41" s="383">
        <f>B41/'- 43 -'!I41*100</f>
        <v>0</v>
      </c>
      <c r="D41" s="382">
        <v>16336525</v>
      </c>
      <c r="E41" s="383">
        <f>D41/'- 43 -'!I41*100</f>
        <v>35.72322935487399</v>
      </c>
      <c r="F41" s="382">
        <v>805654</v>
      </c>
      <c r="G41" s="383">
        <f>F41/'- 43 -'!I41*100</f>
        <v>1.7617310059925018</v>
      </c>
      <c r="H41" s="382">
        <v>373920</v>
      </c>
      <c r="I41" s="383">
        <f>H41/'- 43 -'!I41*100</f>
        <v>0.8176543004325879</v>
      </c>
    </row>
    <row r="42" spans="1:9" ht="13.5" customHeight="1">
      <c r="A42" s="23" t="s">
        <v>293</v>
      </c>
      <c r="B42" s="24">
        <v>19900</v>
      </c>
      <c r="C42" s="374">
        <f>B42/'- 43 -'!I42*100</f>
        <v>0.12335495475011726</v>
      </c>
      <c r="D42" s="24">
        <v>4430360</v>
      </c>
      <c r="E42" s="374">
        <f>D42/'- 43 -'!I42*100</f>
        <v>27.462656147071833</v>
      </c>
      <c r="F42" s="24">
        <v>59081</v>
      </c>
      <c r="G42" s="374">
        <f>F42/'- 43 -'!I42*100</f>
        <v>0.3662278432960642</v>
      </c>
      <c r="H42" s="24">
        <v>340780</v>
      </c>
      <c r="I42" s="374">
        <f>H42/'- 43 -'!I42*100</f>
        <v>2.1124071095349226</v>
      </c>
    </row>
    <row r="43" spans="1:9" ht="13.5" customHeight="1">
      <c r="A43" s="381" t="s">
        <v>294</v>
      </c>
      <c r="B43" s="382">
        <v>0</v>
      </c>
      <c r="C43" s="383">
        <f>B43/'- 43 -'!I43*100</f>
        <v>0</v>
      </c>
      <c r="D43" s="382">
        <v>3247096</v>
      </c>
      <c r="E43" s="383">
        <f>D43/'- 43 -'!I43*100</f>
        <v>34.34372322760109</v>
      </c>
      <c r="F43" s="382">
        <v>26000</v>
      </c>
      <c r="G43" s="383">
        <f>F43/'- 43 -'!I43*100</f>
        <v>0.2749955048811702</v>
      </c>
      <c r="H43" s="382">
        <v>0</v>
      </c>
      <c r="I43" s="383">
        <f>H43/'- 43 -'!I43*100</f>
        <v>0</v>
      </c>
    </row>
    <row r="44" spans="1:9" ht="13.5" customHeight="1">
      <c r="A44" s="23" t="s">
        <v>295</v>
      </c>
      <c r="B44" s="24">
        <v>17826</v>
      </c>
      <c r="C44" s="374">
        <f>B44/'- 43 -'!I44*100</f>
        <v>0.2393431155287709</v>
      </c>
      <c r="D44" s="24">
        <v>1722020</v>
      </c>
      <c r="E44" s="374">
        <f>D44/'- 43 -'!I44*100</f>
        <v>23.12092627638585</v>
      </c>
      <c r="F44" s="24">
        <v>36705</v>
      </c>
      <c r="G44" s="374">
        <f>F44/'- 43 -'!I44*100</f>
        <v>0.49282447298796905</v>
      </c>
      <c r="H44" s="24">
        <v>25965</v>
      </c>
      <c r="I44" s="374">
        <f>H44/'- 43 -'!I44*100</f>
        <v>0.3486224612759193</v>
      </c>
    </row>
    <row r="45" spans="1:9" ht="13.5" customHeight="1">
      <c r="A45" s="381" t="s">
        <v>296</v>
      </c>
      <c r="B45" s="382">
        <v>134000</v>
      </c>
      <c r="C45" s="383">
        <f>B45/'- 43 -'!I45*100</f>
        <v>1.208691938250274</v>
      </c>
      <c r="D45" s="382">
        <v>3003246</v>
      </c>
      <c r="E45" s="383">
        <f>D45/'- 43 -'!I45*100</f>
        <v>27.089546483450615</v>
      </c>
      <c r="F45" s="382">
        <v>36400</v>
      </c>
      <c r="G45" s="383">
        <f>F45/'- 43 -'!I45*100</f>
        <v>0.3283312429276864</v>
      </c>
      <c r="H45" s="382">
        <v>0</v>
      </c>
      <c r="I45" s="383">
        <f>H45/'- 43 -'!I45*100</f>
        <v>0</v>
      </c>
    </row>
    <row r="46" spans="1:9" ht="13.5" customHeight="1">
      <c r="A46" s="23" t="s">
        <v>297</v>
      </c>
      <c r="B46" s="24">
        <v>12500</v>
      </c>
      <c r="C46" s="374">
        <f>B46/'- 43 -'!I46*100</f>
        <v>0.0044616804116167875</v>
      </c>
      <c r="D46" s="24">
        <v>106941400</v>
      </c>
      <c r="E46" s="374">
        <f>D46/'- 43 -'!I46*100</f>
        <v>38.17106796567005</v>
      </c>
      <c r="F46" s="24">
        <v>1980000</v>
      </c>
      <c r="G46" s="374">
        <f>F46/'- 43 -'!I46*100</f>
        <v>0.7067301772000992</v>
      </c>
      <c r="H46" s="24">
        <v>2225000</v>
      </c>
      <c r="I46" s="374">
        <f>H46/'- 43 -'!I46*100</f>
        <v>0.7941791132677882</v>
      </c>
    </row>
    <row r="47" spans="1:9" ht="13.5" customHeight="1">
      <c r="A47" s="381" t="s">
        <v>300</v>
      </c>
      <c r="B47" s="382">
        <v>0</v>
      </c>
      <c r="C47" s="383">
        <f>B47/'- 43 -'!I47*100</f>
        <v>0</v>
      </c>
      <c r="D47" s="382">
        <v>0</v>
      </c>
      <c r="E47" s="383">
        <f>D47/'- 43 -'!I47*100</f>
        <v>0</v>
      </c>
      <c r="F47" s="382">
        <v>1835076</v>
      </c>
      <c r="G47" s="383">
        <f>F47/'- 43 -'!I47*100</f>
        <v>16.818834921860727</v>
      </c>
      <c r="H47" s="382">
        <v>60000</v>
      </c>
      <c r="I47" s="383">
        <f>H47/'- 43 -'!I47*100</f>
        <v>0.5499118812036362</v>
      </c>
    </row>
    <row r="48" spans="1:9" ht="4.5" customHeight="1">
      <c r="A48"/>
      <c r="B48"/>
      <c r="C48"/>
      <c r="D48"/>
      <c r="E48"/>
      <c r="F48"/>
      <c r="G48"/>
      <c r="H48"/>
      <c r="I48"/>
    </row>
    <row r="49" spans="1:9" ht="13.5" customHeight="1">
      <c r="A49" s="384" t="s">
        <v>298</v>
      </c>
      <c r="B49" s="385">
        <f>SUM(B11:B47)</f>
        <v>17858403</v>
      </c>
      <c r="C49" s="386">
        <f>B49/'- 43 -'!I49*100</f>
        <v>1.1566789326640072</v>
      </c>
      <c r="D49" s="385">
        <f>SUM(D11:D47)</f>
        <v>502206006</v>
      </c>
      <c r="E49" s="386">
        <f>D49/'- 43 -'!I49*100</f>
        <v>32.527606583720505</v>
      </c>
      <c r="F49" s="385">
        <f>SUM(F11:F47)</f>
        <v>11009893</v>
      </c>
      <c r="G49" s="386">
        <f>F49/'- 43 -'!I49*100</f>
        <v>0.7131047095300136</v>
      </c>
      <c r="H49" s="385">
        <f>SUM(H11:H47)</f>
        <v>31137887</v>
      </c>
      <c r="I49" s="386">
        <f>H49/'- 43 -'!I49*100</f>
        <v>2.0167838020327165</v>
      </c>
    </row>
    <row r="50" spans="1:9" ht="4.5" customHeight="1">
      <c r="A50" s="25" t="s">
        <v>6</v>
      </c>
      <c r="B50" s="26"/>
      <c r="C50" s="373"/>
      <c r="D50" s="26"/>
      <c r="E50" s="373"/>
      <c r="F50" s="26"/>
      <c r="G50" s="373"/>
      <c r="H50" s="26"/>
      <c r="I50" s="373"/>
    </row>
    <row r="51" spans="1:9" ht="13.5" customHeight="1">
      <c r="A51" s="23" t="s">
        <v>299</v>
      </c>
      <c r="B51" s="24">
        <v>0</v>
      </c>
      <c r="C51" s="374">
        <f>B51/'- 43 -'!I51*100</f>
        <v>0</v>
      </c>
      <c r="D51" s="24">
        <v>1576603</v>
      </c>
      <c r="E51" s="374">
        <f>D51/'- 43 -'!I51*100</f>
        <v>55.17416960688042</v>
      </c>
      <c r="F51" s="24">
        <v>125000</v>
      </c>
      <c r="G51" s="374">
        <f>F51/'- 43 -'!I51*100</f>
        <v>4.374450131618455</v>
      </c>
      <c r="H51" s="24">
        <v>0</v>
      </c>
      <c r="I51" s="374">
        <f>H51/'- 43 -'!I51*100</f>
        <v>0</v>
      </c>
    </row>
    <row r="52" spans="1:9" ht="49.5" customHeight="1">
      <c r="A52" s="27"/>
      <c r="B52" s="27"/>
      <c r="C52" s="27"/>
      <c r="D52" s="27"/>
      <c r="E52" s="27"/>
      <c r="F52" s="27"/>
      <c r="G52" s="27"/>
      <c r="H52" s="27"/>
      <c r="I52" s="27"/>
    </row>
    <row r="53" spans="1:9" ht="14.25" customHeight="1">
      <c r="A53" s="40" t="s">
        <v>537</v>
      </c>
      <c r="D53" s="39"/>
      <c r="E53" s="266"/>
      <c r="F53" s="266"/>
      <c r="G53" s="266"/>
      <c r="H53" s="266"/>
      <c r="I53" s="266"/>
    </row>
    <row r="54" ht="12" customHeight="1">
      <c r="A54" s="1" t="s">
        <v>538</v>
      </c>
    </row>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8.xml><?xml version="1.0" encoding="utf-8"?>
<worksheet xmlns="http://schemas.openxmlformats.org/spreadsheetml/2006/main" xmlns:r="http://schemas.openxmlformats.org/officeDocument/2006/relationships">
  <sheetPr codeName="Sheet38">
    <pageSetUpPr fitToPage="1"/>
  </sheetPr>
  <dimension ref="A1:I53"/>
  <sheetViews>
    <sheetView showGridLines="0" showZeros="0" workbookViewId="0" topLeftCell="A1">
      <selection activeCell="A1" sqref="A1"/>
    </sheetView>
  </sheetViews>
  <sheetFormatPr defaultColWidth="15.83203125" defaultRowHeight="12"/>
  <cols>
    <col min="1" max="1" width="33.83203125" style="1" customWidth="1"/>
    <col min="2" max="2" width="16.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4.83203125" style="1" customWidth="1"/>
    <col min="9" max="9" width="19.83203125" style="1" customWidth="1"/>
    <col min="10" max="16384" width="15.83203125" style="1" customWidth="1"/>
  </cols>
  <sheetData>
    <row r="1" ht="6.75" customHeight="1">
      <c r="A1" s="3"/>
    </row>
    <row r="2" spans="1:9" ht="15.75" customHeight="1">
      <c r="A2" s="259"/>
      <c r="B2" s="74" t="str">
        <f>REVYEAR</f>
        <v>ANALYSIS OF OPERATING FUND REVENUE: 2005/2006 BUDGET</v>
      </c>
      <c r="C2" s="136"/>
      <c r="D2" s="136"/>
      <c r="E2" s="136"/>
      <c r="F2" s="136"/>
      <c r="G2" s="267"/>
      <c r="H2" s="137"/>
      <c r="I2" s="261" t="s">
        <v>8</v>
      </c>
    </row>
    <row r="3" ht="15.75" customHeight="1">
      <c r="A3" s="256"/>
    </row>
    <row r="4" spans="2:9" ht="15.75" customHeight="1">
      <c r="B4" s="76"/>
      <c r="C4" s="4"/>
      <c r="D4" s="4"/>
      <c r="E4" s="4"/>
      <c r="F4" s="4"/>
      <c r="G4" s="4"/>
      <c r="H4" s="4"/>
      <c r="I4" s="4"/>
    </row>
    <row r="5" spans="2:9" ht="15.75" customHeight="1">
      <c r="B5" s="4"/>
      <c r="C5" s="4"/>
      <c r="D5" s="4"/>
      <c r="E5" s="4"/>
      <c r="F5" s="4"/>
      <c r="G5" s="4"/>
      <c r="H5" s="4"/>
      <c r="I5" s="4"/>
    </row>
    <row r="6" spans="2:9" ht="15.75" customHeight="1">
      <c r="B6" s="375" t="s">
        <v>118</v>
      </c>
      <c r="C6" s="377"/>
      <c r="D6" s="388"/>
      <c r="E6" s="388"/>
      <c r="F6" s="375" t="s">
        <v>68</v>
      </c>
      <c r="G6" s="377"/>
      <c r="H6" s="4"/>
      <c r="I6" s="469" t="s">
        <v>68</v>
      </c>
    </row>
    <row r="7" spans="2:9" ht="15.75" customHeight="1">
      <c r="B7" s="458" t="s">
        <v>128</v>
      </c>
      <c r="C7" s="467"/>
      <c r="D7" s="468"/>
      <c r="E7" s="468"/>
      <c r="F7" s="458" t="s">
        <v>129</v>
      </c>
      <c r="G7" s="467"/>
      <c r="H7" s="4"/>
      <c r="I7" s="470" t="s">
        <v>130</v>
      </c>
    </row>
    <row r="8" spans="1:9" ht="15.75" customHeight="1">
      <c r="A8" s="105"/>
      <c r="B8" s="379" t="s">
        <v>150</v>
      </c>
      <c r="C8" s="380"/>
      <c r="D8" s="379" t="s">
        <v>56</v>
      </c>
      <c r="E8" s="379"/>
      <c r="F8" s="378" t="s">
        <v>151</v>
      </c>
      <c r="G8" s="380"/>
      <c r="H8" s="4"/>
      <c r="I8" s="471" t="s">
        <v>146</v>
      </c>
    </row>
    <row r="9" spans="1:9" ht="15.75" customHeight="1">
      <c r="A9" s="35" t="s">
        <v>98</v>
      </c>
      <c r="B9" s="201" t="s">
        <v>151</v>
      </c>
      <c r="C9" s="257" t="s">
        <v>100</v>
      </c>
      <c r="D9" s="268" t="s">
        <v>151</v>
      </c>
      <c r="E9" s="268" t="s">
        <v>100</v>
      </c>
      <c r="F9" s="257" t="s">
        <v>151</v>
      </c>
      <c r="G9" s="268" t="s">
        <v>100</v>
      </c>
      <c r="H9" s="4"/>
      <c r="I9" s="268" t="s">
        <v>151</v>
      </c>
    </row>
    <row r="10" spans="1:9" ht="4.5" customHeight="1">
      <c r="A10" s="37"/>
      <c r="B10" s="258"/>
      <c r="C10" s="258"/>
      <c r="D10" s="258"/>
      <c r="E10" s="258"/>
      <c r="F10" s="258"/>
      <c r="G10" s="3"/>
      <c r="H10" s="3"/>
      <c r="I10" s="258"/>
    </row>
    <row r="11" spans="1:9" ht="13.5" customHeight="1">
      <c r="A11" s="381" t="s">
        <v>263</v>
      </c>
      <c r="B11" s="382">
        <v>47900</v>
      </c>
      <c r="C11" s="383">
        <f>B11/I11*100</f>
        <v>0.39344531602940574</v>
      </c>
      <c r="D11" s="382">
        <v>64000</v>
      </c>
      <c r="E11" s="383">
        <f>D11/I11*100</f>
        <v>0.5256889399975359</v>
      </c>
      <c r="F11" s="382">
        <f>SUM('- 42 -'!B11,'- 42 -'!D11,'- 42 -'!F11,'- 42 -'!H11,B11,D11)</f>
        <v>4439212</v>
      </c>
      <c r="G11" s="383">
        <f>F11/I11*100</f>
        <v>36.46319766725533</v>
      </c>
      <c r="I11" s="382">
        <f>SUM('- 41 -'!G11,F11)</f>
        <v>12174500</v>
      </c>
    </row>
    <row r="12" spans="1:9" ht="13.5" customHeight="1">
      <c r="A12" s="23" t="s">
        <v>264</v>
      </c>
      <c r="B12" s="24">
        <v>184500</v>
      </c>
      <c r="C12" s="374">
        <f aca="true" t="shared" si="0" ref="C12:C49">B12/I12*100</f>
        <v>0.8596764764838646</v>
      </c>
      <c r="D12" s="24">
        <v>0</v>
      </c>
      <c r="E12" s="374">
        <f aca="true" t="shared" si="1" ref="E12:E49">D12/I12*100</f>
        <v>0</v>
      </c>
      <c r="F12" s="24">
        <f>SUM('- 42 -'!B12,'- 42 -'!D12,'- 42 -'!F12,'- 42 -'!H12,B12,D12)</f>
        <v>7879643</v>
      </c>
      <c r="G12" s="374">
        <f aca="true" t="shared" si="2" ref="G12:G49">F12/I12*100</f>
        <v>36.71514216905554</v>
      </c>
      <c r="I12" s="24">
        <f>SUM('- 41 -'!G12,F12)</f>
        <v>21461562</v>
      </c>
    </row>
    <row r="13" spans="1:9" ht="13.5" customHeight="1">
      <c r="A13" s="381" t="s">
        <v>265</v>
      </c>
      <c r="B13" s="382">
        <v>526200</v>
      </c>
      <c r="C13" s="383">
        <f t="shared" si="0"/>
        <v>1.0151539997492016</v>
      </c>
      <c r="D13" s="382">
        <v>59100</v>
      </c>
      <c r="E13" s="383">
        <f t="shared" si="1"/>
        <v>0.11401672631162643</v>
      </c>
      <c r="F13" s="382">
        <f>SUM('- 42 -'!B13,'- 42 -'!D13,'- 42 -'!F13,'- 42 -'!H13,B13,D13)</f>
        <v>18931300</v>
      </c>
      <c r="G13" s="383">
        <f t="shared" si="2"/>
        <v>36.52258630834675</v>
      </c>
      <c r="I13" s="382">
        <f>SUM('- 41 -'!G13,F13)</f>
        <v>51834500</v>
      </c>
    </row>
    <row r="14" spans="1:9" ht="13.5" customHeight="1">
      <c r="A14" s="23" t="s">
        <v>301</v>
      </c>
      <c r="B14" s="24">
        <v>75000</v>
      </c>
      <c r="C14" s="374">
        <f t="shared" si="0"/>
        <v>0.16193040736314404</v>
      </c>
      <c r="D14" s="24">
        <v>0</v>
      </c>
      <c r="E14" s="374">
        <f t="shared" si="1"/>
        <v>0</v>
      </c>
      <c r="F14" s="24">
        <f>SUM('- 42 -'!B14,'- 42 -'!D14,'- 42 -'!F14,'- 42 -'!H14,B14,D14)</f>
        <v>11783441</v>
      </c>
      <c r="G14" s="374">
        <f t="shared" si="2"/>
        <v>25.44129868359431</v>
      </c>
      <c r="I14" s="24">
        <f>SUM('- 41 -'!G14,F14)</f>
        <v>46316193</v>
      </c>
    </row>
    <row r="15" spans="1:9" ht="13.5" customHeight="1">
      <c r="A15" s="381" t="s">
        <v>266</v>
      </c>
      <c r="B15" s="382">
        <v>57000</v>
      </c>
      <c r="C15" s="383">
        <f t="shared" si="0"/>
        <v>0.40486672533209195</v>
      </c>
      <c r="D15" s="382">
        <v>2000</v>
      </c>
      <c r="E15" s="383">
        <f t="shared" si="1"/>
        <v>0.014205850011652347</v>
      </c>
      <c r="F15" s="382">
        <f>SUM('- 42 -'!B15,'- 42 -'!D15,'- 42 -'!F15,'- 42 -'!H15,B15,D15)</f>
        <v>5394851</v>
      </c>
      <c r="G15" s="383">
        <f t="shared" si="2"/>
        <v>38.319222070606344</v>
      </c>
      <c r="I15" s="382">
        <f>SUM('- 41 -'!G15,F15)</f>
        <v>14078707</v>
      </c>
    </row>
    <row r="16" spans="1:9" ht="13.5" customHeight="1">
      <c r="A16" s="23" t="s">
        <v>267</v>
      </c>
      <c r="B16" s="24">
        <v>580123</v>
      </c>
      <c r="C16" s="374">
        <f t="shared" si="0"/>
        <v>5.455598213049733</v>
      </c>
      <c r="D16" s="24">
        <v>54092</v>
      </c>
      <c r="E16" s="374">
        <f t="shared" si="1"/>
        <v>0.5086924989015884</v>
      </c>
      <c r="F16" s="24">
        <f>SUM('- 42 -'!B16,'- 42 -'!D16,'- 42 -'!F16,'- 42 -'!H16,B16,D16)</f>
        <v>3483162</v>
      </c>
      <c r="G16" s="374">
        <f t="shared" si="2"/>
        <v>32.756385082064895</v>
      </c>
      <c r="I16" s="24">
        <f>SUM('- 41 -'!G16,F16)</f>
        <v>10633536</v>
      </c>
    </row>
    <row r="17" spans="1:9" ht="13.5" customHeight="1">
      <c r="A17" s="381" t="s">
        <v>268</v>
      </c>
      <c r="B17" s="382">
        <v>26600</v>
      </c>
      <c r="C17" s="383">
        <f t="shared" si="0"/>
        <v>0.20350275677381113</v>
      </c>
      <c r="D17" s="382">
        <v>12000</v>
      </c>
      <c r="E17" s="383">
        <f t="shared" si="1"/>
        <v>0.09180575493555389</v>
      </c>
      <c r="F17" s="382">
        <f>SUM('- 42 -'!B17,'- 42 -'!D17,'- 42 -'!F17,'- 42 -'!H17,B17,D17)</f>
        <v>5463839</v>
      </c>
      <c r="G17" s="383">
        <f t="shared" si="2"/>
        <v>41.80098868677682</v>
      </c>
      <c r="I17" s="382">
        <f>SUM('- 41 -'!G17,F17)</f>
        <v>13071076</v>
      </c>
    </row>
    <row r="18" spans="1:9" ht="13.5" customHeight="1">
      <c r="A18" s="23" t="s">
        <v>269</v>
      </c>
      <c r="B18" s="24">
        <v>3351804</v>
      </c>
      <c r="C18" s="374">
        <f t="shared" si="0"/>
        <v>4.059575820978225</v>
      </c>
      <c r="D18" s="24">
        <v>162143</v>
      </c>
      <c r="E18" s="374">
        <f t="shared" si="1"/>
        <v>0.19638135235260545</v>
      </c>
      <c r="F18" s="24">
        <f>SUM('- 42 -'!B18,'- 42 -'!D18,'- 42 -'!F18,'- 42 -'!H18,B18,D18)</f>
        <v>45198555</v>
      </c>
      <c r="G18" s="374">
        <f t="shared" si="2"/>
        <v>54.74274779227976</v>
      </c>
      <c r="I18" s="24">
        <f>SUM('- 41 -'!G18,F18)</f>
        <v>82565375</v>
      </c>
    </row>
    <row r="19" spans="1:9" ht="13.5" customHeight="1">
      <c r="A19" s="381" t="s">
        <v>270</v>
      </c>
      <c r="B19" s="382">
        <v>0</v>
      </c>
      <c r="C19" s="383">
        <f t="shared" si="0"/>
        <v>0</v>
      </c>
      <c r="D19" s="382">
        <v>100000</v>
      </c>
      <c r="E19" s="383">
        <f t="shared" si="1"/>
        <v>0.47379308318953717</v>
      </c>
      <c r="F19" s="382">
        <f>SUM('- 42 -'!B19,'- 42 -'!D19,'- 42 -'!F19,'- 42 -'!H19,B19,D19)</f>
        <v>6000759</v>
      </c>
      <c r="G19" s="383">
        <f t="shared" si="2"/>
        <v>28.431181080873635</v>
      </c>
      <c r="I19" s="382">
        <f>SUM('- 41 -'!G19,F19)</f>
        <v>21106260</v>
      </c>
    </row>
    <row r="20" spans="1:9" ht="13.5" customHeight="1">
      <c r="A20" s="23" t="s">
        <v>271</v>
      </c>
      <c r="B20" s="24">
        <v>376500</v>
      </c>
      <c r="C20" s="374">
        <f t="shared" si="0"/>
        <v>0.8737362472696323</v>
      </c>
      <c r="D20" s="24">
        <v>42800</v>
      </c>
      <c r="E20" s="374">
        <f t="shared" si="1"/>
        <v>0.0993251298356979</v>
      </c>
      <c r="F20" s="24">
        <f>SUM('- 42 -'!B20,'- 42 -'!D20,'- 42 -'!F20,'- 42 -'!H20,B20,D20)</f>
        <v>11500855</v>
      </c>
      <c r="G20" s="374">
        <f t="shared" si="2"/>
        <v>26.68981112375083</v>
      </c>
      <c r="I20" s="24">
        <f>SUM('- 41 -'!G20,F20)</f>
        <v>43090807</v>
      </c>
    </row>
    <row r="21" spans="1:9" ht="13.5" customHeight="1">
      <c r="A21" s="381" t="s">
        <v>272</v>
      </c>
      <c r="B21" s="382">
        <v>174000</v>
      </c>
      <c r="C21" s="383">
        <f t="shared" si="0"/>
        <v>0.6623524933384088</v>
      </c>
      <c r="D21" s="382">
        <v>64682</v>
      </c>
      <c r="E21" s="383">
        <f t="shared" si="1"/>
        <v>0.24622002283974115</v>
      </c>
      <c r="F21" s="382">
        <f>SUM('- 42 -'!B21,'- 42 -'!D21,'- 42 -'!F21,'- 42 -'!H21,B21,D21)</f>
        <v>8734471</v>
      </c>
      <c r="G21" s="383">
        <f t="shared" si="2"/>
        <v>33.24884278644842</v>
      </c>
      <c r="I21" s="382">
        <f>SUM('- 41 -'!G21,F21)</f>
        <v>26270000</v>
      </c>
    </row>
    <row r="22" spans="1:9" ht="13.5" customHeight="1">
      <c r="A22" s="23" t="s">
        <v>273</v>
      </c>
      <c r="B22" s="24">
        <v>0</v>
      </c>
      <c r="C22" s="374">
        <f t="shared" si="0"/>
        <v>0</v>
      </c>
      <c r="D22" s="24">
        <v>88000</v>
      </c>
      <c r="E22" s="374">
        <f t="shared" si="1"/>
        <v>0.63040076152412</v>
      </c>
      <c r="F22" s="24">
        <f>SUM('- 42 -'!B22,'- 42 -'!D22,'- 42 -'!F22,'- 42 -'!H22,B22,D22)</f>
        <v>3766610</v>
      </c>
      <c r="G22" s="374">
        <f t="shared" si="2"/>
        <v>26.98265695868597</v>
      </c>
      <c r="I22" s="24">
        <f>SUM('- 41 -'!G22,F22)</f>
        <v>13959374</v>
      </c>
    </row>
    <row r="23" spans="1:9" ht="13.5" customHeight="1">
      <c r="A23" s="381" t="s">
        <v>274</v>
      </c>
      <c r="B23" s="382">
        <v>123000</v>
      </c>
      <c r="C23" s="383">
        <f t="shared" si="0"/>
        <v>1.0489557900952478</v>
      </c>
      <c r="D23" s="382">
        <v>25000</v>
      </c>
      <c r="E23" s="383">
        <f t="shared" si="1"/>
        <v>0.21320239636082272</v>
      </c>
      <c r="F23" s="382">
        <f>SUM('- 42 -'!B23,'- 42 -'!D23,'- 42 -'!F23,'- 42 -'!H23,B23,D23)</f>
        <v>3310059</v>
      </c>
      <c r="G23" s="383">
        <f t="shared" si="2"/>
        <v>28.22850043582834</v>
      </c>
      <c r="I23" s="382">
        <f>SUM('- 41 -'!G23,F23)</f>
        <v>11725947</v>
      </c>
    </row>
    <row r="24" spans="1:9" ht="13.5" customHeight="1">
      <c r="A24" s="23" t="s">
        <v>275</v>
      </c>
      <c r="B24" s="24">
        <v>410500</v>
      </c>
      <c r="C24" s="374">
        <f t="shared" si="0"/>
        <v>1.0584546469330496</v>
      </c>
      <c r="D24" s="24">
        <v>72500</v>
      </c>
      <c r="E24" s="374">
        <f t="shared" si="1"/>
        <v>0.18693778782617806</v>
      </c>
      <c r="F24" s="24">
        <f>SUM('- 42 -'!B24,'- 42 -'!D24,'- 42 -'!F24,'- 42 -'!H24,B24,D24)</f>
        <v>14541016</v>
      </c>
      <c r="G24" s="374">
        <f t="shared" si="2"/>
        <v>37.49331536255256</v>
      </c>
      <c r="I24" s="24">
        <f>SUM('- 41 -'!G24,F24)</f>
        <v>38782956</v>
      </c>
    </row>
    <row r="25" spans="1:9" ht="13.5" customHeight="1">
      <c r="A25" s="381" t="s">
        <v>276</v>
      </c>
      <c r="B25" s="382">
        <v>1441100</v>
      </c>
      <c r="C25" s="383">
        <f t="shared" si="0"/>
        <v>1.1812603177896002</v>
      </c>
      <c r="D25" s="382">
        <v>120000</v>
      </c>
      <c r="E25" s="383">
        <f t="shared" si="1"/>
        <v>0.09836322124401639</v>
      </c>
      <c r="F25" s="382">
        <f>SUM('- 42 -'!B25,'- 42 -'!D25,'- 42 -'!F25,'- 42 -'!H25,B25,D25)</f>
        <v>45100621</v>
      </c>
      <c r="G25" s="383">
        <f t="shared" si="2"/>
        <v>36.96868634721276</v>
      </c>
      <c r="I25" s="382">
        <f>SUM('- 41 -'!G25,F25)</f>
        <v>121996818</v>
      </c>
    </row>
    <row r="26" spans="1:9" ht="13.5" customHeight="1">
      <c r="A26" s="23" t="s">
        <v>277</v>
      </c>
      <c r="B26" s="24">
        <v>256600</v>
      </c>
      <c r="C26" s="374">
        <f t="shared" si="0"/>
        <v>0.8954789063766683</v>
      </c>
      <c r="D26" s="24">
        <v>40000</v>
      </c>
      <c r="E26" s="374">
        <f t="shared" si="1"/>
        <v>0.1395914117500652</v>
      </c>
      <c r="F26" s="24">
        <f>SUM('- 42 -'!B26,'- 42 -'!D26,'- 42 -'!F26,'- 42 -'!H26,B26,D26)</f>
        <v>9103436</v>
      </c>
      <c r="G26" s="374">
        <f t="shared" si="2"/>
        <v>31.769037075409166</v>
      </c>
      <c r="I26" s="24">
        <f>SUM('- 41 -'!G26,F26)</f>
        <v>28655058</v>
      </c>
    </row>
    <row r="27" spans="1:9" ht="13.5" customHeight="1">
      <c r="A27" s="381" t="s">
        <v>278</v>
      </c>
      <c r="B27" s="382">
        <v>28340</v>
      </c>
      <c r="C27" s="383">
        <f t="shared" si="0"/>
        <v>0.09513932388571425</v>
      </c>
      <c r="D27" s="382">
        <v>75015</v>
      </c>
      <c r="E27" s="383">
        <f t="shared" si="1"/>
        <v>0.2518305003982658</v>
      </c>
      <c r="F27" s="382">
        <f>SUM('- 42 -'!B27,'- 42 -'!D27,'- 42 -'!F27,'- 42 -'!H27,B27,D27)</f>
        <v>7989602</v>
      </c>
      <c r="G27" s="383">
        <f t="shared" si="2"/>
        <v>26.821641933519768</v>
      </c>
      <c r="I27" s="382">
        <f>SUM('- 41 -'!G27,F27)</f>
        <v>29787893</v>
      </c>
    </row>
    <row r="28" spans="1:9" ht="13.5" customHeight="1">
      <c r="A28" s="23" t="s">
        <v>279</v>
      </c>
      <c r="B28" s="24">
        <v>0</v>
      </c>
      <c r="C28" s="374">
        <f t="shared" si="0"/>
        <v>0</v>
      </c>
      <c r="D28" s="24">
        <v>21500</v>
      </c>
      <c r="E28" s="374">
        <f t="shared" si="1"/>
        <v>0.12154019580182074</v>
      </c>
      <c r="F28" s="24">
        <f>SUM('- 42 -'!B28,'- 42 -'!D28,'- 42 -'!F28,'- 42 -'!H28,B28,D28)</f>
        <v>6822572</v>
      </c>
      <c r="G28" s="374">
        <f t="shared" si="2"/>
        <v>38.56822031404743</v>
      </c>
      <c r="I28" s="24">
        <f>SUM('- 41 -'!G28,F28)</f>
        <v>17689621</v>
      </c>
    </row>
    <row r="29" spans="1:9" ht="13.5" customHeight="1">
      <c r="A29" s="381" t="s">
        <v>280</v>
      </c>
      <c r="B29" s="382">
        <v>1601855</v>
      </c>
      <c r="C29" s="383">
        <f t="shared" si="0"/>
        <v>1.4092296286435293</v>
      </c>
      <c r="D29" s="382">
        <v>165000</v>
      </c>
      <c r="E29" s="383">
        <f t="shared" si="1"/>
        <v>0.1451585123036619</v>
      </c>
      <c r="F29" s="382">
        <f>SUM('- 42 -'!B29,'- 42 -'!D29,'- 42 -'!F29,'- 42 -'!H29,B29,D29)</f>
        <v>53586148</v>
      </c>
      <c r="G29" s="383">
        <f t="shared" si="2"/>
        <v>47.142336507659685</v>
      </c>
      <c r="I29" s="382">
        <f>SUM('- 41 -'!G29,F29)</f>
        <v>113668842</v>
      </c>
    </row>
    <row r="30" spans="1:9" ht="13.5" customHeight="1">
      <c r="A30" s="23" t="s">
        <v>281</v>
      </c>
      <c r="B30" s="24">
        <v>4500</v>
      </c>
      <c r="C30" s="374">
        <f t="shared" si="0"/>
        <v>0.0427758036480346</v>
      </c>
      <c r="D30" s="24">
        <v>15000</v>
      </c>
      <c r="E30" s="374">
        <f t="shared" si="1"/>
        <v>0.14258601216011535</v>
      </c>
      <c r="F30" s="24">
        <f>SUM('- 42 -'!B30,'- 42 -'!D30,'- 42 -'!F30,'- 42 -'!H30,B30,D30)</f>
        <v>3117198</v>
      </c>
      <c r="G30" s="374">
        <f t="shared" si="2"/>
        <v>29.63125546223248</v>
      </c>
      <c r="I30" s="24">
        <f>SUM('- 41 -'!G30,F30)</f>
        <v>10519966</v>
      </c>
    </row>
    <row r="31" spans="1:9" ht="13.5" customHeight="1">
      <c r="A31" s="381" t="s">
        <v>282</v>
      </c>
      <c r="B31" s="382">
        <v>10000</v>
      </c>
      <c r="C31" s="383">
        <f t="shared" si="0"/>
        <v>0.03684087846190511</v>
      </c>
      <c r="D31" s="382">
        <v>48000</v>
      </c>
      <c r="E31" s="383">
        <f t="shared" si="1"/>
        <v>0.17683621661714455</v>
      </c>
      <c r="F31" s="382">
        <f>SUM('- 42 -'!B31,'- 42 -'!D31,'- 42 -'!F31,'- 42 -'!H31,B31,D31)</f>
        <v>9946512</v>
      </c>
      <c r="G31" s="383">
        <f t="shared" si="2"/>
        <v>36.64382397118808</v>
      </c>
      <c r="I31" s="382">
        <f>SUM('- 41 -'!G31,F31)</f>
        <v>27143761</v>
      </c>
    </row>
    <row r="32" spans="1:9" ht="13.5" customHeight="1">
      <c r="A32" s="23" t="s">
        <v>283</v>
      </c>
      <c r="B32" s="24">
        <v>12000</v>
      </c>
      <c r="C32" s="374">
        <f t="shared" si="0"/>
        <v>0.05907338957940485</v>
      </c>
      <c r="D32" s="24">
        <v>37000</v>
      </c>
      <c r="E32" s="374">
        <f t="shared" si="1"/>
        <v>0.18214295120316495</v>
      </c>
      <c r="F32" s="24">
        <f>SUM('- 42 -'!B32,'- 42 -'!D32,'- 42 -'!F32,'- 42 -'!H32,B32,D32)</f>
        <v>7663250</v>
      </c>
      <c r="G32" s="374">
        <f t="shared" si="2"/>
        <v>37.72451272453118</v>
      </c>
      <c r="I32" s="24">
        <f>SUM('- 41 -'!G32,F32)</f>
        <v>20313715</v>
      </c>
    </row>
    <row r="33" spans="1:9" ht="13.5" customHeight="1">
      <c r="A33" s="381" t="s">
        <v>284</v>
      </c>
      <c r="B33" s="382">
        <v>35000</v>
      </c>
      <c r="C33" s="383">
        <f t="shared" si="0"/>
        <v>0.1552503127406657</v>
      </c>
      <c r="D33" s="382">
        <v>50000</v>
      </c>
      <c r="E33" s="383">
        <f t="shared" si="1"/>
        <v>0.2217861610580939</v>
      </c>
      <c r="F33" s="382">
        <f>SUM('- 42 -'!B33,'- 42 -'!D33,'- 42 -'!F33,'- 42 -'!H33,B33,D33)</f>
        <v>7779525</v>
      </c>
      <c r="G33" s="383">
        <f t="shared" si="2"/>
        <v>34.50781969210935</v>
      </c>
      <c r="I33" s="382">
        <f>SUM('- 41 -'!G33,F33)</f>
        <v>22544238</v>
      </c>
    </row>
    <row r="34" spans="1:9" ht="13.5" customHeight="1">
      <c r="A34" s="23" t="s">
        <v>285</v>
      </c>
      <c r="B34" s="24">
        <v>107800</v>
      </c>
      <c r="C34" s="374">
        <f t="shared" si="0"/>
        <v>0.5649105842967644</v>
      </c>
      <c r="D34" s="24">
        <v>51160</v>
      </c>
      <c r="E34" s="374">
        <f t="shared" si="1"/>
        <v>0.2680967114343457</v>
      </c>
      <c r="F34" s="24">
        <f>SUM('- 42 -'!B34,'- 42 -'!D34,'- 42 -'!F34,'- 42 -'!H34,B34,D34)</f>
        <v>7082713</v>
      </c>
      <c r="G34" s="374">
        <f t="shared" si="2"/>
        <v>37.1159511988524</v>
      </c>
      <c r="I34" s="24">
        <f>SUM('- 41 -'!G34,F34)</f>
        <v>19082666</v>
      </c>
    </row>
    <row r="35" spans="1:9" ht="13.5" customHeight="1">
      <c r="A35" s="381" t="s">
        <v>286</v>
      </c>
      <c r="B35" s="382">
        <v>555000</v>
      </c>
      <c r="C35" s="383">
        <f t="shared" si="0"/>
        <v>0.406666511229689</v>
      </c>
      <c r="D35" s="382">
        <v>200000</v>
      </c>
      <c r="E35" s="383">
        <f t="shared" si="1"/>
        <v>0.14654649053322127</v>
      </c>
      <c r="F35" s="382">
        <f>SUM('- 42 -'!B35,'- 42 -'!D35,'- 42 -'!F35,'- 42 -'!H35,B35,D35)</f>
        <v>45730379</v>
      </c>
      <c r="G35" s="383">
        <f t="shared" si="2"/>
        <v>33.5081327660206</v>
      </c>
      <c r="I35" s="382">
        <f>SUM('- 41 -'!G35,F35)</f>
        <v>136475462</v>
      </c>
    </row>
    <row r="36" spans="1:9" ht="13.5" customHeight="1">
      <c r="A36" s="23" t="s">
        <v>287</v>
      </c>
      <c r="B36" s="24">
        <v>26000</v>
      </c>
      <c r="C36" s="374">
        <f t="shared" si="0"/>
        <v>0.1453439620764062</v>
      </c>
      <c r="D36" s="24">
        <v>36500</v>
      </c>
      <c r="E36" s="374">
        <f t="shared" si="1"/>
        <v>0.2040405621457241</v>
      </c>
      <c r="F36" s="24">
        <f>SUM('- 42 -'!B36,'- 42 -'!D36,'- 42 -'!F36,'- 42 -'!H36,B36,D36)</f>
        <v>7218777</v>
      </c>
      <c r="G36" s="374">
        <f t="shared" si="2"/>
        <v>40.35406348177052</v>
      </c>
      <c r="I36" s="24">
        <f>SUM('- 41 -'!G36,F36)</f>
        <v>17888600</v>
      </c>
    </row>
    <row r="37" spans="1:9" ht="13.5" customHeight="1">
      <c r="A37" s="381" t="s">
        <v>288</v>
      </c>
      <c r="B37" s="382">
        <v>10300</v>
      </c>
      <c r="C37" s="383">
        <f t="shared" si="0"/>
        <v>0.036742978265244135</v>
      </c>
      <c r="D37" s="382">
        <v>99266</v>
      </c>
      <c r="E37" s="383">
        <f t="shared" si="1"/>
        <v>0.35410956121142956</v>
      </c>
      <c r="F37" s="382">
        <f>SUM('- 42 -'!B37,'- 42 -'!D37,'- 42 -'!F37,'- 42 -'!H37,B37,D37)</f>
        <v>8103329</v>
      </c>
      <c r="G37" s="383">
        <f t="shared" si="2"/>
        <v>28.906838963409953</v>
      </c>
      <c r="I37" s="382">
        <f>SUM('- 41 -'!G37,F37)</f>
        <v>28032567</v>
      </c>
    </row>
    <row r="38" spans="1:9" ht="13.5" customHeight="1">
      <c r="A38" s="23" t="s">
        <v>289</v>
      </c>
      <c r="B38" s="24">
        <v>109370</v>
      </c>
      <c r="C38" s="374">
        <f t="shared" si="0"/>
        <v>0.15189028902068052</v>
      </c>
      <c r="D38" s="24">
        <v>553999</v>
      </c>
      <c r="E38" s="374">
        <f t="shared" si="1"/>
        <v>0.7693797954390417</v>
      </c>
      <c r="F38" s="24">
        <f>SUM('- 42 -'!B38,'- 42 -'!D38,'- 42 -'!F38,'- 42 -'!H38,B38,D38)</f>
        <v>24970884</v>
      </c>
      <c r="G38" s="374">
        <f t="shared" si="2"/>
        <v>34.678931954483744</v>
      </c>
      <c r="I38" s="24">
        <f>SUM('- 41 -'!G38,F38)</f>
        <v>72005920</v>
      </c>
    </row>
    <row r="39" spans="1:9" ht="13.5" customHeight="1">
      <c r="A39" s="381" t="s">
        <v>290</v>
      </c>
      <c r="B39" s="382">
        <v>0</v>
      </c>
      <c r="C39" s="383">
        <f t="shared" si="0"/>
        <v>0</v>
      </c>
      <c r="D39" s="382">
        <v>29700</v>
      </c>
      <c r="E39" s="383">
        <f t="shared" si="1"/>
        <v>0.18376685295180614</v>
      </c>
      <c r="F39" s="382">
        <f>SUM('- 42 -'!B39,'- 42 -'!D39,'- 42 -'!F39,'- 42 -'!H39,B39,D39)</f>
        <v>6604187</v>
      </c>
      <c r="G39" s="383">
        <f t="shared" si="2"/>
        <v>40.86298522879561</v>
      </c>
      <c r="I39" s="382">
        <f>SUM('- 41 -'!G39,F39)</f>
        <v>16161783</v>
      </c>
    </row>
    <row r="40" spans="1:9" ht="13.5" customHeight="1">
      <c r="A40" s="23" t="s">
        <v>291</v>
      </c>
      <c r="B40" s="24">
        <v>1597508</v>
      </c>
      <c r="C40" s="374">
        <f t="shared" si="0"/>
        <v>2.159563282389975</v>
      </c>
      <c r="D40" s="24">
        <v>534500</v>
      </c>
      <c r="E40" s="374">
        <f t="shared" si="1"/>
        <v>0.7225544876378971</v>
      </c>
      <c r="F40" s="24">
        <f>SUM('- 42 -'!B40,'- 42 -'!D40,'- 42 -'!F40,'- 42 -'!H40,B40,D40)</f>
        <v>31847286</v>
      </c>
      <c r="G40" s="374">
        <f t="shared" si="2"/>
        <v>43.05219722804036</v>
      </c>
      <c r="I40" s="24">
        <f>SUM('- 41 -'!G40,F40)</f>
        <v>73973660</v>
      </c>
    </row>
    <row r="41" spans="1:9" ht="13.5" customHeight="1">
      <c r="A41" s="381" t="s">
        <v>292</v>
      </c>
      <c r="B41" s="382">
        <v>416349</v>
      </c>
      <c r="C41" s="383">
        <f t="shared" si="0"/>
        <v>0.9104341846673287</v>
      </c>
      <c r="D41" s="382">
        <v>138401</v>
      </c>
      <c r="E41" s="383">
        <f t="shared" si="1"/>
        <v>0.3026427386450861</v>
      </c>
      <c r="F41" s="382">
        <f>SUM('- 42 -'!B41,'- 42 -'!D41,'- 42 -'!F41,'- 42 -'!H41,B41,D41)</f>
        <v>18070849</v>
      </c>
      <c r="G41" s="383">
        <f t="shared" si="2"/>
        <v>39.515691584611496</v>
      </c>
      <c r="I41" s="382">
        <f>SUM('- 41 -'!G41,F41)</f>
        <v>45730818</v>
      </c>
    </row>
    <row r="42" spans="1:9" ht="13.5" customHeight="1">
      <c r="A42" s="23" t="s">
        <v>293</v>
      </c>
      <c r="B42" s="24">
        <v>268350</v>
      </c>
      <c r="C42" s="374">
        <f t="shared" si="0"/>
        <v>1.6634322666931642</v>
      </c>
      <c r="D42" s="24">
        <v>114899</v>
      </c>
      <c r="E42" s="374">
        <f t="shared" si="1"/>
        <v>0.7122291932579761</v>
      </c>
      <c r="F42" s="24">
        <f>SUM('- 42 -'!B42,'- 42 -'!D42,'- 42 -'!F42,'- 42 -'!H42,B42,D42)</f>
        <v>5233370</v>
      </c>
      <c r="G42" s="374">
        <f t="shared" si="2"/>
        <v>32.44030751460408</v>
      </c>
      <c r="I42" s="24">
        <f>SUM('- 41 -'!G42,F42)</f>
        <v>16132307</v>
      </c>
    </row>
    <row r="43" spans="1:9" ht="13.5" customHeight="1">
      <c r="A43" s="381" t="s">
        <v>294</v>
      </c>
      <c r="B43" s="382">
        <v>4100</v>
      </c>
      <c r="C43" s="383">
        <f t="shared" si="0"/>
        <v>0.04336467576972299</v>
      </c>
      <c r="D43" s="382">
        <v>16000</v>
      </c>
      <c r="E43" s="383">
        <f t="shared" si="1"/>
        <v>0.16922800300379706</v>
      </c>
      <c r="F43" s="382">
        <f>SUM('- 42 -'!B43,'- 42 -'!D43,'- 42 -'!F43,'- 42 -'!H43,B43,D43)</f>
        <v>3293196</v>
      </c>
      <c r="G43" s="383">
        <f t="shared" si="2"/>
        <v>34.831311411255776</v>
      </c>
      <c r="I43" s="382">
        <f>SUM('- 41 -'!G43,F43)</f>
        <v>9454700</v>
      </c>
    </row>
    <row r="44" spans="1:9" ht="13.5" customHeight="1">
      <c r="A44" s="23" t="s">
        <v>295</v>
      </c>
      <c r="B44" s="24">
        <v>7500</v>
      </c>
      <c r="C44" s="374">
        <f t="shared" si="0"/>
        <v>0.10069972884919678</v>
      </c>
      <c r="D44" s="24">
        <v>10000</v>
      </c>
      <c r="E44" s="374">
        <f t="shared" si="1"/>
        <v>0.1342663051322624</v>
      </c>
      <c r="F44" s="24">
        <f>SUM('- 42 -'!B44,'- 42 -'!D44,'- 42 -'!F44,'- 42 -'!H44,B44,D44)</f>
        <v>1820016</v>
      </c>
      <c r="G44" s="374">
        <f t="shared" si="2"/>
        <v>24.436682360159963</v>
      </c>
      <c r="I44" s="24">
        <f>SUM('- 41 -'!G44,F44)</f>
        <v>7447885</v>
      </c>
    </row>
    <row r="45" spans="1:9" ht="13.5" customHeight="1">
      <c r="A45" s="381" t="s">
        <v>296</v>
      </c>
      <c r="B45" s="382">
        <v>202000</v>
      </c>
      <c r="C45" s="383">
        <f t="shared" si="0"/>
        <v>1.822057996466831</v>
      </c>
      <c r="D45" s="382">
        <v>35500</v>
      </c>
      <c r="E45" s="383">
        <f t="shared" si="1"/>
        <v>0.32021316274540845</v>
      </c>
      <c r="F45" s="382">
        <f>SUM('- 42 -'!B45,'- 42 -'!D45,'- 42 -'!F45,'- 42 -'!H45,B45,D45)</f>
        <v>3411146</v>
      </c>
      <c r="G45" s="383">
        <f t="shared" si="2"/>
        <v>30.768840823840815</v>
      </c>
      <c r="I45" s="382">
        <f>SUM('- 41 -'!G45,F45)</f>
        <v>11086365</v>
      </c>
    </row>
    <row r="46" spans="1:9" ht="13.5" customHeight="1">
      <c r="A46" s="23" t="s">
        <v>297</v>
      </c>
      <c r="B46" s="24">
        <v>942000</v>
      </c>
      <c r="C46" s="374">
        <f t="shared" si="0"/>
        <v>0.33623223581944117</v>
      </c>
      <c r="D46" s="24">
        <v>925000</v>
      </c>
      <c r="E46" s="374">
        <f t="shared" si="1"/>
        <v>0.3301643504596423</v>
      </c>
      <c r="F46" s="24">
        <f>SUM('- 42 -'!B46,'- 42 -'!D46,'- 42 -'!F46,'- 42 -'!H46,B46,D46)</f>
        <v>113025900</v>
      </c>
      <c r="G46" s="374">
        <f t="shared" si="2"/>
        <v>40.342835522828636</v>
      </c>
      <c r="I46" s="24">
        <f>SUM('- 41 -'!G46,F46)</f>
        <v>280163500</v>
      </c>
    </row>
    <row r="47" spans="1:9" ht="13.5" customHeight="1">
      <c r="A47" s="381" t="s">
        <v>300</v>
      </c>
      <c r="B47" s="382">
        <v>2535961</v>
      </c>
      <c r="C47" s="383">
        <f t="shared" si="0"/>
        <v>23.242584736150903</v>
      </c>
      <c r="D47" s="382">
        <v>309830</v>
      </c>
      <c r="E47" s="383">
        <f t="shared" si="1"/>
        <v>2.839653302555376</v>
      </c>
      <c r="F47" s="382">
        <f>SUM('- 42 -'!B47,'- 42 -'!D47,'- 42 -'!F47,'- 42 -'!H47,B47,D47)</f>
        <v>4740867</v>
      </c>
      <c r="G47" s="383">
        <f t="shared" si="2"/>
        <v>43.45098484177065</v>
      </c>
      <c r="I47" s="382">
        <f>SUM('- 41 -'!G47,F47)</f>
        <v>10910839</v>
      </c>
    </row>
    <row r="48" spans="1:9" ht="4.5" customHeight="1">
      <c r="A48"/>
      <c r="B48"/>
      <c r="C48"/>
      <c r="D48"/>
      <c r="E48"/>
      <c r="F48"/>
      <c r="G48"/>
      <c r="I48"/>
    </row>
    <row r="49" spans="1:9" ht="13.5" customHeight="1">
      <c r="A49" s="384" t="s">
        <v>298</v>
      </c>
      <c r="B49" s="385">
        <f>SUM(B11:B47)</f>
        <v>16104760</v>
      </c>
      <c r="C49" s="386">
        <f t="shared" si="0"/>
        <v>1.0430964407965255</v>
      </c>
      <c r="D49" s="385">
        <f>SUM(D11:D47)</f>
        <v>4372587</v>
      </c>
      <c r="E49" s="386">
        <f t="shared" si="1"/>
        <v>0.2832100532248328</v>
      </c>
      <c r="F49" s="385">
        <f>SUM(F11:F47)</f>
        <v>582689536</v>
      </c>
      <c r="G49" s="386">
        <f t="shared" si="2"/>
        <v>37.7404805219686</v>
      </c>
      <c r="I49" s="385">
        <f>SUM(I11:I47)</f>
        <v>1543937777</v>
      </c>
    </row>
    <row r="50" spans="1:9" ht="4.5" customHeight="1">
      <c r="A50" s="25" t="s">
        <v>6</v>
      </c>
      <c r="B50" s="26"/>
      <c r="C50" s="373"/>
      <c r="D50" s="26"/>
      <c r="E50" s="373"/>
      <c r="F50" s="26"/>
      <c r="G50" s="373"/>
      <c r="I50" s="26"/>
    </row>
    <row r="51" spans="1:9" ht="13.5" customHeight="1">
      <c r="A51" s="23" t="s">
        <v>299</v>
      </c>
      <c r="B51" s="24">
        <v>0</v>
      </c>
      <c r="C51" s="374">
        <f>B51/I51*100</f>
        <v>0</v>
      </c>
      <c r="D51" s="24">
        <v>72000</v>
      </c>
      <c r="E51" s="374">
        <f>D51/I51*100</f>
        <v>2.5196832758122305</v>
      </c>
      <c r="F51" s="24">
        <f>SUM('- 42 -'!B51,'- 42 -'!D51,'- 42 -'!F51,'- 42 -'!H51,B51,D51)</f>
        <v>1773603</v>
      </c>
      <c r="G51" s="374">
        <f>F51/I51*100</f>
        <v>62.0683030143111</v>
      </c>
      <c r="I51" s="24">
        <f>SUM('- 41 -'!G51,F51)</f>
        <v>2857502</v>
      </c>
    </row>
    <row r="52" ht="49.5" customHeight="1"/>
    <row r="53" ht="14.25" customHeight="1">
      <c r="I53" s="95"/>
    </row>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9.xml><?xml version="1.0" encoding="utf-8"?>
<worksheet xmlns="http://schemas.openxmlformats.org/spreadsheetml/2006/main" xmlns:r="http://schemas.openxmlformats.org/officeDocument/2006/relationships">
  <sheetPr codeName="Sheet39">
    <pageSetUpPr fitToPage="1"/>
  </sheetPr>
  <dimension ref="A1:G53"/>
  <sheetViews>
    <sheetView showGridLines="0" showZeros="0" workbookViewId="0" topLeftCell="A1">
      <selection activeCell="A1" sqref="A1"/>
    </sheetView>
  </sheetViews>
  <sheetFormatPr defaultColWidth="15.83203125" defaultRowHeight="12"/>
  <cols>
    <col min="1" max="1" width="30.83203125" style="1" customWidth="1"/>
    <col min="2" max="3" width="17.83203125" style="1" customWidth="1"/>
    <col min="4" max="4" width="16.83203125" style="1" customWidth="1"/>
    <col min="5" max="5" width="15.83203125" style="1" customWidth="1"/>
    <col min="6" max="6" width="16.83203125" style="1" customWidth="1"/>
    <col min="7" max="7" width="17.83203125" style="1" customWidth="1"/>
    <col min="8" max="16384" width="15.83203125" style="1" customWidth="1"/>
  </cols>
  <sheetData>
    <row r="1" ht="6.75" customHeight="1">
      <c r="A1" s="3"/>
    </row>
    <row r="2" spans="1:7" ht="15.75" customHeight="1">
      <c r="A2" s="168"/>
      <c r="B2" s="271" t="s">
        <v>112</v>
      </c>
      <c r="C2" s="272"/>
      <c r="D2" s="272"/>
      <c r="E2" s="272"/>
      <c r="F2" s="334"/>
      <c r="G2" s="335" t="s">
        <v>5</v>
      </c>
    </row>
    <row r="3" spans="1:7" ht="15.75" customHeight="1">
      <c r="A3" s="171"/>
      <c r="B3" s="273" t="s">
        <v>569</v>
      </c>
      <c r="C3" s="336"/>
      <c r="D3" s="274"/>
      <c r="E3" s="274"/>
      <c r="F3" s="337"/>
      <c r="G3" s="337"/>
    </row>
    <row r="4" spans="2:7" ht="15.75" customHeight="1">
      <c r="B4" s="4"/>
      <c r="C4" s="293"/>
      <c r="D4" s="108"/>
      <c r="E4" s="4"/>
      <c r="F4" s="4"/>
      <c r="G4" s="4"/>
    </row>
    <row r="5" spans="2:7" ht="15.75" customHeight="1">
      <c r="B5" s="4"/>
      <c r="C5" s="4"/>
      <c r="D5" s="4"/>
      <c r="E5" s="4"/>
      <c r="F5" s="4"/>
      <c r="G5" s="4"/>
    </row>
    <row r="6" spans="2:7" ht="15.75" customHeight="1">
      <c r="B6" s="173" t="s">
        <v>120</v>
      </c>
      <c r="C6" s="202"/>
      <c r="D6" s="202"/>
      <c r="E6" s="202"/>
      <c r="F6" s="202"/>
      <c r="G6" s="203"/>
    </row>
    <row r="7" spans="2:7" ht="15.75" customHeight="1">
      <c r="B7" s="397"/>
      <c r="C7" s="397"/>
      <c r="D7" s="397"/>
      <c r="E7" s="472"/>
      <c r="F7" s="397" t="s">
        <v>132</v>
      </c>
      <c r="G7" s="472"/>
    </row>
    <row r="8" spans="1:7" ht="15.75" customHeight="1">
      <c r="A8" s="105"/>
      <c r="B8" s="467" t="s">
        <v>145</v>
      </c>
      <c r="C8" s="460" t="s">
        <v>155</v>
      </c>
      <c r="D8" s="460" t="s">
        <v>156</v>
      </c>
      <c r="E8" s="473"/>
      <c r="F8" s="460" t="s">
        <v>157</v>
      </c>
      <c r="G8" s="473"/>
    </row>
    <row r="9" spans="1:7" ht="15.75" customHeight="1">
      <c r="A9" s="35" t="s">
        <v>98</v>
      </c>
      <c r="B9" s="380" t="s">
        <v>147</v>
      </c>
      <c r="C9" s="400" t="s">
        <v>477</v>
      </c>
      <c r="D9" s="400" t="s">
        <v>158</v>
      </c>
      <c r="E9" s="400" t="s">
        <v>56</v>
      </c>
      <c r="F9" s="400" t="s">
        <v>160</v>
      </c>
      <c r="G9" s="400" t="s">
        <v>68</v>
      </c>
    </row>
    <row r="10" spans="1:7" ht="4.5" customHeight="1">
      <c r="A10" s="37"/>
      <c r="B10" s="258"/>
      <c r="C10" s="258"/>
      <c r="D10" s="258"/>
      <c r="E10" s="258"/>
      <c r="F10" s="258"/>
      <c r="G10" s="258"/>
    </row>
    <row r="11" spans="1:7" ht="13.5" customHeight="1">
      <c r="A11" s="381" t="s">
        <v>263</v>
      </c>
      <c r="B11" s="382">
        <v>1198751</v>
      </c>
      <c r="C11" s="382">
        <v>178000</v>
      </c>
      <c r="D11" s="382">
        <v>0</v>
      </c>
      <c r="E11" s="382">
        <v>0</v>
      </c>
      <c r="F11" s="382">
        <v>0</v>
      </c>
      <c r="G11" s="382">
        <f>SUM(B11:F11)</f>
        <v>1376751</v>
      </c>
    </row>
    <row r="12" spans="1:7" ht="13.5" customHeight="1">
      <c r="A12" s="23" t="s">
        <v>264</v>
      </c>
      <c r="B12" s="24">
        <v>847122</v>
      </c>
      <c r="C12" s="24">
        <v>523650</v>
      </c>
      <c r="D12" s="24">
        <v>0</v>
      </c>
      <c r="E12" s="24">
        <v>0</v>
      </c>
      <c r="F12" s="24">
        <v>170000</v>
      </c>
      <c r="G12" s="24">
        <f aca="true" t="shared" si="0" ref="G12:G47">SUM(B12:F12)</f>
        <v>1540772</v>
      </c>
    </row>
    <row r="13" spans="1:7" ht="13.5" customHeight="1">
      <c r="A13" s="381" t="s">
        <v>265</v>
      </c>
      <c r="B13" s="382">
        <v>2876000</v>
      </c>
      <c r="C13" s="382">
        <v>309500</v>
      </c>
      <c r="D13" s="382">
        <v>0</v>
      </c>
      <c r="E13" s="382">
        <v>55200</v>
      </c>
      <c r="F13" s="382">
        <v>0</v>
      </c>
      <c r="G13" s="382">
        <f t="shared" si="0"/>
        <v>3240700</v>
      </c>
    </row>
    <row r="14" spans="1:7" ht="13.5" customHeight="1">
      <c r="A14" s="23" t="s">
        <v>301</v>
      </c>
      <c r="B14" s="24">
        <v>3796609</v>
      </c>
      <c r="C14" s="24">
        <v>325759</v>
      </c>
      <c r="D14" s="24">
        <v>7043031</v>
      </c>
      <c r="E14" s="24">
        <v>4031210</v>
      </c>
      <c r="F14" s="24">
        <v>0</v>
      </c>
      <c r="G14" s="24">
        <f t="shared" si="0"/>
        <v>15196609</v>
      </c>
    </row>
    <row r="15" spans="1:7" ht="13.5" customHeight="1">
      <c r="A15" s="381" t="s">
        <v>266</v>
      </c>
      <c r="B15" s="382">
        <v>1127030</v>
      </c>
      <c r="C15" s="382">
        <v>226242</v>
      </c>
      <c r="D15" s="382">
        <v>0</v>
      </c>
      <c r="E15" s="382">
        <v>0</v>
      </c>
      <c r="F15" s="382">
        <v>0</v>
      </c>
      <c r="G15" s="382">
        <f t="shared" si="0"/>
        <v>1353272</v>
      </c>
    </row>
    <row r="16" spans="1:7" ht="13.5" customHeight="1">
      <c r="A16" s="23" t="s">
        <v>267</v>
      </c>
      <c r="B16" s="24">
        <v>38363</v>
      </c>
      <c r="C16" s="24">
        <v>0</v>
      </c>
      <c r="D16" s="24">
        <v>0</v>
      </c>
      <c r="E16" s="24">
        <v>0</v>
      </c>
      <c r="F16" s="24">
        <v>0</v>
      </c>
      <c r="G16" s="24">
        <f t="shared" si="0"/>
        <v>38363</v>
      </c>
    </row>
    <row r="17" spans="1:7" ht="13.5" customHeight="1">
      <c r="A17" s="381" t="s">
        <v>268</v>
      </c>
      <c r="B17" s="382">
        <v>0</v>
      </c>
      <c r="C17" s="382">
        <v>255000</v>
      </c>
      <c r="D17" s="382">
        <v>0</v>
      </c>
      <c r="E17" s="382">
        <v>0</v>
      </c>
      <c r="F17" s="382">
        <v>0</v>
      </c>
      <c r="G17" s="382">
        <f t="shared" si="0"/>
        <v>255000</v>
      </c>
    </row>
    <row r="18" spans="1:7" ht="13.5" customHeight="1">
      <c r="A18" s="23" t="s">
        <v>269</v>
      </c>
      <c r="B18" s="24">
        <v>750000</v>
      </c>
      <c r="C18" s="24">
        <v>100000</v>
      </c>
      <c r="D18" s="24">
        <v>0</v>
      </c>
      <c r="E18" s="24">
        <v>0</v>
      </c>
      <c r="F18" s="24">
        <v>0</v>
      </c>
      <c r="G18" s="24">
        <f t="shared" si="0"/>
        <v>850000</v>
      </c>
    </row>
    <row r="19" spans="1:7" ht="13.5" customHeight="1">
      <c r="A19" s="381" t="s">
        <v>270</v>
      </c>
      <c r="B19" s="382">
        <v>0</v>
      </c>
      <c r="C19" s="382">
        <v>313000</v>
      </c>
      <c r="D19" s="382">
        <v>0</v>
      </c>
      <c r="E19" s="382">
        <v>0</v>
      </c>
      <c r="F19" s="382">
        <v>0</v>
      </c>
      <c r="G19" s="382">
        <f t="shared" si="0"/>
        <v>313000</v>
      </c>
    </row>
    <row r="20" spans="1:7" ht="13.5" customHeight="1">
      <c r="A20" s="23" t="s">
        <v>271</v>
      </c>
      <c r="B20" s="24">
        <v>3594095</v>
      </c>
      <c r="C20" s="24">
        <v>695450</v>
      </c>
      <c r="D20" s="24">
        <v>0</v>
      </c>
      <c r="E20" s="24">
        <v>0</v>
      </c>
      <c r="F20" s="24">
        <v>0</v>
      </c>
      <c r="G20" s="24">
        <f t="shared" si="0"/>
        <v>4289545</v>
      </c>
    </row>
    <row r="21" spans="1:7" ht="13.5" customHeight="1">
      <c r="A21" s="381" t="s">
        <v>272</v>
      </c>
      <c r="B21" s="382">
        <v>890886</v>
      </c>
      <c r="C21" s="382">
        <v>300000</v>
      </c>
      <c r="D21" s="382">
        <v>0</v>
      </c>
      <c r="E21" s="382">
        <v>0</v>
      </c>
      <c r="F21" s="382">
        <v>0</v>
      </c>
      <c r="G21" s="382">
        <f t="shared" si="0"/>
        <v>1190886</v>
      </c>
    </row>
    <row r="22" spans="1:7" ht="13.5" customHeight="1">
      <c r="A22" s="23" t="s">
        <v>273</v>
      </c>
      <c r="B22" s="24">
        <v>438434</v>
      </c>
      <c r="C22" s="24">
        <v>95000</v>
      </c>
      <c r="D22" s="24">
        <v>0</v>
      </c>
      <c r="E22" s="24">
        <v>0</v>
      </c>
      <c r="F22" s="24">
        <v>0</v>
      </c>
      <c r="G22" s="24">
        <f t="shared" si="0"/>
        <v>533434</v>
      </c>
    </row>
    <row r="23" spans="1:7" ht="13.5" customHeight="1">
      <c r="A23" s="381" t="s">
        <v>274</v>
      </c>
      <c r="B23" s="382">
        <v>0</v>
      </c>
      <c r="C23" s="382">
        <v>233000</v>
      </c>
      <c r="D23" s="382">
        <v>0</v>
      </c>
      <c r="E23" s="382">
        <v>0</v>
      </c>
      <c r="F23" s="382">
        <v>0</v>
      </c>
      <c r="G23" s="382">
        <f t="shared" si="0"/>
        <v>233000</v>
      </c>
    </row>
    <row r="24" spans="1:7" ht="13.5" customHeight="1">
      <c r="A24" s="23" t="s">
        <v>275</v>
      </c>
      <c r="B24" s="24">
        <v>1469879</v>
      </c>
      <c r="C24" s="24">
        <v>539546</v>
      </c>
      <c r="D24" s="24">
        <v>0</v>
      </c>
      <c r="E24" s="24">
        <v>0</v>
      </c>
      <c r="F24" s="24">
        <v>0</v>
      </c>
      <c r="G24" s="24">
        <f t="shared" si="0"/>
        <v>2009425</v>
      </c>
    </row>
    <row r="25" spans="1:7" ht="13.5" customHeight="1">
      <c r="A25" s="381" t="s">
        <v>276</v>
      </c>
      <c r="B25" s="382">
        <v>4641971</v>
      </c>
      <c r="C25" s="382">
        <v>506850</v>
      </c>
      <c r="D25" s="382">
        <v>0</v>
      </c>
      <c r="E25" s="382">
        <v>0</v>
      </c>
      <c r="F25" s="382">
        <v>0</v>
      </c>
      <c r="G25" s="382">
        <f t="shared" si="0"/>
        <v>5148821</v>
      </c>
    </row>
    <row r="26" spans="1:7" ht="13.5" customHeight="1">
      <c r="A26" s="23" t="s">
        <v>277</v>
      </c>
      <c r="B26" s="24">
        <v>1103685</v>
      </c>
      <c r="C26" s="24">
        <v>433351</v>
      </c>
      <c r="D26" s="24">
        <v>2603628</v>
      </c>
      <c r="E26" s="24">
        <v>230000</v>
      </c>
      <c r="F26" s="24">
        <v>0</v>
      </c>
      <c r="G26" s="24">
        <f t="shared" si="0"/>
        <v>4370664</v>
      </c>
    </row>
    <row r="27" spans="1:7" ht="13.5" customHeight="1">
      <c r="A27" s="381" t="s">
        <v>278</v>
      </c>
      <c r="B27" s="382">
        <v>0</v>
      </c>
      <c r="C27" s="382">
        <v>71500</v>
      </c>
      <c r="D27" s="382">
        <v>0</v>
      </c>
      <c r="E27" s="382">
        <v>0</v>
      </c>
      <c r="F27" s="382">
        <v>0</v>
      </c>
      <c r="G27" s="382">
        <f t="shared" si="0"/>
        <v>71500</v>
      </c>
    </row>
    <row r="28" spans="1:7" ht="13.5" customHeight="1">
      <c r="A28" s="23" t="s">
        <v>279</v>
      </c>
      <c r="B28" s="24">
        <v>0</v>
      </c>
      <c r="C28" s="24">
        <v>20000</v>
      </c>
      <c r="D28" s="24">
        <v>0</v>
      </c>
      <c r="E28" s="24">
        <v>0</v>
      </c>
      <c r="F28" s="24">
        <v>85000</v>
      </c>
      <c r="G28" s="24">
        <f t="shared" si="0"/>
        <v>105000</v>
      </c>
    </row>
    <row r="29" spans="1:7" ht="13.5" customHeight="1">
      <c r="A29" s="381" t="s">
        <v>280</v>
      </c>
      <c r="B29" s="382">
        <v>4142140</v>
      </c>
      <c r="C29" s="382">
        <v>732860</v>
      </c>
      <c r="D29" s="382">
        <v>0</v>
      </c>
      <c r="E29" s="382">
        <v>0</v>
      </c>
      <c r="F29" s="382">
        <v>664000</v>
      </c>
      <c r="G29" s="382">
        <f t="shared" si="0"/>
        <v>5539000</v>
      </c>
    </row>
    <row r="30" spans="1:7" ht="13.5" customHeight="1">
      <c r="A30" s="23" t="s">
        <v>281</v>
      </c>
      <c r="B30" s="24">
        <v>400456</v>
      </c>
      <c r="C30" s="24">
        <v>160000</v>
      </c>
      <c r="D30" s="24">
        <v>0</v>
      </c>
      <c r="E30" s="24">
        <v>0</v>
      </c>
      <c r="F30" s="24">
        <v>0</v>
      </c>
      <c r="G30" s="24">
        <f t="shared" si="0"/>
        <v>560456</v>
      </c>
    </row>
    <row r="31" spans="1:7" ht="13.5" customHeight="1">
      <c r="A31" s="381" t="s">
        <v>282</v>
      </c>
      <c r="B31" s="382">
        <v>1045572</v>
      </c>
      <c r="C31" s="382">
        <v>240000</v>
      </c>
      <c r="D31" s="382">
        <v>0</v>
      </c>
      <c r="E31" s="382">
        <v>0</v>
      </c>
      <c r="F31" s="382">
        <v>0</v>
      </c>
      <c r="G31" s="382">
        <f t="shared" si="0"/>
        <v>1285572</v>
      </c>
    </row>
    <row r="32" spans="1:7" ht="13.5" customHeight="1">
      <c r="A32" s="23" t="s">
        <v>283</v>
      </c>
      <c r="B32" s="24">
        <v>1007858</v>
      </c>
      <c r="C32" s="24">
        <v>272500</v>
      </c>
      <c r="D32" s="24">
        <v>0</v>
      </c>
      <c r="E32" s="24">
        <v>0</v>
      </c>
      <c r="F32" s="24">
        <v>205500</v>
      </c>
      <c r="G32" s="24">
        <f t="shared" si="0"/>
        <v>1485858</v>
      </c>
    </row>
    <row r="33" spans="1:7" ht="13.5" customHeight="1">
      <c r="A33" s="381" t="s">
        <v>284</v>
      </c>
      <c r="B33" s="382">
        <v>0</v>
      </c>
      <c r="C33" s="382">
        <v>403138</v>
      </c>
      <c r="D33" s="382">
        <v>0</v>
      </c>
      <c r="E33" s="382">
        <v>0</v>
      </c>
      <c r="F33" s="382">
        <v>0</v>
      </c>
      <c r="G33" s="382">
        <f t="shared" si="0"/>
        <v>403138</v>
      </c>
    </row>
    <row r="34" spans="1:7" ht="13.5" customHeight="1">
      <c r="A34" s="23" t="s">
        <v>285</v>
      </c>
      <c r="B34" s="24">
        <v>0</v>
      </c>
      <c r="C34" s="24">
        <v>381670</v>
      </c>
      <c r="D34" s="24">
        <v>0</v>
      </c>
      <c r="E34" s="24">
        <v>0</v>
      </c>
      <c r="F34" s="24">
        <v>0</v>
      </c>
      <c r="G34" s="24">
        <f t="shared" si="0"/>
        <v>381670</v>
      </c>
    </row>
    <row r="35" spans="1:7" ht="13.5" customHeight="1">
      <c r="A35" s="381" t="s">
        <v>286</v>
      </c>
      <c r="B35" s="382">
        <v>5070468</v>
      </c>
      <c r="C35" s="382">
        <v>1385000</v>
      </c>
      <c r="D35" s="382">
        <v>800000</v>
      </c>
      <c r="E35" s="382">
        <v>0</v>
      </c>
      <c r="F35" s="382">
        <v>0</v>
      </c>
      <c r="G35" s="382">
        <f t="shared" si="0"/>
        <v>7255468</v>
      </c>
    </row>
    <row r="36" spans="1:7" ht="13.5" customHeight="1">
      <c r="A36" s="23" t="s">
        <v>287</v>
      </c>
      <c r="B36" s="24">
        <v>0</v>
      </c>
      <c r="C36" s="24">
        <v>192500</v>
      </c>
      <c r="D36" s="24">
        <v>0</v>
      </c>
      <c r="E36" s="24">
        <v>50000</v>
      </c>
      <c r="F36" s="24">
        <v>0</v>
      </c>
      <c r="G36" s="24">
        <f t="shared" si="0"/>
        <v>242500</v>
      </c>
    </row>
    <row r="37" spans="1:7" ht="13.5" customHeight="1">
      <c r="A37" s="381" t="s">
        <v>288</v>
      </c>
      <c r="B37" s="382">
        <v>2032468</v>
      </c>
      <c r="C37" s="382">
        <v>519257</v>
      </c>
      <c r="D37" s="382">
        <v>0</v>
      </c>
      <c r="E37" s="382">
        <v>0</v>
      </c>
      <c r="F37" s="382">
        <v>0</v>
      </c>
      <c r="G37" s="382">
        <f t="shared" si="0"/>
        <v>2551725</v>
      </c>
    </row>
    <row r="38" spans="1:7" ht="13.5" customHeight="1">
      <c r="A38" s="23" t="s">
        <v>289</v>
      </c>
      <c r="B38" s="24">
        <v>2835318</v>
      </c>
      <c r="C38" s="24">
        <v>875005</v>
      </c>
      <c r="D38" s="24">
        <v>0</v>
      </c>
      <c r="E38" s="24">
        <v>0</v>
      </c>
      <c r="F38" s="24">
        <v>0</v>
      </c>
      <c r="G38" s="24">
        <f t="shared" si="0"/>
        <v>3710323</v>
      </c>
    </row>
    <row r="39" spans="1:7" ht="13.5" customHeight="1">
      <c r="A39" s="381" t="s">
        <v>290</v>
      </c>
      <c r="B39" s="382">
        <v>0</v>
      </c>
      <c r="C39" s="382">
        <v>278000</v>
      </c>
      <c r="D39" s="382">
        <v>0</v>
      </c>
      <c r="E39" s="382">
        <v>0</v>
      </c>
      <c r="F39" s="382">
        <v>0</v>
      </c>
      <c r="G39" s="382">
        <f t="shared" si="0"/>
        <v>278000</v>
      </c>
    </row>
    <row r="40" spans="1:7" ht="13.5" customHeight="1">
      <c r="A40" s="23" t="s">
        <v>291</v>
      </c>
      <c r="B40" s="24">
        <v>1244998</v>
      </c>
      <c r="C40" s="24">
        <v>850000</v>
      </c>
      <c r="D40" s="24">
        <v>0</v>
      </c>
      <c r="E40" s="24">
        <v>0</v>
      </c>
      <c r="F40" s="24">
        <v>0</v>
      </c>
      <c r="G40" s="24">
        <f t="shared" si="0"/>
        <v>2094998</v>
      </c>
    </row>
    <row r="41" spans="1:7" ht="13.5" customHeight="1">
      <c r="A41" s="381" t="s">
        <v>292</v>
      </c>
      <c r="B41" s="382">
        <v>0</v>
      </c>
      <c r="C41" s="382">
        <v>737384</v>
      </c>
      <c r="D41" s="382">
        <v>0</v>
      </c>
      <c r="E41" s="382">
        <v>0</v>
      </c>
      <c r="F41" s="382">
        <v>0</v>
      </c>
      <c r="G41" s="382">
        <f t="shared" si="0"/>
        <v>737384</v>
      </c>
    </row>
    <row r="42" spans="1:7" ht="13.5" customHeight="1">
      <c r="A42" s="23" t="s">
        <v>293</v>
      </c>
      <c r="B42" s="24">
        <v>469245</v>
      </c>
      <c r="C42" s="24">
        <v>202705</v>
      </c>
      <c r="D42" s="24">
        <v>0</v>
      </c>
      <c r="E42" s="24">
        <v>0</v>
      </c>
      <c r="F42" s="24">
        <v>0</v>
      </c>
      <c r="G42" s="24">
        <f t="shared" si="0"/>
        <v>671950</v>
      </c>
    </row>
    <row r="43" spans="1:7" ht="13.5" customHeight="1">
      <c r="A43" s="381" t="s">
        <v>294</v>
      </c>
      <c r="B43" s="382">
        <v>0</v>
      </c>
      <c r="C43" s="382">
        <v>160000</v>
      </c>
      <c r="D43" s="382">
        <v>0</v>
      </c>
      <c r="E43" s="382">
        <v>0</v>
      </c>
      <c r="F43" s="382">
        <v>0</v>
      </c>
      <c r="G43" s="382">
        <f t="shared" si="0"/>
        <v>160000</v>
      </c>
    </row>
    <row r="44" spans="1:7" ht="13.5" customHeight="1">
      <c r="A44" s="23" t="s">
        <v>295</v>
      </c>
      <c r="B44" s="24">
        <v>342810</v>
      </c>
      <c r="C44" s="24">
        <v>184452</v>
      </c>
      <c r="D44" s="24">
        <v>0</v>
      </c>
      <c r="E44" s="24">
        <v>0</v>
      </c>
      <c r="F44" s="24">
        <v>0</v>
      </c>
      <c r="G44" s="24">
        <f t="shared" si="0"/>
        <v>527262</v>
      </c>
    </row>
    <row r="45" spans="1:7" ht="13.5" customHeight="1">
      <c r="A45" s="381" t="s">
        <v>296</v>
      </c>
      <c r="B45" s="382">
        <v>794096</v>
      </c>
      <c r="C45" s="382">
        <v>86000</v>
      </c>
      <c r="D45" s="382">
        <v>0</v>
      </c>
      <c r="E45" s="382">
        <v>0</v>
      </c>
      <c r="F45" s="382">
        <v>0</v>
      </c>
      <c r="G45" s="382">
        <f t="shared" si="0"/>
        <v>880096</v>
      </c>
    </row>
    <row r="46" spans="1:7" ht="13.5" customHeight="1">
      <c r="A46" s="23" t="s">
        <v>297</v>
      </c>
      <c r="B46" s="24">
        <v>13863858</v>
      </c>
      <c r="C46" s="24">
        <v>399400</v>
      </c>
      <c r="D46" s="24">
        <v>0</v>
      </c>
      <c r="E46" s="24">
        <v>0</v>
      </c>
      <c r="F46" s="24">
        <v>0</v>
      </c>
      <c r="G46" s="24">
        <f t="shared" si="0"/>
        <v>14263258</v>
      </c>
    </row>
    <row r="47" spans="1:7" ht="13.5" customHeight="1">
      <c r="A47" s="381" t="s">
        <v>300</v>
      </c>
      <c r="B47" s="382">
        <v>414377</v>
      </c>
      <c r="C47" s="382">
        <v>62569</v>
      </c>
      <c r="D47" s="382">
        <v>0</v>
      </c>
      <c r="E47" s="382">
        <v>0</v>
      </c>
      <c r="F47" s="382">
        <v>0</v>
      </c>
      <c r="G47" s="382">
        <f t="shared" si="0"/>
        <v>476946</v>
      </c>
    </row>
    <row r="48" spans="1:7" ht="4.5" customHeight="1">
      <c r="A48"/>
      <c r="B48"/>
      <c r="C48"/>
      <c r="D48"/>
      <c r="E48"/>
      <c r="F48"/>
      <c r="G48"/>
    </row>
    <row r="49" spans="1:7" ht="13.5" customHeight="1">
      <c r="A49" s="384" t="s">
        <v>298</v>
      </c>
      <c r="B49" s="385">
        <f aca="true" t="shared" si="1" ref="B49:G49">SUM(B11:B47)</f>
        <v>56436489</v>
      </c>
      <c r="C49" s="385">
        <f t="shared" si="1"/>
        <v>13248288</v>
      </c>
      <c r="D49" s="385">
        <f t="shared" si="1"/>
        <v>10446659</v>
      </c>
      <c r="E49" s="385">
        <f t="shared" si="1"/>
        <v>4366410</v>
      </c>
      <c r="F49" s="385">
        <f t="shared" si="1"/>
        <v>1124500</v>
      </c>
      <c r="G49" s="385">
        <f t="shared" si="1"/>
        <v>85622346</v>
      </c>
    </row>
    <row r="50" spans="1:7" ht="4.5" customHeight="1">
      <c r="A50" s="25" t="s">
        <v>6</v>
      </c>
      <c r="B50" s="26"/>
      <c r="C50" s="26"/>
      <c r="D50" s="26"/>
      <c r="E50" s="26"/>
      <c r="F50" s="26"/>
      <c r="G50" s="26"/>
    </row>
    <row r="51" spans="1:7" ht="13.5" customHeight="1">
      <c r="A51" s="23" t="s">
        <v>299</v>
      </c>
      <c r="B51" s="24">
        <v>0</v>
      </c>
      <c r="C51" s="24">
        <v>109000</v>
      </c>
      <c r="D51" s="24">
        <v>0</v>
      </c>
      <c r="E51" s="24">
        <v>0</v>
      </c>
      <c r="F51" s="24">
        <v>0</v>
      </c>
      <c r="G51" s="24">
        <f>SUM(B51:F51)</f>
        <v>109000</v>
      </c>
    </row>
    <row r="52" spans="1:7" ht="49.5" customHeight="1">
      <c r="A52" s="27"/>
      <c r="B52" s="27"/>
      <c r="C52" s="27"/>
      <c r="D52" s="27"/>
      <c r="E52" s="27"/>
      <c r="F52" s="27"/>
      <c r="G52" s="27"/>
    </row>
    <row r="53" ht="15" customHeight="1">
      <c r="A53" s="163" t="s">
        <v>516</v>
      </c>
    </row>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I54"/>
  <sheetViews>
    <sheetView showGridLines="0" showZeros="0" workbookViewId="0" topLeftCell="A1">
      <selection activeCell="A1" sqref="A1"/>
    </sheetView>
  </sheetViews>
  <sheetFormatPr defaultColWidth="12.83203125" defaultRowHeight="12"/>
  <cols>
    <col min="1" max="1" width="29.83203125" style="1" customWidth="1"/>
    <col min="2" max="8" width="14.83203125" style="1" customWidth="1"/>
    <col min="9" max="9" width="15.83203125" style="1" customWidth="1"/>
    <col min="10" max="16384" width="12.83203125" style="1" customWidth="1"/>
  </cols>
  <sheetData>
    <row r="1" spans="1:9" ht="6.75" customHeight="1">
      <c r="A1" s="3"/>
      <c r="B1" s="42"/>
      <c r="C1" s="42"/>
      <c r="D1" s="42"/>
      <c r="E1" s="42"/>
      <c r="F1" s="42"/>
      <c r="G1" s="42"/>
      <c r="H1" s="42"/>
      <c r="I1" s="42"/>
    </row>
    <row r="2" spans="1:8" ht="15.75" customHeight="1">
      <c r="A2" s="43"/>
      <c r="B2" s="44" t="s">
        <v>196</v>
      </c>
      <c r="C2" s="45"/>
      <c r="D2" s="45"/>
      <c r="E2" s="45"/>
      <c r="F2" s="45"/>
      <c r="G2" s="45"/>
      <c r="H2" s="46" t="s">
        <v>197</v>
      </c>
    </row>
    <row r="3" spans="1:8" ht="15.75" customHeight="1">
      <c r="A3" s="47"/>
      <c r="B3" s="110" t="s">
        <v>565</v>
      </c>
      <c r="C3" s="48"/>
      <c r="D3" s="49"/>
      <c r="E3" s="48"/>
      <c r="F3" s="49"/>
      <c r="G3" s="48"/>
      <c r="H3" s="50"/>
    </row>
    <row r="4" spans="2:9" ht="15.75" customHeight="1">
      <c r="B4" s="42"/>
      <c r="C4" s="42"/>
      <c r="D4" s="42"/>
      <c r="E4" s="42"/>
      <c r="F4" s="42"/>
      <c r="G4" s="51"/>
      <c r="H4" s="42"/>
      <c r="I4" s="42"/>
    </row>
    <row r="5" spans="2:9" ht="15.75" customHeight="1">
      <c r="B5" s="42"/>
      <c r="C5" s="42"/>
      <c r="D5" s="42"/>
      <c r="E5" s="42"/>
      <c r="F5" s="42"/>
      <c r="G5" s="42"/>
      <c r="H5" s="42"/>
      <c r="I5" s="42"/>
    </row>
    <row r="6" spans="2:8" ht="15.75" customHeight="1">
      <c r="B6" s="415" t="s">
        <v>61</v>
      </c>
      <c r="C6" s="413"/>
      <c r="D6" s="413"/>
      <c r="E6" s="413"/>
      <c r="F6" s="413"/>
      <c r="G6" s="413"/>
      <c r="H6" s="416"/>
    </row>
    <row r="7" spans="2:8" ht="15.75" customHeight="1">
      <c r="B7" s="52" t="s">
        <v>412</v>
      </c>
      <c r="C7" s="53"/>
      <c r="D7" s="53"/>
      <c r="E7" s="54" t="s">
        <v>413</v>
      </c>
      <c r="F7" s="53"/>
      <c r="G7" s="53"/>
      <c r="H7" s="55"/>
    </row>
    <row r="8" spans="1:8" ht="15.75" customHeight="1">
      <c r="A8" s="56"/>
      <c r="B8" s="57" t="s">
        <v>83</v>
      </c>
      <c r="C8" s="58" t="s">
        <v>6</v>
      </c>
      <c r="D8" s="59" t="s">
        <v>84</v>
      </c>
      <c r="E8" s="60" t="s">
        <v>83</v>
      </c>
      <c r="F8" s="58" t="s">
        <v>6</v>
      </c>
      <c r="G8" s="59" t="s">
        <v>84</v>
      </c>
      <c r="H8" s="61" t="s">
        <v>56</v>
      </c>
    </row>
    <row r="9" spans="1:8" ht="15.75" customHeight="1">
      <c r="A9" s="62" t="s">
        <v>98</v>
      </c>
      <c r="B9" s="63" t="s">
        <v>102</v>
      </c>
      <c r="C9" s="64" t="s">
        <v>42</v>
      </c>
      <c r="D9" s="64" t="s">
        <v>103</v>
      </c>
      <c r="E9" s="65" t="s">
        <v>102</v>
      </c>
      <c r="F9" s="64" t="s">
        <v>42</v>
      </c>
      <c r="G9" s="64" t="s">
        <v>103</v>
      </c>
      <c r="H9" s="66" t="s">
        <v>104</v>
      </c>
    </row>
    <row r="10" spans="1:8" ht="4.5" customHeight="1">
      <c r="A10" s="37"/>
      <c r="B10" s="67"/>
      <c r="C10" s="67"/>
      <c r="D10" s="67"/>
      <c r="E10" s="67"/>
      <c r="F10" s="67"/>
      <c r="G10" s="67"/>
      <c r="H10" s="67"/>
    </row>
    <row r="11" spans="1:8" ht="13.5" customHeight="1">
      <c r="A11" s="381" t="s">
        <v>263</v>
      </c>
      <c r="B11" s="408">
        <v>1478.7</v>
      </c>
      <c r="C11" s="408">
        <v>0</v>
      </c>
      <c r="D11" s="417">
        <v>0</v>
      </c>
      <c r="E11" s="418">
        <v>0</v>
      </c>
      <c r="F11" s="408">
        <v>0</v>
      </c>
      <c r="G11" s="408">
        <v>0</v>
      </c>
      <c r="H11" s="408">
        <v>0</v>
      </c>
    </row>
    <row r="12" spans="1:8" ht="13.5" customHeight="1">
      <c r="A12" s="23" t="s">
        <v>264</v>
      </c>
      <c r="B12" s="68">
        <v>2191.305</v>
      </c>
      <c r="C12" s="68">
        <v>0</v>
      </c>
      <c r="D12" s="69">
        <v>30.2</v>
      </c>
      <c r="E12" s="70">
        <v>0</v>
      </c>
      <c r="F12" s="68">
        <v>0</v>
      </c>
      <c r="G12" s="68">
        <v>0</v>
      </c>
      <c r="H12" s="68">
        <v>0</v>
      </c>
    </row>
    <row r="13" spans="1:8" ht="13.5" customHeight="1">
      <c r="A13" s="381" t="s">
        <v>265</v>
      </c>
      <c r="B13" s="408">
        <v>5262.1</v>
      </c>
      <c r="C13" s="408">
        <v>0</v>
      </c>
      <c r="D13" s="417">
        <v>0</v>
      </c>
      <c r="E13" s="418">
        <v>675</v>
      </c>
      <c r="F13" s="408">
        <v>0</v>
      </c>
      <c r="G13" s="408">
        <v>465.5</v>
      </c>
      <c r="H13" s="408">
        <v>0</v>
      </c>
    </row>
    <row r="14" spans="1:8" ht="13.5" customHeight="1">
      <c r="A14" s="23" t="s">
        <v>301</v>
      </c>
      <c r="B14" s="68">
        <v>0</v>
      </c>
      <c r="C14" s="68">
        <v>4223</v>
      </c>
      <c r="D14" s="69">
        <v>0</v>
      </c>
      <c r="E14" s="70">
        <v>0</v>
      </c>
      <c r="F14" s="68">
        <v>0</v>
      </c>
      <c r="G14" s="68">
        <v>0</v>
      </c>
      <c r="H14" s="68">
        <v>0</v>
      </c>
    </row>
    <row r="15" spans="1:8" ht="13.5" customHeight="1">
      <c r="A15" s="381" t="s">
        <v>266</v>
      </c>
      <c r="B15" s="408">
        <v>1583.5</v>
      </c>
      <c r="C15" s="408">
        <v>0</v>
      </c>
      <c r="D15" s="417">
        <v>0</v>
      </c>
      <c r="E15" s="418">
        <v>0</v>
      </c>
      <c r="F15" s="408">
        <v>0</v>
      </c>
      <c r="G15" s="408">
        <v>0</v>
      </c>
      <c r="H15" s="408">
        <v>0</v>
      </c>
    </row>
    <row r="16" spans="1:8" ht="13.5" customHeight="1">
      <c r="A16" s="23" t="s">
        <v>267</v>
      </c>
      <c r="B16" s="68">
        <v>910.5</v>
      </c>
      <c r="C16" s="68">
        <v>0</v>
      </c>
      <c r="D16" s="69">
        <v>0</v>
      </c>
      <c r="E16" s="70">
        <v>289</v>
      </c>
      <c r="F16" s="68">
        <v>0</v>
      </c>
      <c r="G16" s="68">
        <v>90</v>
      </c>
      <c r="H16" s="68">
        <v>0</v>
      </c>
    </row>
    <row r="17" spans="1:8" ht="13.5" customHeight="1">
      <c r="A17" s="381" t="s">
        <v>268</v>
      </c>
      <c r="B17" s="408">
        <v>1424.5</v>
      </c>
      <c r="C17" s="408">
        <v>0</v>
      </c>
      <c r="D17" s="417">
        <v>0</v>
      </c>
      <c r="E17" s="418">
        <v>0</v>
      </c>
      <c r="F17" s="408">
        <v>0</v>
      </c>
      <c r="G17" s="408">
        <v>0</v>
      </c>
      <c r="H17" s="408">
        <v>0</v>
      </c>
    </row>
    <row r="18" spans="1:8" ht="13.5" customHeight="1">
      <c r="A18" s="23" t="s">
        <v>269</v>
      </c>
      <c r="B18" s="68">
        <v>5908.1</v>
      </c>
      <c r="C18" s="68">
        <v>0</v>
      </c>
      <c r="D18" s="69">
        <v>0</v>
      </c>
      <c r="E18" s="70">
        <v>0</v>
      </c>
      <c r="F18" s="68">
        <v>0</v>
      </c>
      <c r="G18" s="68">
        <v>0</v>
      </c>
      <c r="H18" s="68">
        <v>0</v>
      </c>
    </row>
    <row r="19" spans="1:8" ht="13.5" customHeight="1">
      <c r="A19" s="381" t="s">
        <v>270</v>
      </c>
      <c r="B19" s="408">
        <v>2960</v>
      </c>
      <c r="C19" s="408">
        <v>0</v>
      </c>
      <c r="D19" s="417">
        <v>0</v>
      </c>
      <c r="E19" s="418">
        <v>0</v>
      </c>
      <c r="F19" s="408">
        <v>0</v>
      </c>
      <c r="G19" s="408">
        <v>0</v>
      </c>
      <c r="H19" s="408">
        <v>0</v>
      </c>
    </row>
    <row r="20" spans="1:8" ht="13.5" customHeight="1">
      <c r="A20" s="23" t="s">
        <v>271</v>
      </c>
      <c r="B20" s="68">
        <v>6407</v>
      </c>
      <c r="C20" s="68">
        <v>0</v>
      </c>
      <c r="D20" s="69">
        <v>0</v>
      </c>
      <c r="E20" s="70">
        <v>0</v>
      </c>
      <c r="F20" s="68">
        <v>0</v>
      </c>
      <c r="G20" s="68">
        <v>0</v>
      </c>
      <c r="H20" s="68">
        <v>0</v>
      </c>
    </row>
    <row r="21" spans="1:8" ht="13.5" customHeight="1">
      <c r="A21" s="381" t="s">
        <v>272</v>
      </c>
      <c r="B21" s="408">
        <v>3168</v>
      </c>
      <c r="C21" s="408">
        <v>0</v>
      </c>
      <c r="D21" s="417">
        <v>0</v>
      </c>
      <c r="E21" s="418">
        <v>0</v>
      </c>
      <c r="F21" s="408">
        <v>0</v>
      </c>
      <c r="G21" s="408">
        <v>0</v>
      </c>
      <c r="H21" s="408">
        <v>0</v>
      </c>
    </row>
    <row r="22" spans="1:8" ht="13.5" customHeight="1">
      <c r="A22" s="23" t="s">
        <v>273</v>
      </c>
      <c r="B22" s="68">
        <v>1133.5</v>
      </c>
      <c r="C22" s="68">
        <v>0</v>
      </c>
      <c r="D22" s="69">
        <v>0</v>
      </c>
      <c r="E22" s="70">
        <v>366.5</v>
      </c>
      <c r="F22" s="68">
        <v>0</v>
      </c>
      <c r="G22" s="68">
        <v>140</v>
      </c>
      <c r="H22" s="68">
        <v>0</v>
      </c>
    </row>
    <row r="23" spans="1:8" ht="13.5" customHeight="1">
      <c r="A23" s="381" t="s">
        <v>274</v>
      </c>
      <c r="B23" s="408">
        <v>1261.5</v>
      </c>
      <c r="C23" s="408">
        <v>0</v>
      </c>
      <c r="D23" s="417">
        <v>0</v>
      </c>
      <c r="E23" s="418">
        <v>0</v>
      </c>
      <c r="F23" s="408">
        <v>0</v>
      </c>
      <c r="G23" s="408">
        <v>0</v>
      </c>
      <c r="H23" s="408">
        <v>0</v>
      </c>
    </row>
    <row r="24" spans="1:8" ht="13.5" customHeight="1">
      <c r="A24" s="23" t="s">
        <v>275</v>
      </c>
      <c r="B24" s="68">
        <v>2931</v>
      </c>
      <c r="C24" s="68">
        <v>0</v>
      </c>
      <c r="D24" s="69">
        <v>220</v>
      </c>
      <c r="E24" s="70">
        <v>920.5</v>
      </c>
      <c r="F24" s="68">
        <v>0</v>
      </c>
      <c r="G24" s="68">
        <v>75</v>
      </c>
      <c r="H24" s="68">
        <v>113</v>
      </c>
    </row>
    <row r="25" spans="1:8" ht="13.5" customHeight="1">
      <c r="A25" s="381" t="s">
        <v>276</v>
      </c>
      <c r="B25" s="408">
        <v>10844.5</v>
      </c>
      <c r="C25" s="408">
        <v>317</v>
      </c>
      <c r="D25" s="417">
        <v>3272</v>
      </c>
      <c r="E25" s="418">
        <v>0</v>
      </c>
      <c r="F25" s="408">
        <v>0</v>
      </c>
      <c r="G25" s="408">
        <v>0</v>
      </c>
      <c r="H25" s="408">
        <v>0</v>
      </c>
    </row>
    <row r="26" spans="1:8" ht="13.5" customHeight="1">
      <c r="A26" s="23" t="s">
        <v>277</v>
      </c>
      <c r="B26" s="68">
        <v>2546.5</v>
      </c>
      <c r="C26" s="68">
        <v>0</v>
      </c>
      <c r="D26" s="69">
        <v>123.5</v>
      </c>
      <c r="E26" s="70">
        <v>224</v>
      </c>
      <c r="F26" s="68">
        <v>0</v>
      </c>
      <c r="G26" s="68">
        <v>40</v>
      </c>
      <c r="H26" s="68">
        <v>105.5</v>
      </c>
    </row>
    <row r="27" spans="1:8" ht="13.5" customHeight="1">
      <c r="A27" s="381" t="s">
        <v>278</v>
      </c>
      <c r="B27" s="408">
        <v>2655.9</v>
      </c>
      <c r="C27" s="408">
        <v>0</v>
      </c>
      <c r="D27" s="417">
        <v>0</v>
      </c>
      <c r="E27" s="418">
        <v>232</v>
      </c>
      <c r="F27" s="408">
        <v>0</v>
      </c>
      <c r="G27" s="408">
        <v>229</v>
      </c>
      <c r="H27" s="408">
        <v>0</v>
      </c>
    </row>
    <row r="28" spans="1:8" ht="13.5" customHeight="1">
      <c r="A28" s="23" t="s">
        <v>279</v>
      </c>
      <c r="B28" s="68">
        <v>2050</v>
      </c>
      <c r="C28" s="68">
        <v>0</v>
      </c>
      <c r="D28" s="69">
        <v>0</v>
      </c>
      <c r="E28" s="70">
        <v>0</v>
      </c>
      <c r="F28" s="68">
        <v>0</v>
      </c>
      <c r="G28" s="68">
        <v>0</v>
      </c>
      <c r="H28" s="68">
        <v>0</v>
      </c>
    </row>
    <row r="29" spans="1:8" ht="13.5" customHeight="1">
      <c r="A29" s="381" t="s">
        <v>280</v>
      </c>
      <c r="B29" s="408">
        <v>8484.5</v>
      </c>
      <c r="C29" s="408">
        <v>0</v>
      </c>
      <c r="D29" s="417">
        <v>1306</v>
      </c>
      <c r="E29" s="418">
        <v>2321</v>
      </c>
      <c r="F29" s="408">
        <v>0</v>
      </c>
      <c r="G29" s="408">
        <v>759</v>
      </c>
      <c r="H29" s="408">
        <v>0</v>
      </c>
    </row>
    <row r="30" spans="1:8" ht="13.5" customHeight="1">
      <c r="A30" s="23" t="s">
        <v>281</v>
      </c>
      <c r="B30" s="68">
        <v>1250</v>
      </c>
      <c r="C30" s="68">
        <v>0</v>
      </c>
      <c r="D30" s="69">
        <v>0</v>
      </c>
      <c r="E30" s="70">
        <v>0</v>
      </c>
      <c r="F30" s="68">
        <v>0</v>
      </c>
      <c r="G30" s="68">
        <v>0</v>
      </c>
      <c r="H30" s="68">
        <v>0</v>
      </c>
    </row>
    <row r="31" spans="1:8" ht="13.5" customHeight="1">
      <c r="A31" s="381" t="s">
        <v>282</v>
      </c>
      <c r="B31" s="408">
        <v>2750.5</v>
      </c>
      <c r="C31" s="408">
        <v>0</v>
      </c>
      <c r="D31" s="417">
        <v>0</v>
      </c>
      <c r="E31" s="418">
        <v>282</v>
      </c>
      <c r="F31" s="408">
        <v>0</v>
      </c>
      <c r="G31" s="408">
        <v>182</v>
      </c>
      <c r="H31" s="408">
        <v>0</v>
      </c>
    </row>
    <row r="32" spans="1:8" ht="13.5" customHeight="1">
      <c r="A32" s="23" t="s">
        <v>283</v>
      </c>
      <c r="B32" s="68">
        <v>1908</v>
      </c>
      <c r="C32" s="68">
        <v>0</v>
      </c>
      <c r="D32" s="69">
        <v>113</v>
      </c>
      <c r="E32" s="70">
        <v>113</v>
      </c>
      <c r="F32" s="68">
        <v>0</v>
      </c>
      <c r="G32" s="68">
        <v>100</v>
      </c>
      <c r="H32" s="68">
        <v>0</v>
      </c>
    </row>
    <row r="33" spans="1:8" ht="13.5" customHeight="1">
      <c r="A33" s="381" t="s">
        <v>284</v>
      </c>
      <c r="B33" s="408">
        <v>1936</v>
      </c>
      <c r="C33" s="408">
        <v>0</v>
      </c>
      <c r="D33" s="417">
        <v>0</v>
      </c>
      <c r="E33" s="418">
        <v>168</v>
      </c>
      <c r="F33" s="408">
        <v>135</v>
      </c>
      <c r="G33" s="408">
        <v>87</v>
      </c>
      <c r="H33" s="408">
        <v>0</v>
      </c>
    </row>
    <row r="34" spans="1:8" ht="13.5" customHeight="1">
      <c r="A34" s="23" t="s">
        <v>285</v>
      </c>
      <c r="B34" s="68">
        <v>1784.5</v>
      </c>
      <c r="C34" s="68">
        <v>0</v>
      </c>
      <c r="D34" s="69">
        <v>237</v>
      </c>
      <c r="E34" s="70">
        <v>39.5</v>
      </c>
      <c r="F34" s="68">
        <v>84.5</v>
      </c>
      <c r="G34" s="68">
        <v>0</v>
      </c>
      <c r="H34" s="68">
        <v>0</v>
      </c>
    </row>
    <row r="35" spans="1:8" ht="13.5" customHeight="1">
      <c r="A35" s="381" t="s">
        <v>286</v>
      </c>
      <c r="B35" s="408">
        <v>10418</v>
      </c>
      <c r="C35" s="408">
        <v>0</v>
      </c>
      <c r="D35" s="417">
        <v>1009.5</v>
      </c>
      <c r="E35" s="418">
        <v>3074.5</v>
      </c>
      <c r="F35" s="408">
        <v>0</v>
      </c>
      <c r="G35" s="408">
        <v>1226.5</v>
      </c>
      <c r="H35" s="408">
        <v>570</v>
      </c>
    </row>
    <row r="36" spans="1:8" ht="13.5" customHeight="1">
      <c r="A36" s="23" t="s">
        <v>287</v>
      </c>
      <c r="B36" s="68">
        <v>1994.9</v>
      </c>
      <c r="C36" s="68">
        <v>0</v>
      </c>
      <c r="D36" s="69">
        <v>0</v>
      </c>
      <c r="E36" s="70">
        <v>0</v>
      </c>
      <c r="F36" s="68">
        <v>0</v>
      </c>
      <c r="G36" s="68">
        <v>0</v>
      </c>
      <c r="H36" s="68">
        <v>0</v>
      </c>
    </row>
    <row r="37" spans="1:8" ht="13.5" customHeight="1">
      <c r="A37" s="381" t="s">
        <v>288</v>
      </c>
      <c r="B37" s="408">
        <v>1493</v>
      </c>
      <c r="C37" s="408">
        <v>0</v>
      </c>
      <c r="D37" s="417">
        <v>581</v>
      </c>
      <c r="E37" s="418">
        <v>740</v>
      </c>
      <c r="F37" s="408">
        <v>0</v>
      </c>
      <c r="G37" s="408">
        <v>419</v>
      </c>
      <c r="H37" s="408">
        <v>0</v>
      </c>
    </row>
    <row r="38" spans="1:8" ht="13.5" customHeight="1">
      <c r="A38" s="23" t="s">
        <v>289</v>
      </c>
      <c r="B38" s="68">
        <v>4469</v>
      </c>
      <c r="C38" s="68">
        <v>0</v>
      </c>
      <c r="D38" s="69">
        <v>206</v>
      </c>
      <c r="E38" s="70">
        <v>2770</v>
      </c>
      <c r="F38" s="68">
        <v>0</v>
      </c>
      <c r="G38" s="68">
        <v>774</v>
      </c>
      <c r="H38" s="68">
        <v>155</v>
      </c>
    </row>
    <row r="39" spans="1:8" ht="13.5" customHeight="1">
      <c r="A39" s="381" t="s">
        <v>290</v>
      </c>
      <c r="B39" s="408">
        <v>1760.5</v>
      </c>
      <c r="C39" s="408">
        <v>0</v>
      </c>
      <c r="D39" s="417">
        <v>0</v>
      </c>
      <c r="E39" s="418">
        <v>0</v>
      </c>
      <c r="F39" s="408">
        <v>0</v>
      </c>
      <c r="G39" s="408">
        <v>0</v>
      </c>
      <c r="H39" s="408">
        <v>0</v>
      </c>
    </row>
    <row r="40" spans="1:8" ht="13.5" customHeight="1">
      <c r="A40" s="23" t="s">
        <v>291</v>
      </c>
      <c r="B40" s="68">
        <v>6049.5</v>
      </c>
      <c r="C40" s="68">
        <v>0</v>
      </c>
      <c r="D40" s="69">
        <v>748</v>
      </c>
      <c r="E40" s="70">
        <v>899.5</v>
      </c>
      <c r="F40" s="68">
        <v>0</v>
      </c>
      <c r="G40" s="68">
        <v>517</v>
      </c>
      <c r="H40" s="68">
        <v>0</v>
      </c>
    </row>
    <row r="41" spans="1:8" ht="13.5" customHeight="1">
      <c r="A41" s="381" t="s">
        <v>292</v>
      </c>
      <c r="B41" s="408">
        <v>3133</v>
      </c>
      <c r="C41" s="408">
        <v>0</v>
      </c>
      <c r="D41" s="417">
        <v>0</v>
      </c>
      <c r="E41" s="418">
        <v>1068</v>
      </c>
      <c r="F41" s="408">
        <v>0</v>
      </c>
      <c r="G41" s="408">
        <v>461</v>
      </c>
      <c r="H41" s="408">
        <v>72</v>
      </c>
    </row>
    <row r="42" spans="1:8" ht="13.5" customHeight="1">
      <c r="A42" s="23" t="s">
        <v>293</v>
      </c>
      <c r="B42" s="68">
        <v>1366.5</v>
      </c>
      <c r="C42" s="68">
        <v>0</v>
      </c>
      <c r="D42" s="69">
        <v>0</v>
      </c>
      <c r="E42" s="70">
        <v>196</v>
      </c>
      <c r="F42" s="68">
        <v>0</v>
      </c>
      <c r="G42" s="68">
        <v>103.5</v>
      </c>
      <c r="H42" s="68">
        <v>0</v>
      </c>
    </row>
    <row r="43" spans="1:8" ht="13.5" customHeight="1">
      <c r="A43" s="381" t="s">
        <v>294</v>
      </c>
      <c r="B43" s="408">
        <v>1136</v>
      </c>
      <c r="C43" s="408">
        <v>0</v>
      </c>
      <c r="D43" s="417">
        <v>0</v>
      </c>
      <c r="E43" s="418">
        <v>0</v>
      </c>
      <c r="F43" s="408">
        <v>0</v>
      </c>
      <c r="G43" s="408">
        <v>0</v>
      </c>
      <c r="H43" s="408">
        <v>0</v>
      </c>
    </row>
    <row r="44" spans="1:8" ht="13.5" customHeight="1">
      <c r="A44" s="23" t="s">
        <v>295</v>
      </c>
      <c r="B44" s="68">
        <v>726</v>
      </c>
      <c r="C44" s="68">
        <v>65.5</v>
      </c>
      <c r="D44" s="69">
        <v>0</v>
      </c>
      <c r="E44" s="70">
        <v>0</v>
      </c>
      <c r="F44" s="68">
        <v>0</v>
      </c>
      <c r="G44" s="68">
        <v>0</v>
      </c>
      <c r="H44" s="68">
        <v>0</v>
      </c>
    </row>
    <row r="45" spans="1:8" ht="13.5" customHeight="1">
      <c r="A45" s="381" t="s">
        <v>296</v>
      </c>
      <c r="B45" s="408">
        <v>685</v>
      </c>
      <c r="C45" s="408">
        <v>0</v>
      </c>
      <c r="D45" s="417">
        <v>0</v>
      </c>
      <c r="E45" s="418">
        <v>619</v>
      </c>
      <c r="F45" s="408">
        <v>0</v>
      </c>
      <c r="G45" s="408">
        <v>131</v>
      </c>
      <c r="H45" s="408">
        <v>0</v>
      </c>
    </row>
    <row r="46" spans="1:8" ht="13.5" customHeight="1">
      <c r="A46" s="23" t="s">
        <v>297</v>
      </c>
      <c r="B46" s="68">
        <v>22620.5</v>
      </c>
      <c r="C46" s="68">
        <v>0</v>
      </c>
      <c r="D46" s="69">
        <v>857</v>
      </c>
      <c r="E46" s="70">
        <v>3545</v>
      </c>
      <c r="F46" s="68">
        <v>0</v>
      </c>
      <c r="G46" s="68">
        <v>1747</v>
      </c>
      <c r="H46" s="68">
        <v>277.5</v>
      </c>
    </row>
    <row r="47" spans="1:8" ht="13.5" customHeight="1">
      <c r="A47" s="381" t="s">
        <v>300</v>
      </c>
      <c r="B47" s="408">
        <v>40</v>
      </c>
      <c r="C47" s="408">
        <v>0</v>
      </c>
      <c r="D47" s="417">
        <v>0</v>
      </c>
      <c r="E47" s="418">
        <v>0</v>
      </c>
      <c r="F47" s="408">
        <v>0</v>
      </c>
      <c r="G47" s="408">
        <v>0</v>
      </c>
      <c r="H47" s="408">
        <v>0</v>
      </c>
    </row>
    <row r="48" spans="1:9" ht="4.5" customHeight="1">
      <c r="A48"/>
      <c r="B48"/>
      <c r="C48"/>
      <c r="D48"/>
      <c r="E48"/>
      <c r="F48"/>
      <c r="G48"/>
      <c r="H48"/>
      <c r="I48"/>
    </row>
    <row r="49" spans="1:8" ht="13.5" customHeight="1">
      <c r="A49" s="384" t="s">
        <v>298</v>
      </c>
      <c r="B49" s="409">
        <f aca="true" t="shared" si="0" ref="B49:H49">SUM(B11:B47)</f>
        <v>128722.005</v>
      </c>
      <c r="C49" s="409">
        <f t="shared" si="0"/>
        <v>4605.5</v>
      </c>
      <c r="D49" s="419">
        <f t="shared" si="0"/>
        <v>8703.2</v>
      </c>
      <c r="E49" s="420">
        <f t="shared" si="0"/>
        <v>18542.5</v>
      </c>
      <c r="F49" s="409">
        <f t="shared" si="0"/>
        <v>219.5</v>
      </c>
      <c r="G49" s="409">
        <f t="shared" si="0"/>
        <v>7546.5</v>
      </c>
      <c r="H49" s="409">
        <f t="shared" si="0"/>
        <v>1293</v>
      </c>
    </row>
    <row r="50" spans="1:8" ht="4.5" customHeight="1">
      <c r="A50" s="25" t="s">
        <v>6</v>
      </c>
      <c r="B50" s="71"/>
      <c r="C50" s="71"/>
      <c r="D50" s="71"/>
      <c r="E50" s="71"/>
      <c r="F50" s="71"/>
      <c r="G50" s="71"/>
      <c r="H50" s="71"/>
    </row>
    <row r="51" spans="1:8" ht="13.5" customHeight="1">
      <c r="A51" s="23" t="s">
        <v>299</v>
      </c>
      <c r="B51" s="68">
        <v>268.7</v>
      </c>
      <c r="C51" s="68">
        <v>0</v>
      </c>
      <c r="D51" s="69">
        <v>0</v>
      </c>
      <c r="E51" s="70">
        <v>0</v>
      </c>
      <c r="F51" s="68">
        <v>0</v>
      </c>
      <c r="G51" s="68">
        <v>0</v>
      </c>
      <c r="H51" s="68">
        <v>0</v>
      </c>
    </row>
    <row r="52" spans="1:9" ht="49.5" customHeight="1">
      <c r="A52" s="27"/>
      <c r="B52" s="72"/>
      <c r="C52" s="72"/>
      <c r="D52" s="72"/>
      <c r="E52" s="72"/>
      <c r="F52" s="72"/>
      <c r="G52" s="72"/>
      <c r="H52" s="72"/>
      <c r="I52" s="67"/>
    </row>
    <row r="53" spans="1:9" ht="15" customHeight="1">
      <c r="A53" s="127" t="s">
        <v>420</v>
      </c>
      <c r="C53" s="67"/>
      <c r="D53" s="67"/>
      <c r="E53" s="67"/>
      <c r="F53" s="67"/>
      <c r="G53" s="67"/>
      <c r="H53" s="67"/>
      <c r="I53" s="67"/>
    </row>
    <row r="54" spans="1:9" ht="12" customHeight="1">
      <c r="A54" s="127" t="s">
        <v>419</v>
      </c>
      <c r="C54" s="67"/>
      <c r="D54" s="67"/>
      <c r="E54" s="67"/>
      <c r="F54" s="67"/>
      <c r="G54" s="67"/>
      <c r="H54" s="67"/>
      <c r="I54" s="67"/>
    </row>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40.xml><?xml version="1.0" encoding="utf-8"?>
<worksheet xmlns="http://schemas.openxmlformats.org/spreadsheetml/2006/main" xmlns:r="http://schemas.openxmlformats.org/officeDocument/2006/relationships">
  <sheetPr codeName="Sheet40">
    <pageSetUpPr fitToPage="1"/>
  </sheetPr>
  <dimension ref="A1:F52"/>
  <sheetViews>
    <sheetView showGridLines="0" showZeros="0" workbookViewId="0" topLeftCell="A1">
      <selection activeCell="A1" sqref="A1"/>
    </sheetView>
  </sheetViews>
  <sheetFormatPr defaultColWidth="19.83203125" defaultRowHeight="12"/>
  <cols>
    <col min="1" max="1" width="34.83203125" style="1" customWidth="1"/>
    <col min="2" max="2" width="18.83203125" style="1" customWidth="1"/>
    <col min="3" max="4" width="19.83203125" style="1" customWidth="1"/>
    <col min="5" max="16384" width="19.83203125" style="1" customWidth="1"/>
  </cols>
  <sheetData>
    <row r="1" ht="6.75" customHeight="1">
      <c r="A1" s="3"/>
    </row>
    <row r="2" spans="1:6" ht="15.75" customHeight="1">
      <c r="A2" s="168"/>
      <c r="B2" s="271" t="s">
        <v>112</v>
      </c>
      <c r="C2" s="272"/>
      <c r="D2" s="272"/>
      <c r="E2" s="334"/>
      <c r="F2" s="335" t="s">
        <v>7</v>
      </c>
    </row>
    <row r="3" spans="1:6" ht="15.75" customHeight="1">
      <c r="A3" s="171"/>
      <c r="B3" s="273" t="str">
        <f>capyear</f>
        <v>CAPITAL FUND 2005/2006 BUDGET</v>
      </c>
      <c r="C3" s="274"/>
      <c r="D3" s="274"/>
      <c r="E3" s="337"/>
      <c r="F3" s="337"/>
    </row>
    <row r="4" spans="2:6" ht="15.75" customHeight="1">
      <c r="B4" s="4"/>
      <c r="C4" s="4"/>
      <c r="D4" s="4"/>
      <c r="E4" s="4"/>
      <c r="F4" s="4"/>
    </row>
    <row r="5" spans="2:6" ht="15.75" customHeight="1">
      <c r="B5" s="4"/>
      <c r="C5" s="4"/>
      <c r="D5" s="4"/>
      <c r="E5" s="4"/>
      <c r="F5" s="4"/>
    </row>
    <row r="6" spans="2:6" ht="15.75" customHeight="1">
      <c r="B6" s="173" t="s">
        <v>121</v>
      </c>
      <c r="C6" s="202"/>
      <c r="D6" s="202"/>
      <c r="E6" s="202"/>
      <c r="F6" s="203"/>
    </row>
    <row r="7" spans="2:6" ht="15.75" customHeight="1">
      <c r="B7" s="375" t="s">
        <v>133</v>
      </c>
      <c r="C7" s="376"/>
      <c r="D7" s="376"/>
      <c r="E7" s="377"/>
      <c r="F7" s="472"/>
    </row>
    <row r="8" spans="1:6" ht="15.75" customHeight="1">
      <c r="A8" s="105"/>
      <c r="B8" s="474"/>
      <c r="C8" s="475"/>
      <c r="D8" s="475"/>
      <c r="E8" s="467"/>
      <c r="F8" s="460" t="s">
        <v>158</v>
      </c>
    </row>
    <row r="9" spans="1:6" ht="15.75" customHeight="1">
      <c r="A9" s="35" t="s">
        <v>98</v>
      </c>
      <c r="B9" s="380" t="s">
        <v>172</v>
      </c>
      <c r="C9" s="400" t="s">
        <v>173</v>
      </c>
      <c r="D9" s="400" t="s">
        <v>174</v>
      </c>
      <c r="E9" s="400" t="s">
        <v>175</v>
      </c>
      <c r="F9" s="400" t="s">
        <v>168</v>
      </c>
    </row>
    <row r="10" spans="1:6" ht="4.5" customHeight="1">
      <c r="A10" s="37"/>
      <c r="B10" s="258"/>
      <c r="C10" s="258"/>
      <c r="D10" s="258"/>
      <c r="E10" s="258"/>
      <c r="F10" s="258"/>
    </row>
    <row r="11" spans="1:6" ht="13.5" customHeight="1">
      <c r="A11" s="381" t="s">
        <v>263</v>
      </c>
      <c r="B11" s="382">
        <v>0</v>
      </c>
      <c r="C11" s="382">
        <v>0</v>
      </c>
      <c r="D11" s="382">
        <v>0</v>
      </c>
      <c r="E11" s="382">
        <v>178000</v>
      </c>
      <c r="F11" s="382">
        <v>1198751</v>
      </c>
    </row>
    <row r="12" spans="1:6" ht="13.5" customHeight="1">
      <c r="A12" s="23" t="s">
        <v>264</v>
      </c>
      <c r="B12" s="24">
        <v>0</v>
      </c>
      <c r="C12" s="24">
        <v>0</v>
      </c>
      <c r="D12" s="24">
        <v>0</v>
      </c>
      <c r="E12" s="24">
        <v>500000</v>
      </c>
      <c r="F12" s="24">
        <v>885772</v>
      </c>
    </row>
    <row r="13" spans="1:6" ht="13.5" customHeight="1">
      <c r="A13" s="381" t="s">
        <v>265</v>
      </c>
      <c r="B13" s="382">
        <v>0</v>
      </c>
      <c r="C13" s="382">
        <v>0</v>
      </c>
      <c r="D13" s="382">
        <v>0</v>
      </c>
      <c r="E13" s="382">
        <v>283200</v>
      </c>
      <c r="F13" s="382">
        <v>2930500</v>
      </c>
    </row>
    <row r="14" spans="1:6" ht="13.5" customHeight="1">
      <c r="A14" s="23" t="s">
        <v>301</v>
      </c>
      <c r="B14" s="24">
        <v>3300000</v>
      </c>
      <c r="C14" s="24">
        <v>8100000</v>
      </c>
      <c r="D14" s="24">
        <v>0</v>
      </c>
      <c r="E14" s="24">
        <v>0</v>
      </c>
      <c r="F14" s="24">
        <v>3796609</v>
      </c>
    </row>
    <row r="15" spans="1:6" ht="13.5" customHeight="1">
      <c r="A15" s="381" t="s">
        <v>266</v>
      </c>
      <c r="B15" s="382">
        <v>0</v>
      </c>
      <c r="C15" s="382">
        <v>50000</v>
      </c>
      <c r="D15" s="382">
        <v>0</v>
      </c>
      <c r="E15" s="382">
        <v>176242</v>
      </c>
      <c r="F15" s="382">
        <v>1127030</v>
      </c>
    </row>
    <row r="16" spans="1:6" ht="13.5" customHeight="1">
      <c r="A16" s="23" t="s">
        <v>267</v>
      </c>
      <c r="B16" s="24">
        <v>0</v>
      </c>
      <c r="C16" s="24">
        <v>0</v>
      </c>
      <c r="D16" s="24">
        <v>0</v>
      </c>
      <c r="E16" s="24">
        <v>0</v>
      </c>
      <c r="F16" s="24">
        <v>38363</v>
      </c>
    </row>
    <row r="17" spans="1:6" ht="13.5" customHeight="1">
      <c r="A17" s="381" t="s">
        <v>268</v>
      </c>
      <c r="B17" s="382">
        <v>0</v>
      </c>
      <c r="C17" s="382">
        <v>0</v>
      </c>
      <c r="D17" s="382">
        <v>0</v>
      </c>
      <c r="E17" s="382">
        <v>255000</v>
      </c>
      <c r="F17" s="382">
        <v>0</v>
      </c>
    </row>
    <row r="18" spans="1:6" ht="13.5" customHeight="1">
      <c r="A18" s="23" t="s">
        <v>269</v>
      </c>
      <c r="B18" s="24">
        <v>0</v>
      </c>
      <c r="C18" s="24">
        <v>750000</v>
      </c>
      <c r="D18" s="24">
        <v>0</v>
      </c>
      <c r="E18" s="24">
        <v>100000</v>
      </c>
      <c r="F18" s="24">
        <v>0</v>
      </c>
    </row>
    <row r="19" spans="1:6" ht="13.5" customHeight="1">
      <c r="A19" s="381" t="s">
        <v>270</v>
      </c>
      <c r="B19" s="382">
        <v>0</v>
      </c>
      <c r="C19" s="382">
        <v>213000</v>
      </c>
      <c r="D19" s="382">
        <v>0</v>
      </c>
      <c r="E19" s="382">
        <v>100000</v>
      </c>
      <c r="F19" s="382">
        <v>0</v>
      </c>
    </row>
    <row r="20" spans="1:6" ht="13.5" customHeight="1">
      <c r="A20" s="23" t="s">
        <v>271</v>
      </c>
      <c r="B20" s="24">
        <v>0</v>
      </c>
      <c r="C20" s="24">
        <v>508650</v>
      </c>
      <c r="D20" s="24">
        <v>0</v>
      </c>
      <c r="E20" s="24">
        <v>186800</v>
      </c>
      <c r="F20" s="24">
        <v>3594095</v>
      </c>
    </row>
    <row r="21" spans="1:6" ht="13.5" customHeight="1">
      <c r="A21" s="381" t="s">
        <v>272</v>
      </c>
      <c r="B21" s="382">
        <v>0</v>
      </c>
      <c r="C21" s="382">
        <v>0</v>
      </c>
      <c r="D21" s="382">
        <v>0</v>
      </c>
      <c r="E21" s="382">
        <v>300000</v>
      </c>
      <c r="F21" s="382">
        <v>890886</v>
      </c>
    </row>
    <row r="22" spans="1:6" ht="13.5" customHeight="1">
      <c r="A22" s="23" t="s">
        <v>273</v>
      </c>
      <c r="B22" s="24">
        <v>0</v>
      </c>
      <c r="C22" s="24">
        <v>0</v>
      </c>
      <c r="D22" s="24">
        <v>0</v>
      </c>
      <c r="E22" s="24">
        <v>95000</v>
      </c>
      <c r="F22" s="24">
        <v>438434</v>
      </c>
    </row>
    <row r="23" spans="1:6" ht="13.5" customHeight="1">
      <c r="A23" s="381" t="s">
        <v>274</v>
      </c>
      <c r="B23" s="382">
        <v>0</v>
      </c>
      <c r="C23" s="382">
        <v>0</v>
      </c>
      <c r="D23" s="382">
        <v>0</v>
      </c>
      <c r="E23" s="382">
        <v>233000</v>
      </c>
      <c r="F23" s="382">
        <v>0</v>
      </c>
    </row>
    <row r="24" spans="1:6" ht="13.5" customHeight="1">
      <c r="A24" s="23" t="s">
        <v>275</v>
      </c>
      <c r="B24" s="24">
        <v>0</v>
      </c>
      <c r="C24" s="24">
        <v>0</v>
      </c>
      <c r="D24" s="24">
        <v>0</v>
      </c>
      <c r="E24" s="24">
        <v>539546</v>
      </c>
      <c r="F24" s="24">
        <v>1469879</v>
      </c>
    </row>
    <row r="25" spans="1:6" ht="13.5" customHeight="1">
      <c r="A25" s="381" t="s">
        <v>276</v>
      </c>
      <c r="B25" s="382">
        <v>0</v>
      </c>
      <c r="C25" s="382">
        <v>506850</v>
      </c>
      <c r="D25" s="382">
        <v>0</v>
      </c>
      <c r="E25" s="382">
        <v>0</v>
      </c>
      <c r="F25" s="382">
        <v>4641971</v>
      </c>
    </row>
    <row r="26" spans="1:6" ht="13.5" customHeight="1">
      <c r="A26" s="23" t="s">
        <v>277</v>
      </c>
      <c r="B26" s="24">
        <v>0</v>
      </c>
      <c r="C26" s="24">
        <v>2836000</v>
      </c>
      <c r="D26" s="24">
        <v>0</v>
      </c>
      <c r="E26" s="24">
        <v>305979</v>
      </c>
      <c r="F26" s="24">
        <v>1228685</v>
      </c>
    </row>
    <row r="27" spans="1:6" ht="13.5" customHeight="1">
      <c r="A27" s="381" t="s">
        <v>278</v>
      </c>
      <c r="B27" s="382">
        <v>0</v>
      </c>
      <c r="C27" s="382">
        <v>0</v>
      </c>
      <c r="D27" s="382">
        <v>0</v>
      </c>
      <c r="E27" s="382">
        <v>0</v>
      </c>
      <c r="F27" s="382">
        <v>0</v>
      </c>
    </row>
    <row r="28" spans="1:6" ht="13.5" customHeight="1">
      <c r="A28" s="23" t="s">
        <v>279</v>
      </c>
      <c r="B28" s="24">
        <v>0</v>
      </c>
      <c r="C28" s="24">
        <v>15000</v>
      </c>
      <c r="D28" s="24">
        <v>0</v>
      </c>
      <c r="E28" s="24">
        <v>90000</v>
      </c>
      <c r="F28" s="24">
        <v>0</v>
      </c>
    </row>
    <row r="29" spans="1:6" ht="13.5" customHeight="1">
      <c r="A29" s="381" t="s">
        <v>280</v>
      </c>
      <c r="B29" s="382">
        <v>0</v>
      </c>
      <c r="C29" s="382">
        <v>435000</v>
      </c>
      <c r="D29" s="382">
        <v>0</v>
      </c>
      <c r="E29" s="382">
        <v>297860</v>
      </c>
      <c r="F29" s="382">
        <v>4142140</v>
      </c>
    </row>
    <row r="30" spans="1:6" ht="13.5" customHeight="1">
      <c r="A30" s="23" t="s">
        <v>281</v>
      </c>
      <c r="B30" s="24">
        <v>0</v>
      </c>
      <c r="C30" s="24">
        <v>0</v>
      </c>
      <c r="D30" s="24">
        <v>0</v>
      </c>
      <c r="E30" s="24">
        <v>160000</v>
      </c>
      <c r="F30" s="24">
        <v>400456</v>
      </c>
    </row>
    <row r="31" spans="1:6" ht="13.5" customHeight="1">
      <c r="A31" s="381" t="s">
        <v>282</v>
      </c>
      <c r="B31" s="382">
        <v>40000</v>
      </c>
      <c r="C31" s="382">
        <v>105000</v>
      </c>
      <c r="D31" s="382">
        <v>0</v>
      </c>
      <c r="E31" s="382">
        <v>95000</v>
      </c>
      <c r="F31" s="382">
        <v>1045572</v>
      </c>
    </row>
    <row r="32" spans="1:6" ht="13.5" customHeight="1">
      <c r="A32" s="23" t="s">
        <v>283</v>
      </c>
      <c r="B32" s="24">
        <v>0</v>
      </c>
      <c r="C32" s="24">
        <v>0</v>
      </c>
      <c r="D32" s="24">
        <v>0</v>
      </c>
      <c r="E32" s="24">
        <v>272500</v>
      </c>
      <c r="F32" s="24">
        <v>1007858</v>
      </c>
    </row>
    <row r="33" spans="1:6" ht="13.5" customHeight="1">
      <c r="A33" s="381" t="s">
        <v>284</v>
      </c>
      <c r="B33" s="382">
        <v>0</v>
      </c>
      <c r="C33" s="382">
        <v>0</v>
      </c>
      <c r="D33" s="382">
        <v>0</v>
      </c>
      <c r="E33" s="382">
        <v>403138</v>
      </c>
      <c r="F33" s="382">
        <v>0</v>
      </c>
    </row>
    <row r="34" spans="1:6" ht="13.5" customHeight="1">
      <c r="A34" s="23" t="s">
        <v>285</v>
      </c>
      <c r="B34" s="24">
        <v>0</v>
      </c>
      <c r="C34" s="24">
        <v>0</v>
      </c>
      <c r="D34" s="24">
        <v>46800</v>
      </c>
      <c r="E34" s="24">
        <v>298646</v>
      </c>
      <c r="F34" s="24">
        <v>36224</v>
      </c>
    </row>
    <row r="35" spans="1:6" ht="13.5" customHeight="1">
      <c r="A35" s="381" t="s">
        <v>286</v>
      </c>
      <c r="B35" s="382">
        <v>0</v>
      </c>
      <c r="C35" s="382">
        <v>0</v>
      </c>
      <c r="D35" s="382">
        <v>1640000</v>
      </c>
      <c r="E35" s="382">
        <v>545000</v>
      </c>
      <c r="F35" s="382">
        <v>5070468</v>
      </c>
    </row>
    <row r="36" spans="1:6" ht="13.5" customHeight="1">
      <c r="A36" s="23" t="s">
        <v>287</v>
      </c>
      <c r="B36" s="24">
        <v>0</v>
      </c>
      <c r="C36" s="24">
        <v>10000</v>
      </c>
      <c r="D36" s="24">
        <v>0</v>
      </c>
      <c r="E36" s="24">
        <v>232500</v>
      </c>
      <c r="F36" s="24">
        <v>0</v>
      </c>
    </row>
    <row r="37" spans="1:6" ht="13.5" customHeight="1">
      <c r="A37" s="381" t="s">
        <v>288</v>
      </c>
      <c r="B37" s="382">
        <v>0</v>
      </c>
      <c r="C37" s="382">
        <v>0</v>
      </c>
      <c r="D37" s="382">
        <v>0</v>
      </c>
      <c r="E37" s="382">
        <v>317935</v>
      </c>
      <c r="F37" s="382">
        <v>2233790</v>
      </c>
    </row>
    <row r="38" spans="1:6" ht="13.5" customHeight="1">
      <c r="A38" s="23" t="s">
        <v>289</v>
      </c>
      <c r="B38" s="24">
        <v>0</v>
      </c>
      <c r="C38" s="24">
        <v>374000</v>
      </c>
      <c r="D38" s="24">
        <v>43000</v>
      </c>
      <c r="E38" s="24">
        <v>321000</v>
      </c>
      <c r="F38" s="24">
        <v>2972323</v>
      </c>
    </row>
    <row r="39" spans="1:6" ht="13.5" customHeight="1">
      <c r="A39" s="381" t="s">
        <v>290</v>
      </c>
      <c r="B39" s="382">
        <v>0</v>
      </c>
      <c r="C39" s="382">
        <v>0</v>
      </c>
      <c r="D39" s="382">
        <v>0</v>
      </c>
      <c r="E39" s="382">
        <v>278000</v>
      </c>
      <c r="F39" s="382">
        <v>0</v>
      </c>
    </row>
    <row r="40" spans="1:6" ht="13.5" customHeight="1">
      <c r="A40" s="23" t="s">
        <v>291</v>
      </c>
      <c r="B40" s="24">
        <v>0</v>
      </c>
      <c r="C40" s="24">
        <v>600000</v>
      </c>
      <c r="D40" s="24">
        <v>200000</v>
      </c>
      <c r="E40" s="24">
        <v>50000</v>
      </c>
      <c r="F40" s="24">
        <v>1244998</v>
      </c>
    </row>
    <row r="41" spans="1:6" ht="13.5" customHeight="1">
      <c r="A41" s="381" t="s">
        <v>292</v>
      </c>
      <c r="B41" s="382">
        <v>0</v>
      </c>
      <c r="C41" s="382">
        <v>0</v>
      </c>
      <c r="D41" s="382">
        <v>0</v>
      </c>
      <c r="E41" s="382">
        <v>595740</v>
      </c>
      <c r="F41" s="382">
        <v>141644</v>
      </c>
    </row>
    <row r="42" spans="1:6" ht="13.5" customHeight="1">
      <c r="A42" s="23" t="s">
        <v>293</v>
      </c>
      <c r="B42" s="24">
        <v>0</v>
      </c>
      <c r="C42" s="24">
        <v>35000</v>
      </c>
      <c r="D42" s="24">
        <v>0</v>
      </c>
      <c r="E42" s="24">
        <v>167705</v>
      </c>
      <c r="F42" s="24">
        <v>469245</v>
      </c>
    </row>
    <row r="43" spans="1:6" ht="13.5" customHeight="1">
      <c r="A43" s="381" t="s">
        <v>294</v>
      </c>
      <c r="B43" s="382">
        <v>0</v>
      </c>
      <c r="C43" s="382">
        <v>0</v>
      </c>
      <c r="D43" s="382">
        <v>0</v>
      </c>
      <c r="E43" s="382">
        <v>160000</v>
      </c>
      <c r="F43" s="382">
        <v>0</v>
      </c>
    </row>
    <row r="44" spans="1:6" ht="13.5" customHeight="1">
      <c r="A44" s="23" t="s">
        <v>295</v>
      </c>
      <c r="B44" s="24">
        <v>0</v>
      </c>
      <c r="C44" s="24">
        <v>0</v>
      </c>
      <c r="D44" s="24">
        <v>0</v>
      </c>
      <c r="E44" s="24">
        <v>184452</v>
      </c>
      <c r="F44" s="24">
        <v>342810</v>
      </c>
    </row>
    <row r="45" spans="1:6" ht="13.5" customHeight="1">
      <c r="A45" s="381" t="s">
        <v>296</v>
      </c>
      <c r="B45" s="382">
        <v>0</v>
      </c>
      <c r="C45" s="382">
        <v>0</v>
      </c>
      <c r="D45" s="382">
        <v>0</v>
      </c>
      <c r="E45" s="382">
        <v>86000</v>
      </c>
      <c r="F45" s="382">
        <v>794096</v>
      </c>
    </row>
    <row r="46" spans="1:6" ht="13.5" customHeight="1">
      <c r="A46" s="23" t="s">
        <v>297</v>
      </c>
      <c r="B46" s="24">
        <v>0</v>
      </c>
      <c r="C46" s="24">
        <v>50000</v>
      </c>
      <c r="D46" s="24">
        <v>40000</v>
      </c>
      <c r="E46" s="24">
        <v>309400</v>
      </c>
      <c r="F46" s="24">
        <v>13863858</v>
      </c>
    </row>
    <row r="47" spans="1:6" ht="13.5" customHeight="1">
      <c r="A47" s="381" t="s">
        <v>300</v>
      </c>
      <c r="B47" s="382">
        <v>0</v>
      </c>
      <c r="C47" s="382">
        <v>0</v>
      </c>
      <c r="D47" s="382">
        <v>0</v>
      </c>
      <c r="E47" s="382">
        <v>0</v>
      </c>
      <c r="F47" s="382">
        <v>476946</v>
      </c>
    </row>
    <row r="48" spans="1:6" ht="4.5" customHeight="1">
      <c r="A48"/>
      <c r="B48"/>
      <c r="C48"/>
      <c r="D48"/>
      <c r="E48"/>
      <c r="F48"/>
    </row>
    <row r="49" spans="1:6" ht="13.5" customHeight="1">
      <c r="A49" s="384" t="s">
        <v>298</v>
      </c>
      <c r="B49" s="385">
        <f>SUM(B11:B47)</f>
        <v>3340000</v>
      </c>
      <c r="C49" s="385">
        <f>SUM(C11:C47)</f>
        <v>14588500</v>
      </c>
      <c r="D49" s="385">
        <f>SUM(D11:D47)</f>
        <v>1969800</v>
      </c>
      <c r="E49" s="385">
        <f>SUM(E11:E47)</f>
        <v>8117643</v>
      </c>
      <c r="F49" s="385">
        <f>SUM(F11:F47)</f>
        <v>56483403</v>
      </c>
    </row>
    <row r="50" spans="1:6" ht="4.5" customHeight="1">
      <c r="A50" s="25" t="s">
        <v>6</v>
      </c>
      <c r="B50" s="26"/>
      <c r="C50" s="26"/>
      <c r="D50" s="26"/>
      <c r="E50" s="26"/>
      <c r="F50" s="26"/>
    </row>
    <row r="51" spans="1:6" ht="13.5" customHeight="1">
      <c r="A51" s="23" t="s">
        <v>299</v>
      </c>
      <c r="B51" s="24">
        <v>0</v>
      </c>
      <c r="C51" s="24">
        <v>0</v>
      </c>
      <c r="D51" s="24">
        <v>0</v>
      </c>
      <c r="E51" s="24">
        <v>0</v>
      </c>
      <c r="F51" s="24">
        <v>109000</v>
      </c>
    </row>
    <row r="52" spans="1:6" ht="13.5" customHeight="1">
      <c r="A52" s="332"/>
      <c r="B52" s="333"/>
      <c r="C52" s="333"/>
      <c r="D52" s="333"/>
      <c r="E52" s="333"/>
      <c r="F52" s="333"/>
    </row>
    <row r="53" ht="49.5" customHeight="1"/>
    <row r="54" ht="14.25" customHeight="1"/>
    <row r="55" ht="14.25" customHeight="1"/>
    <row r="56" ht="14.25" customHeight="1"/>
    <row r="57" ht="14.25" customHeight="1"/>
    <row r="58" ht="14.25" customHeight="1"/>
    <row r="59" ht="14.25" customHeight="1"/>
    <row r="60"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41.xml><?xml version="1.0" encoding="utf-8"?>
<worksheet xmlns="http://schemas.openxmlformats.org/spreadsheetml/2006/main" xmlns:r="http://schemas.openxmlformats.org/officeDocument/2006/relationships">
  <sheetPr codeName="Sheet41">
    <pageSetUpPr fitToPage="1"/>
  </sheetPr>
  <dimension ref="A1:E52"/>
  <sheetViews>
    <sheetView showGridLines="0" showZeros="0" workbookViewId="0" topLeftCell="A1">
      <selection activeCell="A1" sqref="A1"/>
    </sheetView>
  </sheetViews>
  <sheetFormatPr defaultColWidth="19.83203125" defaultRowHeight="12"/>
  <cols>
    <col min="1" max="1" width="36.83203125" style="1" customWidth="1"/>
    <col min="2" max="4" width="20.83203125" style="1" customWidth="1"/>
    <col min="5" max="5" width="34.83203125" style="1" customWidth="1"/>
    <col min="6" max="16384" width="19.83203125" style="1" customWidth="1"/>
  </cols>
  <sheetData>
    <row r="1" ht="6.75" customHeight="1">
      <c r="A1" s="3"/>
    </row>
    <row r="2" spans="1:5" ht="15.75" customHeight="1">
      <c r="A2" s="168"/>
      <c r="B2" s="271" t="s">
        <v>112</v>
      </c>
      <c r="C2" s="272"/>
      <c r="D2" s="272"/>
      <c r="E2" s="346" t="s">
        <v>8</v>
      </c>
    </row>
    <row r="3" spans="1:5" ht="15.75" customHeight="1">
      <c r="A3" s="171"/>
      <c r="B3" s="273" t="str">
        <f>capyear</f>
        <v>CAPITAL FUND 2005/2006 BUDGET</v>
      </c>
      <c r="C3" s="274"/>
      <c r="D3" s="274"/>
      <c r="E3" s="337"/>
    </row>
    <row r="4" spans="2:5" ht="15.75" customHeight="1">
      <c r="B4" s="4"/>
      <c r="D4" s="4"/>
      <c r="E4" s="4"/>
    </row>
    <row r="5" spans="2:5" ht="15.75" customHeight="1">
      <c r="B5" s="4"/>
      <c r="C5" s="4"/>
      <c r="D5" s="4"/>
      <c r="E5" s="4"/>
    </row>
    <row r="6" spans="2:5" ht="15.75" customHeight="1">
      <c r="B6" s="173" t="s">
        <v>122</v>
      </c>
      <c r="C6" s="202"/>
      <c r="D6" s="203"/>
      <c r="E6" s="4"/>
    </row>
    <row r="7" spans="2:5" ht="15.75" customHeight="1">
      <c r="B7" s="397"/>
      <c r="C7" s="397" t="s">
        <v>134</v>
      </c>
      <c r="D7" s="472"/>
      <c r="E7" s="4"/>
    </row>
    <row r="8" spans="1:5" ht="15.75" customHeight="1">
      <c r="A8" s="105"/>
      <c r="B8" s="467" t="s">
        <v>155</v>
      </c>
      <c r="C8" s="460" t="s">
        <v>159</v>
      </c>
      <c r="D8" s="473"/>
      <c r="E8" s="4"/>
    </row>
    <row r="9" spans="1:5" ht="15.75" customHeight="1">
      <c r="A9" s="35" t="s">
        <v>98</v>
      </c>
      <c r="B9" s="380" t="s">
        <v>111</v>
      </c>
      <c r="C9" s="400" t="s">
        <v>160</v>
      </c>
      <c r="D9" s="400" t="s">
        <v>68</v>
      </c>
      <c r="E9" s="4"/>
    </row>
    <row r="10" spans="1:5" ht="4.5" customHeight="1">
      <c r="A10" s="37"/>
      <c r="B10" s="258"/>
      <c r="C10" s="258"/>
      <c r="D10" s="258"/>
      <c r="E10" s="3"/>
    </row>
    <row r="11" spans="1:4" ht="13.5" customHeight="1">
      <c r="A11" s="381" t="s">
        <v>263</v>
      </c>
      <c r="B11" s="382">
        <v>0</v>
      </c>
      <c r="C11" s="382">
        <v>0</v>
      </c>
      <c r="D11" s="382">
        <f>SUM('- 47 -'!B11:F11,B11:C11)</f>
        <v>1376751</v>
      </c>
    </row>
    <row r="12" spans="1:4" ht="13.5" customHeight="1">
      <c r="A12" s="23" t="s">
        <v>264</v>
      </c>
      <c r="B12" s="24">
        <v>0</v>
      </c>
      <c r="C12" s="24">
        <v>155000</v>
      </c>
      <c r="D12" s="24">
        <f>SUM('- 47 -'!B12:F12,B12:C12)</f>
        <v>1540772</v>
      </c>
    </row>
    <row r="13" spans="1:4" ht="13.5" customHeight="1">
      <c r="A13" s="381" t="s">
        <v>265</v>
      </c>
      <c r="B13" s="382">
        <v>27000</v>
      </c>
      <c r="C13" s="382">
        <v>0</v>
      </c>
      <c r="D13" s="382">
        <f>SUM('- 47 -'!B13:F13,B13:C13)</f>
        <v>3240700</v>
      </c>
    </row>
    <row r="14" spans="1:4" ht="13.5" customHeight="1">
      <c r="A14" s="23" t="s">
        <v>301</v>
      </c>
      <c r="B14" s="24">
        <v>0</v>
      </c>
      <c r="C14" s="24">
        <v>0</v>
      </c>
      <c r="D14" s="24">
        <f>SUM('- 47 -'!B14:F14,B14:C14)</f>
        <v>15196609</v>
      </c>
    </row>
    <row r="15" spans="1:4" ht="13.5" customHeight="1">
      <c r="A15" s="381" t="s">
        <v>266</v>
      </c>
      <c r="B15" s="382">
        <v>0</v>
      </c>
      <c r="C15" s="382">
        <v>0</v>
      </c>
      <c r="D15" s="382">
        <f>SUM('- 47 -'!B15:F15,B15:C15)</f>
        <v>1353272</v>
      </c>
    </row>
    <row r="16" spans="1:4" ht="13.5" customHeight="1">
      <c r="A16" s="23" t="s">
        <v>267</v>
      </c>
      <c r="B16" s="24">
        <v>0</v>
      </c>
      <c r="C16" s="24">
        <v>0</v>
      </c>
      <c r="D16" s="24">
        <f>SUM('- 47 -'!B16:F16,B16:C16)</f>
        <v>38363</v>
      </c>
    </row>
    <row r="17" spans="1:4" ht="13.5" customHeight="1">
      <c r="A17" s="381" t="s">
        <v>268</v>
      </c>
      <c r="B17" s="382">
        <v>0</v>
      </c>
      <c r="C17" s="382">
        <v>0</v>
      </c>
      <c r="D17" s="382">
        <f>SUM('- 47 -'!B17:F17,B17:C17)</f>
        <v>255000</v>
      </c>
    </row>
    <row r="18" spans="1:4" ht="13.5" customHeight="1">
      <c r="A18" s="23" t="s">
        <v>269</v>
      </c>
      <c r="B18" s="24">
        <v>0</v>
      </c>
      <c r="C18" s="24">
        <v>0</v>
      </c>
      <c r="D18" s="24">
        <f>SUM('- 47 -'!B18:F18,B18:C18)</f>
        <v>850000</v>
      </c>
    </row>
    <row r="19" spans="1:4" ht="13.5" customHeight="1">
      <c r="A19" s="381" t="s">
        <v>270</v>
      </c>
      <c r="B19" s="382">
        <v>0</v>
      </c>
      <c r="C19" s="382">
        <v>0</v>
      </c>
      <c r="D19" s="382">
        <f>SUM('- 47 -'!B19:F19,B19:C19)</f>
        <v>313000</v>
      </c>
    </row>
    <row r="20" spans="1:4" ht="13.5" customHeight="1">
      <c r="A20" s="23" t="s">
        <v>271</v>
      </c>
      <c r="B20" s="24">
        <v>0</v>
      </c>
      <c r="C20" s="24">
        <v>0</v>
      </c>
      <c r="D20" s="24">
        <f>SUM('- 47 -'!B20:F20,B20:C20)</f>
        <v>4289545</v>
      </c>
    </row>
    <row r="21" spans="1:4" ht="13.5" customHeight="1">
      <c r="A21" s="381" t="s">
        <v>272</v>
      </c>
      <c r="B21" s="382">
        <v>0</v>
      </c>
      <c r="C21" s="382">
        <v>0</v>
      </c>
      <c r="D21" s="382">
        <f>SUM('- 47 -'!B21:F21,B21:C21)</f>
        <v>1190886</v>
      </c>
    </row>
    <row r="22" spans="1:4" ht="13.5" customHeight="1">
      <c r="A22" s="23" t="s">
        <v>273</v>
      </c>
      <c r="B22" s="24">
        <v>0</v>
      </c>
      <c r="C22" s="24">
        <v>0</v>
      </c>
      <c r="D22" s="24">
        <f>SUM('- 47 -'!B22:F22,B22:C22)</f>
        <v>533434</v>
      </c>
    </row>
    <row r="23" spans="1:4" ht="13.5" customHeight="1">
      <c r="A23" s="381" t="s">
        <v>274</v>
      </c>
      <c r="B23" s="382">
        <v>0</v>
      </c>
      <c r="C23" s="382">
        <v>0</v>
      </c>
      <c r="D23" s="382">
        <f>SUM('- 47 -'!B23:F23,B23:C23)</f>
        <v>233000</v>
      </c>
    </row>
    <row r="24" spans="1:4" ht="13.5" customHeight="1">
      <c r="A24" s="23" t="s">
        <v>275</v>
      </c>
      <c r="B24" s="24">
        <v>0</v>
      </c>
      <c r="C24" s="24">
        <v>0</v>
      </c>
      <c r="D24" s="24">
        <f>SUM('- 47 -'!B24:F24,B24:C24)</f>
        <v>2009425</v>
      </c>
    </row>
    <row r="25" spans="1:4" ht="13.5" customHeight="1">
      <c r="A25" s="381" t="s">
        <v>276</v>
      </c>
      <c r="B25" s="382">
        <v>0</v>
      </c>
      <c r="C25" s="382">
        <v>0</v>
      </c>
      <c r="D25" s="382">
        <f>SUM('- 47 -'!B25:F25,B25:C25)</f>
        <v>5148821</v>
      </c>
    </row>
    <row r="26" spans="1:4" ht="13.5" customHeight="1">
      <c r="A26" s="23" t="s">
        <v>277</v>
      </c>
      <c r="B26" s="24">
        <v>0</v>
      </c>
      <c r="C26" s="24">
        <v>0</v>
      </c>
      <c r="D26" s="24">
        <f>SUM('- 47 -'!B26:F26,B26:C26)</f>
        <v>4370664</v>
      </c>
    </row>
    <row r="27" spans="1:4" ht="13.5" customHeight="1">
      <c r="A27" s="381" t="s">
        <v>278</v>
      </c>
      <c r="B27" s="382">
        <v>0</v>
      </c>
      <c r="C27" s="382">
        <v>71500</v>
      </c>
      <c r="D27" s="382">
        <f>SUM('- 47 -'!B27:F27,B27:C27)</f>
        <v>71500</v>
      </c>
    </row>
    <row r="28" spans="1:4" ht="13.5" customHeight="1">
      <c r="A28" s="23" t="s">
        <v>279</v>
      </c>
      <c r="B28" s="24">
        <v>0</v>
      </c>
      <c r="C28" s="24">
        <v>0</v>
      </c>
      <c r="D28" s="24">
        <f>SUM('- 47 -'!B28:F28,B28:C28)</f>
        <v>105000</v>
      </c>
    </row>
    <row r="29" spans="1:4" ht="13.5" customHeight="1">
      <c r="A29" s="381" t="s">
        <v>280</v>
      </c>
      <c r="B29" s="382">
        <v>0</v>
      </c>
      <c r="C29" s="382">
        <v>664000</v>
      </c>
      <c r="D29" s="382">
        <f>SUM('- 47 -'!B29:F29,B29:C29)</f>
        <v>5539000</v>
      </c>
    </row>
    <row r="30" spans="1:4" ht="13.5" customHeight="1">
      <c r="A30" s="23" t="s">
        <v>281</v>
      </c>
      <c r="B30" s="24">
        <v>0</v>
      </c>
      <c r="C30" s="24">
        <v>0</v>
      </c>
      <c r="D30" s="24">
        <f>SUM('- 47 -'!B30:F30,B30:C30)</f>
        <v>560456</v>
      </c>
    </row>
    <row r="31" spans="1:4" ht="13.5" customHeight="1">
      <c r="A31" s="381" t="s">
        <v>282</v>
      </c>
      <c r="B31" s="382">
        <v>0</v>
      </c>
      <c r="C31" s="382">
        <v>0</v>
      </c>
      <c r="D31" s="382">
        <f>SUM('- 47 -'!B31:F31,B31:C31)</f>
        <v>1285572</v>
      </c>
    </row>
    <row r="32" spans="1:4" ht="13.5" customHeight="1">
      <c r="A32" s="23" t="s">
        <v>283</v>
      </c>
      <c r="B32" s="24">
        <v>0</v>
      </c>
      <c r="C32" s="24">
        <v>205500</v>
      </c>
      <c r="D32" s="24">
        <f>SUM('- 47 -'!B32:F32,B32:C32)</f>
        <v>1485858</v>
      </c>
    </row>
    <row r="33" spans="1:4" ht="13.5" customHeight="1">
      <c r="A33" s="381" t="s">
        <v>284</v>
      </c>
      <c r="B33" s="382">
        <v>0</v>
      </c>
      <c r="C33" s="382">
        <v>0</v>
      </c>
      <c r="D33" s="382">
        <f>SUM('- 47 -'!B33:F33,B33:C33)</f>
        <v>403138</v>
      </c>
    </row>
    <row r="34" spans="1:4" ht="13.5" customHeight="1">
      <c r="A34" s="23" t="s">
        <v>285</v>
      </c>
      <c r="B34" s="24">
        <v>0</v>
      </c>
      <c r="C34" s="24">
        <v>0</v>
      </c>
      <c r="D34" s="24">
        <f>SUM('- 47 -'!B34:F34,B34:C34)</f>
        <v>381670</v>
      </c>
    </row>
    <row r="35" spans="1:4" ht="13.5" customHeight="1">
      <c r="A35" s="381" t="s">
        <v>286</v>
      </c>
      <c r="B35" s="382">
        <v>0</v>
      </c>
      <c r="C35" s="382">
        <v>0</v>
      </c>
      <c r="D35" s="382">
        <f>SUM('- 47 -'!B35:F35,B35:C35)</f>
        <v>7255468</v>
      </c>
    </row>
    <row r="36" spans="1:4" ht="13.5" customHeight="1">
      <c r="A36" s="23" t="s">
        <v>287</v>
      </c>
      <c r="B36" s="24">
        <v>0</v>
      </c>
      <c r="C36" s="24">
        <v>0</v>
      </c>
      <c r="D36" s="24">
        <f>SUM('- 47 -'!B36:F36,B36:C36)</f>
        <v>242500</v>
      </c>
    </row>
    <row r="37" spans="1:4" ht="13.5" customHeight="1">
      <c r="A37" s="381" t="s">
        <v>288</v>
      </c>
      <c r="B37" s="382">
        <v>0</v>
      </c>
      <c r="C37" s="382">
        <v>0</v>
      </c>
      <c r="D37" s="382">
        <f>SUM('- 47 -'!B37:F37,B37:C37)</f>
        <v>2551725</v>
      </c>
    </row>
    <row r="38" spans="1:4" ht="13.5" customHeight="1">
      <c r="A38" s="23" t="s">
        <v>289</v>
      </c>
      <c r="B38" s="24">
        <v>0</v>
      </c>
      <c r="C38" s="24">
        <v>0</v>
      </c>
      <c r="D38" s="24">
        <f>SUM('- 47 -'!B38:F38,B38:C38)</f>
        <v>3710323</v>
      </c>
    </row>
    <row r="39" spans="1:4" ht="13.5" customHeight="1">
      <c r="A39" s="381" t="s">
        <v>290</v>
      </c>
      <c r="B39" s="382">
        <v>0</v>
      </c>
      <c r="C39" s="382">
        <v>0</v>
      </c>
      <c r="D39" s="382">
        <f>SUM('- 47 -'!B39:F39,B39:C39)</f>
        <v>278000</v>
      </c>
    </row>
    <row r="40" spans="1:4" ht="13.5" customHeight="1">
      <c r="A40" s="23" t="s">
        <v>291</v>
      </c>
      <c r="B40" s="24">
        <v>0</v>
      </c>
      <c r="C40" s="24">
        <v>0</v>
      </c>
      <c r="D40" s="24">
        <f>SUM('- 47 -'!B40:F40,B40:C40)</f>
        <v>2094998</v>
      </c>
    </row>
    <row r="41" spans="1:4" ht="13.5" customHeight="1">
      <c r="A41" s="381" t="s">
        <v>292</v>
      </c>
      <c r="B41" s="382">
        <v>0</v>
      </c>
      <c r="C41" s="382">
        <v>0</v>
      </c>
      <c r="D41" s="382">
        <f>SUM('- 47 -'!B41:F41,B41:C41)</f>
        <v>737384</v>
      </c>
    </row>
    <row r="42" spans="1:4" ht="13.5" customHeight="1">
      <c r="A42" s="23" t="s">
        <v>293</v>
      </c>
      <c r="B42" s="24">
        <v>0</v>
      </c>
      <c r="C42" s="24">
        <v>0</v>
      </c>
      <c r="D42" s="24">
        <f>SUM('- 47 -'!B42:F42,B42:C42)</f>
        <v>671950</v>
      </c>
    </row>
    <row r="43" spans="1:4" ht="13.5" customHeight="1">
      <c r="A43" s="381" t="s">
        <v>294</v>
      </c>
      <c r="B43" s="382">
        <v>0</v>
      </c>
      <c r="C43" s="382">
        <v>0</v>
      </c>
      <c r="D43" s="382">
        <f>SUM('- 47 -'!B43:F43,B43:C43)</f>
        <v>160000</v>
      </c>
    </row>
    <row r="44" spans="1:4" ht="13.5" customHeight="1">
      <c r="A44" s="23" t="s">
        <v>295</v>
      </c>
      <c r="B44" s="24">
        <v>0</v>
      </c>
      <c r="C44" s="24">
        <v>0</v>
      </c>
      <c r="D44" s="24">
        <f>SUM('- 47 -'!B44:F44,B44:C44)</f>
        <v>527262</v>
      </c>
    </row>
    <row r="45" spans="1:4" ht="13.5" customHeight="1">
      <c r="A45" s="381" t="s">
        <v>296</v>
      </c>
      <c r="B45" s="382">
        <v>0</v>
      </c>
      <c r="C45" s="382">
        <v>0</v>
      </c>
      <c r="D45" s="382">
        <f>SUM('- 47 -'!B45:F45,B45:C45)</f>
        <v>880096</v>
      </c>
    </row>
    <row r="46" spans="1:4" ht="13.5" customHeight="1">
      <c r="A46" s="23" t="s">
        <v>297</v>
      </c>
      <c r="B46" s="24">
        <v>0</v>
      </c>
      <c r="C46" s="24">
        <v>0</v>
      </c>
      <c r="D46" s="24">
        <f>SUM('- 47 -'!B46:F46,B46:C46)</f>
        <v>14263258</v>
      </c>
    </row>
    <row r="47" spans="1:4" ht="13.5" customHeight="1">
      <c r="A47" s="381" t="s">
        <v>300</v>
      </c>
      <c r="B47" s="382">
        <v>0</v>
      </c>
      <c r="C47" s="382">
        <v>0</v>
      </c>
      <c r="D47" s="382">
        <f>SUM('- 47 -'!B47:F47,B47:C47)</f>
        <v>476946</v>
      </c>
    </row>
    <row r="48" spans="1:4" ht="4.5" customHeight="1">
      <c r="A48"/>
      <c r="B48"/>
      <c r="C48"/>
      <c r="D48"/>
    </row>
    <row r="49" spans="1:4" ht="13.5" customHeight="1">
      <c r="A49" s="384" t="s">
        <v>298</v>
      </c>
      <c r="B49" s="385">
        <f>SUM(B11:B47)</f>
        <v>27000</v>
      </c>
      <c r="C49" s="385">
        <f>SUM(C11:C47)</f>
        <v>1096000</v>
      </c>
      <c r="D49" s="385">
        <f>SUM(D11:D47)</f>
        <v>85622346</v>
      </c>
    </row>
    <row r="50" spans="1:4" ht="4.5" customHeight="1">
      <c r="A50" s="25" t="s">
        <v>6</v>
      </c>
      <c r="B50" s="26"/>
      <c r="C50" s="26"/>
      <c r="D50" s="26"/>
    </row>
    <row r="51" spans="1:4" ht="13.5" customHeight="1">
      <c r="A51" s="23" t="s">
        <v>299</v>
      </c>
      <c r="B51" s="24">
        <v>0</v>
      </c>
      <c r="C51" s="24">
        <v>0</v>
      </c>
      <c r="D51" s="24">
        <f>SUM('- 47 -'!B51:F51,B51:C51)</f>
        <v>109000</v>
      </c>
    </row>
    <row r="52" spans="1:4" ht="13.5" customHeight="1">
      <c r="A52" s="332"/>
      <c r="B52" s="333"/>
      <c r="C52" s="333"/>
      <c r="D52" s="333"/>
    </row>
    <row r="53" ht="49.5" customHeight="1"/>
    <row r="54" ht="14.25" customHeight="1"/>
    <row r="55" ht="14.25" customHeight="1"/>
    <row r="56" ht="14.25" customHeight="1"/>
    <row r="57" ht="14.25" customHeight="1"/>
    <row r="58" ht="14.25" customHeight="1"/>
    <row r="59" ht="14.25" customHeight="1"/>
    <row r="60"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42.xml><?xml version="1.0" encoding="utf-8"?>
<worksheet xmlns="http://schemas.openxmlformats.org/spreadsheetml/2006/main" xmlns:r="http://schemas.openxmlformats.org/officeDocument/2006/relationships">
  <sheetPr codeName="Sheet42">
    <pageSetUpPr fitToPage="1"/>
  </sheetPr>
  <dimension ref="A1:H59"/>
  <sheetViews>
    <sheetView showGridLines="0" showZeros="0" workbookViewId="0" topLeftCell="A1">
      <selection activeCell="A1" sqref="A1"/>
    </sheetView>
  </sheetViews>
  <sheetFormatPr defaultColWidth="15.83203125" defaultRowHeight="12"/>
  <cols>
    <col min="1" max="1" width="29.83203125" style="1" customWidth="1"/>
    <col min="2" max="2" width="18.83203125" style="1" customWidth="1"/>
    <col min="3" max="4" width="16.83203125" style="1" customWidth="1"/>
    <col min="5" max="5" width="18.83203125" style="1" customWidth="1"/>
    <col min="6" max="16384" width="15.83203125" style="1" customWidth="1"/>
  </cols>
  <sheetData>
    <row r="1" ht="6.75" customHeight="1">
      <c r="A1" s="3"/>
    </row>
    <row r="2" spans="1:7" ht="15.75" customHeight="1">
      <c r="A2" s="338"/>
      <c r="B2" s="339" t="s">
        <v>113</v>
      </c>
      <c r="C2" s="169"/>
      <c r="D2" s="169"/>
      <c r="E2" s="169"/>
      <c r="F2" s="180"/>
      <c r="G2" s="180"/>
    </row>
    <row r="3" spans="1:7" ht="15.75" customHeight="1">
      <c r="A3" s="340"/>
      <c r="B3" s="522" t="s">
        <v>570</v>
      </c>
      <c r="C3" s="341"/>
      <c r="D3" s="342"/>
      <c r="E3" s="343"/>
      <c r="F3" s="344"/>
      <c r="G3" s="344"/>
    </row>
    <row r="4" spans="1:7" ht="15.75" customHeight="1">
      <c r="A4" s="167"/>
      <c r="B4" s="4"/>
      <c r="C4" s="4"/>
      <c r="D4" s="76"/>
      <c r="E4" s="76"/>
      <c r="F4" s="76"/>
      <c r="G4" s="4"/>
    </row>
    <row r="5" spans="1:7" ht="15.75" customHeight="1">
      <c r="A5" s="1">
        <f>REPLACE(A4,5,5,"")</f>
      </c>
      <c r="B5" s="4"/>
      <c r="C5" s="4"/>
      <c r="D5" s="4"/>
      <c r="E5" s="4"/>
      <c r="F5" s="4"/>
      <c r="G5" s="4"/>
    </row>
    <row r="6" spans="2:7" ht="15.75" customHeight="1">
      <c r="B6" s="257" t="s">
        <v>123</v>
      </c>
      <c r="C6" s="201"/>
      <c r="D6" s="201"/>
      <c r="E6" s="257" t="s">
        <v>478</v>
      </c>
      <c r="F6" s="201"/>
      <c r="G6" s="199"/>
    </row>
    <row r="7" spans="2:7" ht="15.75" customHeight="1">
      <c r="B7" s="476" t="s">
        <v>135</v>
      </c>
      <c r="C7" s="477"/>
      <c r="D7" s="397"/>
      <c r="E7" s="397" t="s">
        <v>135</v>
      </c>
      <c r="F7" s="469"/>
      <c r="G7" s="397"/>
    </row>
    <row r="8" spans="1:7" ht="15.75" customHeight="1">
      <c r="A8" s="105"/>
      <c r="B8" s="478" t="s">
        <v>161</v>
      </c>
      <c r="C8" s="479"/>
      <c r="D8" s="460"/>
      <c r="E8" s="460" t="s">
        <v>161</v>
      </c>
      <c r="F8" s="470"/>
      <c r="G8" s="460"/>
    </row>
    <row r="9" spans="1:7" ht="15.75" customHeight="1">
      <c r="A9" s="35" t="s">
        <v>98</v>
      </c>
      <c r="B9" s="480" t="s">
        <v>176</v>
      </c>
      <c r="C9" s="481" t="s">
        <v>177</v>
      </c>
      <c r="D9" s="400" t="s">
        <v>68</v>
      </c>
      <c r="E9" s="400" t="s">
        <v>176</v>
      </c>
      <c r="F9" s="400" t="s">
        <v>56</v>
      </c>
      <c r="G9" s="400" t="s">
        <v>68</v>
      </c>
    </row>
    <row r="10" spans="1:7" ht="4.5" customHeight="1">
      <c r="A10" s="37"/>
      <c r="B10" s="258"/>
      <c r="C10" s="258"/>
      <c r="D10" s="258"/>
      <c r="E10" s="515">
        <v>0.00242</v>
      </c>
      <c r="F10" s="515">
        <v>0.0165</v>
      </c>
      <c r="G10" s="258"/>
    </row>
    <row r="11" spans="1:7" ht="13.5" customHeight="1">
      <c r="A11" s="381" t="s">
        <v>263</v>
      </c>
      <c r="B11" s="382">
        <f>'- 51 -'!B11</f>
        <v>95946210</v>
      </c>
      <c r="C11" s="382">
        <f>'- 51 -'!D11</f>
        <v>73838530</v>
      </c>
      <c r="D11" s="382">
        <f>SUM(B11:C11)</f>
        <v>169784740</v>
      </c>
      <c r="E11" s="382">
        <f aca="true" t="shared" si="0" ref="E11:E46">B11*E$10</f>
        <v>232189.8282</v>
      </c>
      <c r="F11" s="382">
        <f aca="true" t="shared" si="1" ref="F11:F46">C11*F$10</f>
        <v>1218335.745</v>
      </c>
      <c r="G11" s="382">
        <f>SUM(E11:F11)</f>
        <v>1450525.5732</v>
      </c>
    </row>
    <row r="12" spans="1:7" ht="13.5" customHeight="1">
      <c r="A12" s="23" t="s">
        <v>264</v>
      </c>
      <c r="B12" s="24">
        <f>'- 51 -'!B12</f>
        <v>129265780</v>
      </c>
      <c r="C12" s="24">
        <f>'- 51 -'!D12</f>
        <v>76400060</v>
      </c>
      <c r="D12" s="24">
        <f aca="true" t="shared" si="2" ref="D12:D46">SUM(B12:C12)</f>
        <v>205665840</v>
      </c>
      <c r="E12" s="24">
        <f t="shared" si="0"/>
        <v>312823.1876</v>
      </c>
      <c r="F12" s="24">
        <f t="shared" si="1"/>
        <v>1260600.99</v>
      </c>
      <c r="G12" s="24">
        <f aca="true" t="shared" si="3" ref="G12:G46">SUM(E12:F12)</f>
        <v>1573424.1776</v>
      </c>
    </row>
    <row r="13" spans="1:7" ht="13.5" customHeight="1">
      <c r="A13" s="381" t="s">
        <v>265</v>
      </c>
      <c r="B13" s="382">
        <f>'- 51 -'!B13</f>
        <v>647847650</v>
      </c>
      <c r="C13" s="382">
        <f>'- 51 -'!D13</f>
        <v>395200720</v>
      </c>
      <c r="D13" s="382">
        <f t="shared" si="2"/>
        <v>1043048370</v>
      </c>
      <c r="E13" s="382">
        <f t="shared" si="0"/>
        <v>1567791.3129999998</v>
      </c>
      <c r="F13" s="382">
        <f t="shared" si="1"/>
        <v>6520811.88</v>
      </c>
      <c r="G13" s="382">
        <f t="shared" si="3"/>
        <v>8088603.193</v>
      </c>
    </row>
    <row r="14" spans="1:7" ht="13.5" customHeight="1">
      <c r="A14" s="23" t="s">
        <v>301</v>
      </c>
      <c r="B14" s="24">
        <f>'- 51 -'!B14</f>
        <v>0</v>
      </c>
      <c r="C14" s="24">
        <f>'- 51 -'!D14</f>
        <v>0</v>
      </c>
      <c r="D14" s="24">
        <f t="shared" si="2"/>
        <v>0</v>
      </c>
      <c r="E14" s="24">
        <f t="shared" si="0"/>
        <v>0</v>
      </c>
      <c r="F14" s="24">
        <f t="shared" si="1"/>
        <v>0</v>
      </c>
      <c r="G14" s="24">
        <f t="shared" si="3"/>
        <v>0</v>
      </c>
    </row>
    <row r="15" spans="1:7" ht="13.5" customHeight="1">
      <c r="A15" s="381" t="s">
        <v>266</v>
      </c>
      <c r="B15" s="382">
        <f>'- 51 -'!B15</f>
        <v>248402690</v>
      </c>
      <c r="C15" s="382">
        <f>'- 51 -'!D15</f>
        <v>64933340</v>
      </c>
      <c r="D15" s="382">
        <f t="shared" si="2"/>
        <v>313336030</v>
      </c>
      <c r="E15" s="382">
        <f t="shared" si="0"/>
        <v>601134.5098</v>
      </c>
      <c r="F15" s="382">
        <f t="shared" si="1"/>
        <v>1071400.11</v>
      </c>
      <c r="G15" s="382">
        <f t="shared" si="3"/>
        <v>1672534.6198</v>
      </c>
    </row>
    <row r="16" spans="1:7" ht="13.5" customHeight="1">
      <c r="A16" s="23" t="s">
        <v>267</v>
      </c>
      <c r="B16" s="24">
        <f>'- 51 -'!B16</f>
        <v>51066140</v>
      </c>
      <c r="C16" s="24">
        <f>'- 51 -'!D16</f>
        <v>26213470</v>
      </c>
      <c r="D16" s="24">
        <f t="shared" si="2"/>
        <v>77279610</v>
      </c>
      <c r="E16" s="24">
        <f t="shared" si="0"/>
        <v>123580.0588</v>
      </c>
      <c r="F16" s="24">
        <f t="shared" si="1"/>
        <v>432522.255</v>
      </c>
      <c r="G16" s="24">
        <f t="shared" si="3"/>
        <v>556102.3138</v>
      </c>
    </row>
    <row r="17" spans="1:7" ht="13.5" customHeight="1">
      <c r="A17" s="381" t="s">
        <v>268</v>
      </c>
      <c r="B17" s="382">
        <f>'- 51 -'!B17</f>
        <v>73276360</v>
      </c>
      <c r="C17" s="382">
        <f>'- 51 -'!D17</f>
        <v>112323850</v>
      </c>
      <c r="D17" s="382">
        <f t="shared" si="2"/>
        <v>185600210</v>
      </c>
      <c r="E17" s="382">
        <f t="shared" si="0"/>
        <v>177328.79119999998</v>
      </c>
      <c r="F17" s="382">
        <f t="shared" si="1"/>
        <v>1853343.5250000001</v>
      </c>
      <c r="G17" s="382">
        <f t="shared" si="3"/>
        <v>2030672.3162000002</v>
      </c>
    </row>
    <row r="18" spans="1:7" ht="13.5" customHeight="1">
      <c r="A18" s="23" t="s">
        <v>269</v>
      </c>
      <c r="B18" s="24">
        <f>'- 51 -'!B18</f>
        <v>67143020</v>
      </c>
      <c r="C18" s="24">
        <f>'- 51 -'!D18</f>
        <v>41899400</v>
      </c>
      <c r="D18" s="24">
        <f t="shared" si="2"/>
        <v>109042420</v>
      </c>
      <c r="E18" s="24">
        <f t="shared" si="0"/>
        <v>162486.1084</v>
      </c>
      <c r="F18" s="24">
        <f t="shared" si="1"/>
        <v>691340.1</v>
      </c>
      <c r="G18" s="24">
        <f t="shared" si="3"/>
        <v>853826.2084</v>
      </c>
    </row>
    <row r="19" spans="1:7" ht="13.5" customHeight="1">
      <c r="A19" s="381" t="s">
        <v>270</v>
      </c>
      <c r="B19" s="382">
        <f>'- 51 -'!B19</f>
        <v>183978080</v>
      </c>
      <c r="C19" s="382">
        <f>'- 51 -'!D19</f>
        <v>87403640</v>
      </c>
      <c r="D19" s="382">
        <f t="shared" si="2"/>
        <v>271381720</v>
      </c>
      <c r="E19" s="382">
        <f t="shared" si="0"/>
        <v>445226.95359999995</v>
      </c>
      <c r="F19" s="382">
        <f t="shared" si="1"/>
        <v>1442160.06</v>
      </c>
      <c r="G19" s="382">
        <f t="shared" si="3"/>
        <v>1887387.0136</v>
      </c>
    </row>
    <row r="20" spans="1:7" ht="13.5" customHeight="1">
      <c r="A20" s="23" t="s">
        <v>271</v>
      </c>
      <c r="B20" s="24">
        <f>'- 51 -'!B20</f>
        <v>370602850</v>
      </c>
      <c r="C20" s="24">
        <f>'- 51 -'!D20</f>
        <v>148876240</v>
      </c>
      <c r="D20" s="24">
        <f t="shared" si="2"/>
        <v>519479090</v>
      </c>
      <c r="E20" s="24">
        <f t="shared" si="0"/>
        <v>896858.897</v>
      </c>
      <c r="F20" s="24">
        <f t="shared" si="1"/>
        <v>2456457.96</v>
      </c>
      <c r="G20" s="24">
        <f t="shared" si="3"/>
        <v>3353316.857</v>
      </c>
    </row>
    <row r="21" spans="1:7" ht="13.5" customHeight="1">
      <c r="A21" s="381" t="s">
        <v>272</v>
      </c>
      <c r="B21" s="382">
        <f>'- 51 -'!B21</f>
        <v>257666190</v>
      </c>
      <c r="C21" s="382">
        <f>'- 51 -'!D21</f>
        <v>95796780</v>
      </c>
      <c r="D21" s="382">
        <f t="shared" si="2"/>
        <v>353462970</v>
      </c>
      <c r="E21" s="382">
        <f t="shared" si="0"/>
        <v>623552.1797999999</v>
      </c>
      <c r="F21" s="382">
        <f t="shared" si="1"/>
        <v>1580646.87</v>
      </c>
      <c r="G21" s="382">
        <f t="shared" si="3"/>
        <v>2204199.0498</v>
      </c>
    </row>
    <row r="22" spans="1:7" ht="13.5" customHeight="1">
      <c r="A22" s="23" t="s">
        <v>273</v>
      </c>
      <c r="B22" s="24">
        <f>'- 51 -'!B22</f>
        <v>77726940</v>
      </c>
      <c r="C22" s="24">
        <f>'- 51 -'!D22</f>
        <v>57557350</v>
      </c>
      <c r="D22" s="24">
        <f t="shared" si="2"/>
        <v>135284290</v>
      </c>
      <c r="E22" s="24">
        <f t="shared" si="0"/>
        <v>188099.1948</v>
      </c>
      <c r="F22" s="24">
        <f t="shared" si="1"/>
        <v>949696.275</v>
      </c>
      <c r="G22" s="24">
        <f t="shared" si="3"/>
        <v>1137795.4698</v>
      </c>
    </row>
    <row r="23" spans="1:7" ht="13.5" customHeight="1">
      <c r="A23" s="381" t="s">
        <v>274</v>
      </c>
      <c r="B23" s="382">
        <f>'- 51 -'!B23</f>
        <v>66156430</v>
      </c>
      <c r="C23" s="382">
        <f>'- 51 -'!D23</f>
        <v>18971780</v>
      </c>
      <c r="D23" s="382">
        <f t="shared" si="2"/>
        <v>85128210</v>
      </c>
      <c r="E23" s="382">
        <f t="shared" si="0"/>
        <v>160098.5606</v>
      </c>
      <c r="F23" s="382">
        <f t="shared" si="1"/>
        <v>313034.37</v>
      </c>
      <c r="G23" s="382">
        <f t="shared" si="3"/>
        <v>473132.93059999996</v>
      </c>
    </row>
    <row r="24" spans="1:7" ht="13.5" customHeight="1">
      <c r="A24" s="23" t="s">
        <v>275</v>
      </c>
      <c r="B24" s="24">
        <f>'- 51 -'!B24</f>
        <v>543586250</v>
      </c>
      <c r="C24" s="24">
        <f>'- 51 -'!D24</f>
        <v>107884210</v>
      </c>
      <c r="D24" s="24">
        <f t="shared" si="2"/>
        <v>651470460</v>
      </c>
      <c r="E24" s="24">
        <f t="shared" si="0"/>
        <v>1315478.7249999999</v>
      </c>
      <c r="F24" s="24">
        <f t="shared" si="1"/>
        <v>1780089.465</v>
      </c>
      <c r="G24" s="24">
        <f t="shared" si="3"/>
        <v>3095568.19</v>
      </c>
    </row>
    <row r="25" spans="1:7" ht="13.5" customHeight="1">
      <c r="A25" s="381" t="s">
        <v>276</v>
      </c>
      <c r="B25" s="382">
        <f>'- 51 -'!B25</f>
        <v>1665487420</v>
      </c>
      <c r="C25" s="382">
        <f>'- 51 -'!D25</f>
        <v>502210970</v>
      </c>
      <c r="D25" s="382">
        <f t="shared" si="2"/>
        <v>2167698390</v>
      </c>
      <c r="E25" s="382">
        <f t="shared" si="0"/>
        <v>4030479.5563999997</v>
      </c>
      <c r="F25" s="382">
        <f t="shared" si="1"/>
        <v>8286481.005000001</v>
      </c>
      <c r="G25" s="382">
        <f t="shared" si="3"/>
        <v>12316960.5614</v>
      </c>
    </row>
    <row r="26" spans="1:7" ht="13.5" customHeight="1">
      <c r="A26" s="23" t="s">
        <v>277</v>
      </c>
      <c r="B26" s="24">
        <f>'- 51 -'!B26</f>
        <v>204591960</v>
      </c>
      <c r="C26" s="24">
        <f>'- 51 -'!D26</f>
        <v>71212030</v>
      </c>
      <c r="D26" s="24">
        <f t="shared" si="2"/>
        <v>275803990</v>
      </c>
      <c r="E26" s="24">
        <f t="shared" si="0"/>
        <v>495112.54319999996</v>
      </c>
      <c r="F26" s="24">
        <f t="shared" si="1"/>
        <v>1174998.495</v>
      </c>
      <c r="G26" s="24">
        <f t="shared" si="3"/>
        <v>1670111.0382</v>
      </c>
    </row>
    <row r="27" spans="1:7" ht="13.5" customHeight="1">
      <c r="A27" s="381" t="s">
        <v>278</v>
      </c>
      <c r="B27" s="382">
        <f>'- 51 -'!B27</f>
        <v>130953950</v>
      </c>
      <c r="C27" s="382">
        <f>'- 51 -'!D27</f>
        <v>56368470</v>
      </c>
      <c r="D27" s="382">
        <f t="shared" si="2"/>
        <v>187322420</v>
      </c>
      <c r="E27" s="382">
        <f t="shared" si="0"/>
        <v>316908.559</v>
      </c>
      <c r="F27" s="382">
        <f t="shared" si="1"/>
        <v>930079.755</v>
      </c>
      <c r="G27" s="382">
        <f t="shared" si="3"/>
        <v>1246988.314</v>
      </c>
    </row>
    <row r="28" spans="1:7" ht="13.5" customHeight="1">
      <c r="A28" s="23" t="s">
        <v>279</v>
      </c>
      <c r="B28" s="24">
        <f>'- 51 -'!B28</f>
        <v>94787720</v>
      </c>
      <c r="C28" s="24">
        <f>'- 51 -'!D28</f>
        <v>98076350</v>
      </c>
      <c r="D28" s="24">
        <f t="shared" si="2"/>
        <v>192864070</v>
      </c>
      <c r="E28" s="24">
        <f t="shared" si="0"/>
        <v>229386.2824</v>
      </c>
      <c r="F28" s="24">
        <f t="shared" si="1"/>
        <v>1618259.7750000001</v>
      </c>
      <c r="G28" s="24">
        <f t="shared" si="3"/>
        <v>1847646.0574</v>
      </c>
    </row>
    <row r="29" spans="1:7" ht="13.5" customHeight="1">
      <c r="A29" s="381" t="s">
        <v>280</v>
      </c>
      <c r="B29" s="382">
        <f>'- 51 -'!B29</f>
        <v>1749594500</v>
      </c>
      <c r="C29" s="382">
        <f>'- 51 -'!D29</f>
        <v>508478160</v>
      </c>
      <c r="D29" s="382">
        <f t="shared" si="2"/>
        <v>2258072660</v>
      </c>
      <c r="E29" s="382">
        <f t="shared" si="0"/>
        <v>4234018.6899999995</v>
      </c>
      <c r="F29" s="382">
        <f t="shared" si="1"/>
        <v>8389889.64</v>
      </c>
      <c r="G29" s="382">
        <f t="shared" si="3"/>
        <v>12623908.33</v>
      </c>
    </row>
    <row r="30" spans="1:7" ht="13.5" customHeight="1">
      <c r="A30" s="23" t="s">
        <v>281</v>
      </c>
      <c r="B30" s="24">
        <f>'- 51 -'!B30</f>
        <v>51999760</v>
      </c>
      <c r="C30" s="24">
        <f>'- 51 -'!D30</f>
        <v>45739370</v>
      </c>
      <c r="D30" s="24">
        <f t="shared" si="2"/>
        <v>97739130</v>
      </c>
      <c r="E30" s="24">
        <f t="shared" si="0"/>
        <v>125839.41919999999</v>
      </c>
      <c r="F30" s="24">
        <f t="shared" si="1"/>
        <v>754699.605</v>
      </c>
      <c r="G30" s="24">
        <f t="shared" si="3"/>
        <v>880539.0242</v>
      </c>
    </row>
    <row r="31" spans="1:7" ht="13.5" customHeight="1">
      <c r="A31" s="381" t="s">
        <v>282</v>
      </c>
      <c r="B31" s="382">
        <f>'- 51 -'!B31</f>
        <v>224737800</v>
      </c>
      <c r="C31" s="382">
        <f>'- 51 -'!D31</f>
        <v>169075670</v>
      </c>
      <c r="D31" s="382">
        <f t="shared" si="2"/>
        <v>393813470</v>
      </c>
      <c r="E31" s="382">
        <f t="shared" si="0"/>
        <v>543865.4759999999</v>
      </c>
      <c r="F31" s="382">
        <f t="shared" si="1"/>
        <v>2789748.555</v>
      </c>
      <c r="G31" s="382">
        <f t="shared" si="3"/>
        <v>3333614.031</v>
      </c>
    </row>
    <row r="32" spans="1:7" ht="13.5" customHeight="1">
      <c r="A32" s="23" t="s">
        <v>283</v>
      </c>
      <c r="B32" s="24">
        <f>'- 51 -'!B32</f>
        <v>171100310</v>
      </c>
      <c r="C32" s="24">
        <f>'- 51 -'!D32</f>
        <v>64606210</v>
      </c>
      <c r="D32" s="24">
        <f t="shared" si="2"/>
        <v>235706520</v>
      </c>
      <c r="E32" s="24">
        <f t="shared" si="0"/>
        <v>414062.75019999995</v>
      </c>
      <c r="F32" s="24">
        <f t="shared" si="1"/>
        <v>1066002.465</v>
      </c>
      <c r="G32" s="24">
        <f t="shared" si="3"/>
        <v>1480065.2152</v>
      </c>
    </row>
    <row r="33" spans="1:7" ht="13.5" customHeight="1">
      <c r="A33" s="381" t="s">
        <v>284</v>
      </c>
      <c r="B33" s="382">
        <f>'- 51 -'!B33</f>
        <v>111093530</v>
      </c>
      <c r="C33" s="382">
        <f>'- 51 -'!D33</f>
        <v>67945560</v>
      </c>
      <c r="D33" s="382">
        <f t="shared" si="2"/>
        <v>179039090</v>
      </c>
      <c r="E33" s="382">
        <f t="shared" si="0"/>
        <v>268846.3426</v>
      </c>
      <c r="F33" s="382">
        <f t="shared" si="1"/>
        <v>1121101.74</v>
      </c>
      <c r="G33" s="382">
        <f t="shared" si="3"/>
        <v>1389948.0825999998</v>
      </c>
    </row>
    <row r="34" spans="1:7" ht="13.5" customHeight="1">
      <c r="A34" s="23" t="s">
        <v>285</v>
      </c>
      <c r="B34" s="24">
        <f>'- 51 -'!B34</f>
        <v>154342610</v>
      </c>
      <c r="C34" s="24">
        <f>'- 51 -'!D34</f>
        <v>103859300</v>
      </c>
      <c r="D34" s="24">
        <f t="shared" si="2"/>
        <v>258201910</v>
      </c>
      <c r="E34" s="24">
        <f t="shared" si="0"/>
        <v>373509.1162</v>
      </c>
      <c r="F34" s="24">
        <f t="shared" si="1"/>
        <v>1713678.4500000002</v>
      </c>
      <c r="G34" s="24">
        <f t="shared" si="3"/>
        <v>2087187.5662000002</v>
      </c>
    </row>
    <row r="35" spans="1:7" ht="13.5" customHeight="1">
      <c r="A35" s="381" t="s">
        <v>286</v>
      </c>
      <c r="B35" s="382">
        <f>'- 51 -'!B35</f>
        <v>1592159190</v>
      </c>
      <c r="C35" s="382">
        <f>'- 51 -'!D35</f>
        <v>447730600</v>
      </c>
      <c r="D35" s="382">
        <f t="shared" si="2"/>
        <v>2039889790</v>
      </c>
      <c r="E35" s="382">
        <f t="shared" si="0"/>
        <v>3853025.2397999996</v>
      </c>
      <c r="F35" s="382">
        <f t="shared" si="1"/>
        <v>7387554.9</v>
      </c>
      <c r="G35" s="382">
        <f t="shared" si="3"/>
        <v>11240580.139800001</v>
      </c>
    </row>
    <row r="36" spans="1:7" ht="13.5" customHeight="1">
      <c r="A36" s="23" t="s">
        <v>287</v>
      </c>
      <c r="B36" s="24">
        <f>'- 51 -'!B36</f>
        <v>138646550</v>
      </c>
      <c r="C36" s="24">
        <f>'- 51 -'!D36</f>
        <v>86203250</v>
      </c>
      <c r="D36" s="24">
        <f t="shared" si="2"/>
        <v>224849800</v>
      </c>
      <c r="E36" s="24">
        <f t="shared" si="0"/>
        <v>335524.65099999995</v>
      </c>
      <c r="F36" s="24">
        <f t="shared" si="1"/>
        <v>1422353.625</v>
      </c>
      <c r="G36" s="24">
        <f t="shared" si="3"/>
        <v>1757878.276</v>
      </c>
    </row>
    <row r="37" spans="1:7" ht="13.5" customHeight="1">
      <c r="A37" s="381" t="s">
        <v>288</v>
      </c>
      <c r="B37" s="382">
        <f>'- 51 -'!B37</f>
        <v>353069450</v>
      </c>
      <c r="C37" s="382">
        <f>'- 51 -'!D37</f>
        <v>78684090</v>
      </c>
      <c r="D37" s="382">
        <f t="shared" si="2"/>
        <v>431753540</v>
      </c>
      <c r="E37" s="382">
        <f t="shared" si="0"/>
        <v>854428.0689999999</v>
      </c>
      <c r="F37" s="382">
        <f t="shared" si="1"/>
        <v>1298287.485</v>
      </c>
      <c r="G37" s="382">
        <f t="shared" si="3"/>
        <v>2152715.554</v>
      </c>
    </row>
    <row r="38" spans="1:7" ht="13.5" customHeight="1">
      <c r="A38" s="23" t="s">
        <v>289</v>
      </c>
      <c r="B38" s="24">
        <f>'- 51 -'!B38</f>
        <v>765159860</v>
      </c>
      <c r="C38" s="24">
        <f>'- 51 -'!D38</f>
        <v>162350280</v>
      </c>
      <c r="D38" s="24">
        <f t="shared" si="2"/>
        <v>927510140</v>
      </c>
      <c r="E38" s="24">
        <f t="shared" si="0"/>
        <v>1851686.8612</v>
      </c>
      <c r="F38" s="24">
        <f t="shared" si="1"/>
        <v>2678779.62</v>
      </c>
      <c r="G38" s="24">
        <f t="shared" si="3"/>
        <v>4530466.4812</v>
      </c>
    </row>
    <row r="39" spans="1:7" ht="13.5" customHeight="1">
      <c r="A39" s="381" t="s">
        <v>290</v>
      </c>
      <c r="B39" s="382">
        <f>'- 51 -'!B39</f>
        <v>91055720</v>
      </c>
      <c r="C39" s="382">
        <f>'- 51 -'!D39</f>
        <v>79903450</v>
      </c>
      <c r="D39" s="382">
        <f t="shared" si="2"/>
        <v>170959170</v>
      </c>
      <c r="E39" s="382">
        <f t="shared" si="0"/>
        <v>220354.8424</v>
      </c>
      <c r="F39" s="382">
        <f t="shared" si="1"/>
        <v>1318406.925</v>
      </c>
      <c r="G39" s="382">
        <f t="shared" si="3"/>
        <v>1538761.7674</v>
      </c>
    </row>
    <row r="40" spans="1:7" ht="13.5" customHeight="1">
      <c r="A40" s="23" t="s">
        <v>291</v>
      </c>
      <c r="B40" s="24">
        <f>'- 51 -'!B40</f>
        <v>915040790</v>
      </c>
      <c r="C40" s="24">
        <f>'- 51 -'!D40</f>
        <v>642104750</v>
      </c>
      <c r="D40" s="24">
        <f t="shared" si="2"/>
        <v>1557145540</v>
      </c>
      <c r="E40" s="24">
        <f t="shared" si="0"/>
        <v>2214398.7117999997</v>
      </c>
      <c r="F40" s="24">
        <f t="shared" si="1"/>
        <v>10594728.375</v>
      </c>
      <c r="G40" s="24">
        <f t="shared" si="3"/>
        <v>12809127.0868</v>
      </c>
    </row>
    <row r="41" spans="1:7" ht="13.5" customHeight="1">
      <c r="A41" s="381" t="s">
        <v>292</v>
      </c>
      <c r="B41" s="382">
        <f>'- 51 -'!B41</f>
        <v>513185880</v>
      </c>
      <c r="C41" s="382">
        <f>'- 51 -'!D41</f>
        <v>148843420</v>
      </c>
      <c r="D41" s="382">
        <f t="shared" si="2"/>
        <v>662029300</v>
      </c>
      <c r="E41" s="382">
        <f t="shared" si="0"/>
        <v>1241909.8295999998</v>
      </c>
      <c r="F41" s="382">
        <f t="shared" si="1"/>
        <v>2455916.43</v>
      </c>
      <c r="G41" s="382">
        <f t="shared" si="3"/>
        <v>3697826.2596</v>
      </c>
    </row>
    <row r="42" spans="1:7" ht="13.5" customHeight="1">
      <c r="A42" s="23" t="s">
        <v>293</v>
      </c>
      <c r="B42" s="24">
        <f>'- 51 -'!B42</f>
        <v>99597960</v>
      </c>
      <c r="C42" s="24">
        <f>'- 51 -'!D42</f>
        <v>48702040</v>
      </c>
      <c r="D42" s="24">
        <f t="shared" si="2"/>
        <v>148300000</v>
      </c>
      <c r="E42" s="24">
        <f t="shared" si="0"/>
        <v>241027.06319999998</v>
      </c>
      <c r="F42" s="24">
        <f t="shared" si="1"/>
        <v>803583.66</v>
      </c>
      <c r="G42" s="24">
        <f t="shared" si="3"/>
        <v>1044610.7232</v>
      </c>
    </row>
    <row r="43" spans="1:7" ht="13.5" customHeight="1">
      <c r="A43" s="381" t="s">
        <v>294</v>
      </c>
      <c r="B43" s="382">
        <f>'- 51 -'!B43</f>
        <v>73164670</v>
      </c>
      <c r="C43" s="382">
        <f>'- 51 -'!D43</f>
        <v>32435270</v>
      </c>
      <c r="D43" s="382">
        <f t="shared" si="2"/>
        <v>105599940</v>
      </c>
      <c r="E43" s="382">
        <f t="shared" si="0"/>
        <v>177058.50139999998</v>
      </c>
      <c r="F43" s="382">
        <f t="shared" si="1"/>
        <v>535181.9550000001</v>
      </c>
      <c r="G43" s="382">
        <f t="shared" si="3"/>
        <v>712240.4564</v>
      </c>
    </row>
    <row r="44" spans="1:7" ht="13.5" customHeight="1">
      <c r="A44" s="23" t="s">
        <v>295</v>
      </c>
      <c r="B44" s="24">
        <f>'- 51 -'!B44</f>
        <v>39935850</v>
      </c>
      <c r="C44" s="24">
        <f>'- 51 -'!D44</f>
        <v>9620680</v>
      </c>
      <c r="D44" s="24">
        <f t="shared" si="2"/>
        <v>49556530</v>
      </c>
      <c r="E44" s="24">
        <f t="shared" si="0"/>
        <v>96644.757</v>
      </c>
      <c r="F44" s="24">
        <f t="shared" si="1"/>
        <v>158741.22</v>
      </c>
      <c r="G44" s="24">
        <f t="shared" si="3"/>
        <v>255385.977</v>
      </c>
    </row>
    <row r="45" spans="1:7" ht="13.5" customHeight="1">
      <c r="A45" s="381" t="s">
        <v>296</v>
      </c>
      <c r="B45" s="382">
        <f>'- 51 -'!B45</f>
        <v>109615830</v>
      </c>
      <c r="C45" s="382">
        <f>'- 51 -'!D45</f>
        <v>44107490</v>
      </c>
      <c r="D45" s="382">
        <f t="shared" si="2"/>
        <v>153723320</v>
      </c>
      <c r="E45" s="382">
        <f t="shared" si="0"/>
        <v>265270.3086</v>
      </c>
      <c r="F45" s="382">
        <f t="shared" si="1"/>
        <v>727773.5850000001</v>
      </c>
      <c r="G45" s="382">
        <f t="shared" si="3"/>
        <v>993043.8936000001</v>
      </c>
    </row>
    <row r="46" spans="1:7" ht="13.5" customHeight="1">
      <c r="A46" s="23" t="s">
        <v>297</v>
      </c>
      <c r="B46" s="24">
        <f>'- 51 -'!B46</f>
        <v>1965328390</v>
      </c>
      <c r="C46" s="24">
        <f>'- 51 -'!D46</f>
        <v>1953776000</v>
      </c>
      <c r="D46" s="24">
        <f t="shared" si="2"/>
        <v>3919104390</v>
      </c>
      <c r="E46" s="24">
        <f t="shared" si="0"/>
        <v>4756094.703799999</v>
      </c>
      <c r="F46" s="24">
        <f t="shared" si="1"/>
        <v>32237304</v>
      </c>
      <c r="G46" s="24">
        <f t="shared" si="3"/>
        <v>36993398.7038</v>
      </c>
    </row>
    <row r="47" spans="1:7" ht="13.5" customHeight="1">
      <c r="A47" s="381" t="s">
        <v>300</v>
      </c>
      <c r="B47" s="382"/>
      <c r="C47" s="382"/>
      <c r="D47" s="382"/>
      <c r="E47" s="382"/>
      <c r="F47" s="382"/>
      <c r="G47" s="382"/>
    </row>
    <row r="48" spans="1:7" ht="6" customHeight="1">
      <c r="A48"/>
      <c r="B48"/>
      <c r="C48"/>
      <c r="D48"/>
      <c r="E48"/>
      <c r="F48"/>
      <c r="G48"/>
    </row>
    <row r="49" spans="1:7" ht="13.5" customHeight="1">
      <c r="A49" s="384" t="s">
        <v>306</v>
      </c>
      <c r="B49" s="385">
        <f aca="true" t="shared" si="4" ref="B49:G49">SUM(B11:B47)</f>
        <v>14027314290</v>
      </c>
      <c r="C49" s="385">
        <f t="shared" si="4"/>
        <v>6729332780</v>
      </c>
      <c r="D49" s="385">
        <f t="shared" si="4"/>
        <v>20756647070</v>
      </c>
      <c r="E49" s="385">
        <f t="shared" si="4"/>
        <v>33946100.58179999</v>
      </c>
      <c r="F49" s="385">
        <f t="shared" si="4"/>
        <v>111033990.86999999</v>
      </c>
      <c r="G49" s="385">
        <f t="shared" si="4"/>
        <v>144980091.4518</v>
      </c>
    </row>
    <row r="50" spans="1:7" ht="6" customHeight="1">
      <c r="A50" s="25"/>
      <c r="B50" s="26"/>
      <c r="C50" s="26"/>
      <c r="D50" s="26"/>
      <c r="E50" s="26"/>
      <c r="F50" s="26"/>
      <c r="G50" s="26"/>
    </row>
    <row r="51" spans="1:7" ht="13.5" customHeight="1">
      <c r="A51" s="23" t="s">
        <v>304</v>
      </c>
      <c r="B51" s="24">
        <f>'- 51 -'!B51</f>
        <v>18200140</v>
      </c>
      <c r="C51" s="24">
        <f>'- 51 -'!D51</f>
        <v>1338790</v>
      </c>
      <c r="D51" s="24">
        <f>SUM(B51:C51)</f>
        <v>19538930</v>
      </c>
      <c r="E51" s="24">
        <v>0</v>
      </c>
      <c r="F51" s="24">
        <v>0</v>
      </c>
      <c r="G51" s="24">
        <f>SUM(E51:F51)</f>
        <v>0</v>
      </c>
    </row>
    <row r="52" spans="1:7" ht="13.5" customHeight="1">
      <c r="A52" s="381" t="s">
        <v>305</v>
      </c>
      <c r="B52" s="382">
        <f>'- 51 -'!B52</f>
        <v>7297990</v>
      </c>
      <c r="C52" s="382">
        <f>'- 51 -'!D52</f>
        <v>26672880</v>
      </c>
      <c r="D52" s="382">
        <f>SUM(B52:C52)</f>
        <v>33970870</v>
      </c>
      <c r="E52" s="382">
        <f>B52*E$10</f>
        <v>17661.1358</v>
      </c>
      <c r="F52" s="382">
        <f>C52*F$10</f>
        <v>440102.52</v>
      </c>
      <c r="G52" s="382">
        <f>SUM(E52:F52)</f>
        <v>457763.6558</v>
      </c>
    </row>
    <row r="53" spans="1:7" ht="6" customHeight="1">
      <c r="A53" s="162"/>
      <c r="B53" s="179"/>
      <c r="C53" s="179"/>
      <c r="D53" s="179"/>
      <c r="E53" s="179"/>
      <c r="F53" s="179"/>
      <c r="G53" s="179"/>
    </row>
    <row r="54" spans="1:7" ht="14.25" customHeight="1">
      <c r="A54" s="384" t="s">
        <v>298</v>
      </c>
      <c r="B54" s="385">
        <f aca="true" t="shared" si="5" ref="B54:G54">SUM(B49,B51:B52)</f>
        <v>14052812420</v>
      </c>
      <c r="C54" s="385">
        <f t="shared" si="5"/>
        <v>6757344450</v>
      </c>
      <c r="D54" s="385">
        <f t="shared" si="5"/>
        <v>20810156870</v>
      </c>
      <c r="E54" s="385">
        <f t="shared" si="5"/>
        <v>33963761.71759999</v>
      </c>
      <c r="F54" s="385">
        <f t="shared" si="5"/>
        <v>111474093.38999999</v>
      </c>
      <c r="G54" s="385">
        <f t="shared" si="5"/>
        <v>145437855.1076</v>
      </c>
    </row>
    <row r="55" spans="1:7" ht="28.5" customHeight="1">
      <c r="A55" s="345"/>
      <c r="B55" s="345"/>
      <c r="C55" s="345"/>
      <c r="D55" s="345"/>
      <c r="E55" s="345"/>
      <c r="F55" s="345"/>
      <c r="G55" s="345"/>
    </row>
    <row r="56" spans="1:8" ht="14.25" customHeight="1">
      <c r="A56" s="349" t="s">
        <v>523</v>
      </c>
      <c r="B56" s="39"/>
      <c r="C56" s="39"/>
      <c r="D56" s="39"/>
      <c r="E56" s="39"/>
      <c r="F56" s="39"/>
      <c r="G56" s="39"/>
      <c r="H56" s="39"/>
    </row>
    <row r="57" spans="1:8" ht="14.25" customHeight="1">
      <c r="A57" s="28"/>
      <c r="B57" s="39"/>
      <c r="C57" s="39"/>
      <c r="D57" s="39"/>
      <c r="E57" s="39"/>
      <c r="F57" s="39"/>
      <c r="G57" s="39"/>
      <c r="H57" s="39"/>
    </row>
    <row r="58" spans="1:8" ht="14.25" customHeight="1">
      <c r="A58" s="29"/>
      <c r="B58" s="39"/>
      <c r="C58" s="39"/>
      <c r="D58" s="39"/>
      <c r="E58" s="39"/>
      <c r="F58" s="39"/>
      <c r="G58" s="39"/>
      <c r="H58" s="39"/>
    </row>
    <row r="59" spans="2:7" ht="14.25" customHeight="1">
      <c r="B59" s="118"/>
      <c r="C59" s="118"/>
      <c r="D59" s="118"/>
      <c r="E59" s="118"/>
      <c r="F59" s="118"/>
      <c r="G59" s="118"/>
    </row>
    <row r="60"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43.xml><?xml version="1.0" encoding="utf-8"?>
<worksheet xmlns="http://schemas.openxmlformats.org/spreadsheetml/2006/main" xmlns:r="http://schemas.openxmlformats.org/officeDocument/2006/relationships">
  <sheetPr codeName="Sheet43">
    <pageSetUpPr fitToPage="1"/>
  </sheetPr>
  <dimension ref="A1:H60"/>
  <sheetViews>
    <sheetView showGridLines="0" showZeros="0" workbookViewId="0" topLeftCell="A1">
      <selection activeCell="A1" sqref="A1"/>
    </sheetView>
  </sheetViews>
  <sheetFormatPr defaultColWidth="15.83203125" defaultRowHeight="12"/>
  <cols>
    <col min="1" max="1" width="30.83203125" style="1" customWidth="1"/>
    <col min="2" max="2" width="18.83203125" style="1" customWidth="1"/>
    <col min="3" max="3" width="15.83203125" style="1" customWidth="1"/>
    <col min="4" max="4" width="16.83203125" style="1" customWidth="1"/>
    <col min="5" max="5" width="17.83203125" style="1" customWidth="1"/>
    <col min="6" max="6" width="15.83203125" style="1" customWidth="1"/>
    <col min="7" max="7" width="17.83203125" style="1" customWidth="1"/>
    <col min="8" max="16384" width="15.83203125" style="1" customWidth="1"/>
  </cols>
  <sheetData>
    <row r="1" ht="6.75" customHeight="1">
      <c r="A1" s="3"/>
    </row>
    <row r="2" spans="1:7" ht="15.75" customHeight="1">
      <c r="A2" s="271" t="s">
        <v>114</v>
      </c>
      <c r="B2" s="272"/>
      <c r="C2" s="272"/>
      <c r="D2" s="272"/>
      <c r="E2" s="272"/>
      <c r="F2" s="272"/>
      <c r="G2" s="272"/>
    </row>
    <row r="3" spans="1:7" ht="15.75" customHeight="1">
      <c r="A3" s="273" t="str">
        <f>TAXYEAR</f>
        <v>FOR THE 2005 TAXATION YEAR</v>
      </c>
      <c r="B3" s="274"/>
      <c r="C3" s="274"/>
      <c r="D3" s="274"/>
      <c r="E3" s="275"/>
      <c r="F3" s="275"/>
      <c r="G3" s="274"/>
    </row>
    <row r="4" spans="2:7" ht="15.75" customHeight="1">
      <c r="B4" s="4"/>
      <c r="C4" s="4"/>
      <c r="D4" s="4"/>
      <c r="E4" s="76"/>
      <c r="F4" s="76"/>
      <c r="G4" s="76"/>
    </row>
    <row r="5" spans="2:7" ht="15.75" customHeight="1">
      <c r="B5" s="4"/>
      <c r="C5" s="4"/>
      <c r="D5" s="4"/>
      <c r="E5" s="4"/>
      <c r="F5" s="4"/>
      <c r="G5" s="4"/>
    </row>
    <row r="6" spans="2:8" ht="15.75" customHeight="1">
      <c r="B6" s="257" t="s">
        <v>123</v>
      </c>
      <c r="C6" s="201"/>
      <c r="D6" s="201"/>
      <c r="E6" s="199"/>
      <c r="F6" s="4"/>
      <c r="G6" s="4"/>
      <c r="H6" s="164" t="s">
        <v>164</v>
      </c>
    </row>
    <row r="7" spans="2:8" ht="15.75" customHeight="1">
      <c r="B7" s="476" t="s">
        <v>135</v>
      </c>
      <c r="C7" s="476" t="s">
        <v>136</v>
      </c>
      <c r="D7" s="477"/>
      <c r="E7" s="397"/>
      <c r="F7" s="472"/>
      <c r="G7" s="397" t="s">
        <v>137</v>
      </c>
      <c r="H7" s="164" t="s">
        <v>151</v>
      </c>
    </row>
    <row r="8" spans="1:8" ht="15.75" customHeight="1">
      <c r="A8" s="32"/>
      <c r="B8" s="482" t="s">
        <v>161</v>
      </c>
      <c r="C8" s="482" t="s">
        <v>162</v>
      </c>
      <c r="D8" s="483" t="s">
        <v>6</v>
      </c>
      <c r="E8" s="484"/>
      <c r="F8" s="460" t="s">
        <v>137</v>
      </c>
      <c r="G8" s="460" t="s">
        <v>163</v>
      </c>
      <c r="H8" s="164" t="s">
        <v>240</v>
      </c>
    </row>
    <row r="9" spans="1:8" ht="15.75" customHeight="1">
      <c r="A9" s="276" t="s">
        <v>98</v>
      </c>
      <c r="B9" s="481" t="s">
        <v>176</v>
      </c>
      <c r="C9" s="481" t="s">
        <v>173</v>
      </c>
      <c r="D9" s="481" t="s">
        <v>177</v>
      </c>
      <c r="E9" s="400" t="s">
        <v>68</v>
      </c>
      <c r="F9" s="400" t="s">
        <v>540</v>
      </c>
      <c r="G9" s="400" t="s">
        <v>539</v>
      </c>
      <c r="H9" s="164" t="s">
        <v>241</v>
      </c>
    </row>
    <row r="10" spans="1:7" ht="4.5" customHeight="1">
      <c r="A10" s="22"/>
      <c r="B10" s="258"/>
      <c r="C10" s="3"/>
      <c r="D10" s="258"/>
      <c r="E10" s="258"/>
      <c r="F10" s="3"/>
      <c r="G10" s="3"/>
    </row>
    <row r="11" spans="1:7" ht="13.5" customHeight="1">
      <c r="A11" s="381" t="s">
        <v>263</v>
      </c>
      <c r="B11" s="382">
        <v>95946210</v>
      </c>
      <c r="C11" s="382">
        <v>78766340</v>
      </c>
      <c r="D11" s="382">
        <v>73838530</v>
      </c>
      <c r="E11" s="382">
        <f aca="true" t="shared" si="0" ref="E11:E46">SUM(B11:D11)</f>
        <v>248551080</v>
      </c>
      <c r="F11" s="382">
        <f>'- 54 -'!C11</f>
        <v>4864292</v>
      </c>
      <c r="G11" s="383">
        <f aca="true" t="shared" si="1" ref="G11:G46">F11/E11*1000</f>
        <v>19.57059289382287</v>
      </c>
    </row>
    <row r="12" spans="1:7" ht="13.5" customHeight="1">
      <c r="A12" s="23" t="s">
        <v>264</v>
      </c>
      <c r="B12" s="24">
        <v>129265780</v>
      </c>
      <c r="C12" s="24">
        <v>112355460</v>
      </c>
      <c r="D12" s="24">
        <v>76400060</v>
      </c>
      <c r="E12" s="24">
        <f t="shared" si="0"/>
        <v>318021300</v>
      </c>
      <c r="F12" s="24">
        <f>'- 54 -'!C12</f>
        <v>8123395</v>
      </c>
      <c r="G12" s="374">
        <f t="shared" si="1"/>
        <v>25.543556359275307</v>
      </c>
    </row>
    <row r="13" spans="1:7" ht="13.5" customHeight="1">
      <c r="A13" s="381" t="s">
        <v>265</v>
      </c>
      <c r="B13" s="382">
        <v>647847650</v>
      </c>
      <c r="C13" s="382">
        <v>27783350</v>
      </c>
      <c r="D13" s="382">
        <v>395200720</v>
      </c>
      <c r="E13" s="382">
        <f t="shared" si="0"/>
        <v>1070831720</v>
      </c>
      <c r="F13" s="382">
        <f>'- 54 -'!C13</f>
        <v>20892731</v>
      </c>
      <c r="G13" s="383">
        <f t="shared" si="1"/>
        <v>19.510750951606102</v>
      </c>
    </row>
    <row r="14" spans="1:7" ht="13.5" customHeight="1">
      <c r="A14" s="23" t="s">
        <v>301</v>
      </c>
      <c r="B14" s="24"/>
      <c r="C14" s="24"/>
      <c r="D14" s="24"/>
      <c r="E14" s="24">
        <f t="shared" si="0"/>
        <v>0</v>
      </c>
      <c r="F14" s="24">
        <f>'- 54 -'!C14</f>
        <v>0</v>
      </c>
      <c r="G14" s="374"/>
    </row>
    <row r="15" spans="1:7" ht="13.5" customHeight="1">
      <c r="A15" s="381" t="s">
        <v>266</v>
      </c>
      <c r="B15" s="382">
        <v>248402690</v>
      </c>
      <c r="C15" s="382">
        <v>38020590</v>
      </c>
      <c r="D15" s="382">
        <v>64933340</v>
      </c>
      <c r="E15" s="382">
        <f t="shared" si="0"/>
        <v>351356620</v>
      </c>
      <c r="F15" s="382">
        <f>'- 54 -'!C15</f>
        <v>6344398</v>
      </c>
      <c r="G15" s="383">
        <f t="shared" si="1"/>
        <v>18.056861999640137</v>
      </c>
    </row>
    <row r="16" spans="1:8" ht="13.5" customHeight="1">
      <c r="A16" s="23" t="s">
        <v>267</v>
      </c>
      <c r="B16" s="24">
        <v>51066140</v>
      </c>
      <c r="C16" s="24">
        <v>0</v>
      </c>
      <c r="D16" s="24">
        <v>26213470</v>
      </c>
      <c r="E16" s="24">
        <f t="shared" si="0"/>
        <v>77279610</v>
      </c>
      <c r="F16" s="24">
        <f>'- 54 -'!C16</f>
        <v>3234499</v>
      </c>
      <c r="G16" s="374">
        <f>(F16-H16)/E16*1000</f>
        <v>22.605613563526006</v>
      </c>
      <c r="H16" s="1">
        <v>1487546</v>
      </c>
    </row>
    <row r="17" spans="1:7" ht="13.5" customHeight="1">
      <c r="A17" s="381" t="s">
        <v>268</v>
      </c>
      <c r="B17" s="382">
        <v>73276360</v>
      </c>
      <c r="C17" s="382">
        <v>75674800</v>
      </c>
      <c r="D17" s="382">
        <v>112323850</v>
      </c>
      <c r="E17" s="382">
        <f t="shared" si="0"/>
        <v>261275010</v>
      </c>
      <c r="F17" s="382">
        <f>'- 54 -'!C17</f>
        <v>5384179</v>
      </c>
      <c r="G17" s="383">
        <f t="shared" si="1"/>
        <v>20.60732482605206</v>
      </c>
    </row>
    <row r="18" spans="1:7" ht="13.5" customHeight="1">
      <c r="A18" s="23" t="s">
        <v>269</v>
      </c>
      <c r="B18" s="24">
        <v>67143020</v>
      </c>
      <c r="C18" s="24">
        <v>11789430</v>
      </c>
      <c r="D18" s="24">
        <v>41899400</v>
      </c>
      <c r="E18" s="24">
        <f t="shared" si="0"/>
        <v>120831850</v>
      </c>
      <c r="F18" s="24">
        <f>'- 54 -'!C18</f>
        <v>2960380</v>
      </c>
      <c r="G18" s="374">
        <f>(F18-H18)/E18*1000</f>
        <v>24.49999731031181</v>
      </c>
    </row>
    <row r="19" spans="1:7" ht="13.5" customHeight="1">
      <c r="A19" s="381" t="s">
        <v>270</v>
      </c>
      <c r="B19" s="382">
        <v>183978080</v>
      </c>
      <c r="C19" s="382">
        <v>65830540</v>
      </c>
      <c r="D19" s="382">
        <v>87403640</v>
      </c>
      <c r="E19" s="382">
        <f t="shared" si="0"/>
        <v>337212260</v>
      </c>
      <c r="F19" s="382">
        <f>'- 54 -'!C19</f>
        <v>6890000</v>
      </c>
      <c r="G19" s="383">
        <f t="shared" si="1"/>
        <v>20.432234581269377</v>
      </c>
    </row>
    <row r="20" spans="1:7" ht="13.5" customHeight="1">
      <c r="A20" s="23" t="s">
        <v>271</v>
      </c>
      <c r="B20" s="24">
        <v>370602850</v>
      </c>
      <c r="C20" s="24">
        <v>96522150</v>
      </c>
      <c r="D20" s="24">
        <v>148876240</v>
      </c>
      <c r="E20" s="24">
        <f t="shared" si="0"/>
        <v>616001240</v>
      </c>
      <c r="F20" s="24">
        <f>'- 54 -'!C20</f>
        <v>12474493</v>
      </c>
      <c r="G20" s="374">
        <f t="shared" si="1"/>
        <v>20.250759560159324</v>
      </c>
    </row>
    <row r="21" spans="1:7" ht="13.5" customHeight="1">
      <c r="A21" s="381" t="s">
        <v>272</v>
      </c>
      <c r="B21" s="382">
        <v>257666190</v>
      </c>
      <c r="C21" s="382">
        <v>84226610</v>
      </c>
      <c r="D21" s="382">
        <v>95796780</v>
      </c>
      <c r="E21" s="382">
        <f t="shared" si="0"/>
        <v>437689580</v>
      </c>
      <c r="F21" s="382">
        <f>'- 54 -'!C21</f>
        <v>9968000</v>
      </c>
      <c r="G21" s="383">
        <f t="shared" si="1"/>
        <v>22.774131383251113</v>
      </c>
    </row>
    <row r="22" spans="1:7" ht="13.5" customHeight="1">
      <c r="A22" s="23" t="s">
        <v>273</v>
      </c>
      <c r="B22" s="24">
        <v>77726940</v>
      </c>
      <c r="C22" s="24">
        <v>6587940</v>
      </c>
      <c r="D22" s="24">
        <v>57557350</v>
      </c>
      <c r="E22" s="24">
        <f t="shared" si="0"/>
        <v>141872230</v>
      </c>
      <c r="F22" s="24">
        <f>'- 54 -'!C22</f>
        <v>3821167</v>
      </c>
      <c r="G22" s="374">
        <f t="shared" si="1"/>
        <v>26.933861545702072</v>
      </c>
    </row>
    <row r="23" spans="1:8" ht="13.5" customHeight="1">
      <c r="A23" s="381" t="s">
        <v>274</v>
      </c>
      <c r="B23" s="382">
        <v>66156430</v>
      </c>
      <c r="C23" s="382">
        <v>46829880</v>
      </c>
      <c r="D23" s="382">
        <v>18971780</v>
      </c>
      <c r="E23" s="382">
        <f t="shared" si="0"/>
        <v>131958090</v>
      </c>
      <c r="F23" s="382">
        <f>'- 54 -'!C23</f>
        <v>3245146</v>
      </c>
      <c r="G23" s="383">
        <f t="shared" si="1"/>
        <v>24.59224743249921</v>
      </c>
      <c r="H23" s="278"/>
    </row>
    <row r="24" spans="1:7" ht="13.5" customHeight="1">
      <c r="A24" s="23" t="s">
        <v>275</v>
      </c>
      <c r="B24" s="24">
        <v>543586250</v>
      </c>
      <c r="C24" s="24">
        <v>30854500</v>
      </c>
      <c r="D24" s="24">
        <v>107884210</v>
      </c>
      <c r="E24" s="24">
        <f t="shared" si="0"/>
        <v>682324960</v>
      </c>
      <c r="F24" s="24">
        <f>'- 54 -'!C24</f>
        <v>15557504</v>
      </c>
      <c r="G24" s="374">
        <f t="shared" si="1"/>
        <v>22.800725331812572</v>
      </c>
    </row>
    <row r="25" spans="1:7" ht="13.5" customHeight="1">
      <c r="A25" s="381" t="s">
        <v>276</v>
      </c>
      <c r="B25" s="382">
        <v>1665487420</v>
      </c>
      <c r="C25" s="382">
        <v>6374210</v>
      </c>
      <c r="D25" s="382">
        <v>502210970</v>
      </c>
      <c r="E25" s="382">
        <f t="shared" si="0"/>
        <v>2174072600</v>
      </c>
      <c r="F25" s="382">
        <f>'- 54 -'!C25</f>
        <v>57875071</v>
      </c>
      <c r="G25" s="383">
        <f t="shared" si="1"/>
        <v>26.62057881599722</v>
      </c>
    </row>
    <row r="26" spans="1:7" ht="13.5" customHeight="1">
      <c r="A26" s="23" t="s">
        <v>277</v>
      </c>
      <c r="B26" s="24">
        <v>204591960</v>
      </c>
      <c r="C26" s="24">
        <v>115215450</v>
      </c>
      <c r="D26" s="24">
        <v>71212030</v>
      </c>
      <c r="E26" s="24">
        <f t="shared" si="0"/>
        <v>391019440</v>
      </c>
      <c r="F26" s="24">
        <f>'- 54 -'!C26</f>
        <v>9743204</v>
      </c>
      <c r="G26" s="374">
        <f t="shared" si="1"/>
        <v>24.91744144485502</v>
      </c>
    </row>
    <row r="27" spans="1:7" ht="13.5" customHeight="1">
      <c r="A27" s="381" t="s">
        <v>278</v>
      </c>
      <c r="B27" s="382">
        <v>130953950</v>
      </c>
      <c r="C27" s="382">
        <v>0</v>
      </c>
      <c r="D27" s="382">
        <v>56368470</v>
      </c>
      <c r="E27" s="382">
        <f t="shared" si="0"/>
        <v>187322420</v>
      </c>
      <c r="F27" s="382">
        <f>'- 54 -'!C27</f>
        <v>6678303</v>
      </c>
      <c r="G27" s="383">
        <f t="shared" si="1"/>
        <v>35.65138118544486</v>
      </c>
    </row>
    <row r="28" spans="1:7" ht="13.5" customHeight="1">
      <c r="A28" s="23" t="s">
        <v>279</v>
      </c>
      <c r="B28" s="24">
        <v>94787720</v>
      </c>
      <c r="C28" s="24">
        <v>130334480</v>
      </c>
      <c r="D28" s="24">
        <v>98076350</v>
      </c>
      <c r="E28" s="24">
        <f t="shared" si="0"/>
        <v>323198550</v>
      </c>
      <c r="F28" s="24">
        <f>'- 54 -'!C28</f>
        <v>6477269</v>
      </c>
      <c r="G28" s="374">
        <f t="shared" si="1"/>
        <v>20.041144986572494</v>
      </c>
    </row>
    <row r="29" spans="1:7" ht="13.5" customHeight="1">
      <c r="A29" s="381" t="s">
        <v>280</v>
      </c>
      <c r="B29" s="382">
        <v>1749594500</v>
      </c>
      <c r="C29" s="382">
        <v>4900150</v>
      </c>
      <c r="D29" s="382">
        <v>508478160</v>
      </c>
      <c r="E29" s="382">
        <f t="shared" si="0"/>
        <v>2262972810</v>
      </c>
      <c r="F29" s="382">
        <f>'- 54 -'!C29</f>
        <v>60649610</v>
      </c>
      <c r="G29" s="383">
        <f t="shared" si="1"/>
        <v>26.800856701411274</v>
      </c>
    </row>
    <row r="30" spans="1:7" ht="13.5" customHeight="1">
      <c r="A30" s="23" t="s">
        <v>281</v>
      </c>
      <c r="B30" s="24">
        <v>51999760</v>
      </c>
      <c r="C30" s="24">
        <v>69819680</v>
      </c>
      <c r="D30" s="24">
        <v>45739370</v>
      </c>
      <c r="E30" s="24">
        <f t="shared" si="0"/>
        <v>167558810</v>
      </c>
      <c r="F30" s="24">
        <f>'- 54 -'!C30</f>
        <v>3612111</v>
      </c>
      <c r="G30" s="374">
        <f t="shared" si="1"/>
        <v>21.557272935991847</v>
      </c>
    </row>
    <row r="31" spans="1:7" ht="13.5" customHeight="1">
      <c r="A31" s="381" t="s">
        <v>282</v>
      </c>
      <c r="B31" s="382">
        <v>224737800</v>
      </c>
      <c r="C31" s="382">
        <v>100634450</v>
      </c>
      <c r="D31" s="382">
        <v>169075670</v>
      </c>
      <c r="E31" s="382">
        <f t="shared" si="0"/>
        <v>494447920</v>
      </c>
      <c r="F31" s="382">
        <f>'- 54 -'!C31</f>
        <v>10343895</v>
      </c>
      <c r="G31" s="383">
        <f t="shared" si="1"/>
        <v>20.920090026872803</v>
      </c>
    </row>
    <row r="32" spans="1:7" ht="13.5" customHeight="1">
      <c r="A32" s="23" t="s">
        <v>283</v>
      </c>
      <c r="B32" s="24">
        <v>171100310</v>
      </c>
      <c r="C32" s="24">
        <v>176667700</v>
      </c>
      <c r="D32" s="24">
        <v>64606210</v>
      </c>
      <c r="E32" s="24">
        <f t="shared" si="0"/>
        <v>412374220</v>
      </c>
      <c r="F32" s="24">
        <f>'- 54 -'!C32</f>
        <v>8505466</v>
      </c>
      <c r="G32" s="512" t="s">
        <v>541</v>
      </c>
    </row>
    <row r="33" spans="1:7" ht="13.5" customHeight="1">
      <c r="A33" s="381" t="s">
        <v>284</v>
      </c>
      <c r="B33" s="382">
        <v>111093530</v>
      </c>
      <c r="C33" s="382">
        <v>205572190</v>
      </c>
      <c r="D33" s="382">
        <v>67945560</v>
      </c>
      <c r="E33" s="382">
        <f t="shared" si="0"/>
        <v>384611280</v>
      </c>
      <c r="F33" s="382">
        <f>'- 54 -'!C33</f>
        <v>9487865</v>
      </c>
      <c r="G33" s="383">
        <f t="shared" si="1"/>
        <v>24.668712264497287</v>
      </c>
    </row>
    <row r="34" spans="1:7" ht="13.5" customHeight="1">
      <c r="A34" s="23" t="s">
        <v>285</v>
      </c>
      <c r="B34" s="24">
        <v>154342610</v>
      </c>
      <c r="C34" s="24">
        <v>149679500</v>
      </c>
      <c r="D34" s="24">
        <v>103859300</v>
      </c>
      <c r="E34" s="24">
        <f t="shared" si="0"/>
        <v>407881410</v>
      </c>
      <c r="F34" s="24">
        <f>'- 54 -'!C34</f>
        <v>9346617</v>
      </c>
      <c r="G34" s="512" t="s">
        <v>541</v>
      </c>
    </row>
    <row r="35" spans="1:7" ht="13.5" customHeight="1">
      <c r="A35" s="381" t="s">
        <v>286</v>
      </c>
      <c r="B35" s="382">
        <v>1592159190</v>
      </c>
      <c r="C35" s="382">
        <v>5910990</v>
      </c>
      <c r="D35" s="382">
        <v>447730600</v>
      </c>
      <c r="E35" s="382">
        <f t="shared" si="0"/>
        <v>2045800780</v>
      </c>
      <c r="F35" s="382">
        <f>'- 54 -'!C35</f>
        <v>55577556</v>
      </c>
      <c r="G35" s="383">
        <f t="shared" si="1"/>
        <v>27.166651094932128</v>
      </c>
    </row>
    <row r="36" spans="1:7" ht="13.5" customHeight="1">
      <c r="A36" s="23" t="s">
        <v>287</v>
      </c>
      <c r="B36" s="24">
        <v>138646550</v>
      </c>
      <c r="C36" s="24">
        <v>79083870</v>
      </c>
      <c r="D36" s="24">
        <v>86203250</v>
      </c>
      <c r="E36" s="24">
        <f t="shared" si="0"/>
        <v>303933670</v>
      </c>
      <c r="F36" s="24">
        <f>'- 54 -'!C36</f>
        <v>6741954</v>
      </c>
      <c r="G36" s="374">
        <f t="shared" si="1"/>
        <v>22.182320241123666</v>
      </c>
    </row>
    <row r="37" spans="1:7" ht="13.5" customHeight="1">
      <c r="A37" s="381" t="s">
        <v>288</v>
      </c>
      <c r="B37" s="382">
        <v>353069450</v>
      </c>
      <c r="C37" s="382">
        <v>52478910</v>
      </c>
      <c r="D37" s="382">
        <v>78684090</v>
      </c>
      <c r="E37" s="382">
        <f t="shared" si="0"/>
        <v>484232450</v>
      </c>
      <c r="F37" s="382">
        <f>'- 54 -'!C37</f>
        <v>11936151</v>
      </c>
      <c r="G37" s="383">
        <f t="shared" si="1"/>
        <v>24.649630564824808</v>
      </c>
    </row>
    <row r="38" spans="1:7" ht="13.5" customHeight="1">
      <c r="A38" s="23" t="s">
        <v>289</v>
      </c>
      <c r="B38" s="24">
        <v>765159860</v>
      </c>
      <c r="C38" s="24">
        <v>4861570</v>
      </c>
      <c r="D38" s="24">
        <v>162350280</v>
      </c>
      <c r="E38" s="24">
        <f t="shared" si="0"/>
        <v>932371710</v>
      </c>
      <c r="F38" s="24">
        <f>'- 54 -'!C38</f>
        <v>28239130</v>
      </c>
      <c r="G38" s="374">
        <f t="shared" si="1"/>
        <v>30.28741616366717</v>
      </c>
    </row>
    <row r="39" spans="1:7" ht="13.5" customHeight="1">
      <c r="A39" s="381" t="s">
        <v>290</v>
      </c>
      <c r="B39" s="382">
        <v>91055720</v>
      </c>
      <c r="C39" s="382">
        <v>151636740</v>
      </c>
      <c r="D39" s="382">
        <v>79903450</v>
      </c>
      <c r="E39" s="382">
        <f t="shared" si="0"/>
        <v>322595910</v>
      </c>
      <c r="F39" s="382">
        <f>'- 54 -'!C39</f>
        <v>7002738</v>
      </c>
      <c r="G39" s="383">
        <f t="shared" si="1"/>
        <v>21.707460581257834</v>
      </c>
    </row>
    <row r="40" spans="1:7" ht="13.5" customHeight="1">
      <c r="A40" s="23" t="s">
        <v>291</v>
      </c>
      <c r="B40" s="24">
        <v>915040790</v>
      </c>
      <c r="C40" s="24">
        <v>5445000</v>
      </c>
      <c r="D40" s="24">
        <v>642104750</v>
      </c>
      <c r="E40" s="24">
        <f t="shared" si="0"/>
        <v>1562590540</v>
      </c>
      <c r="F40" s="24">
        <f>'- 54 -'!C40</f>
        <v>35046067</v>
      </c>
      <c r="G40" s="374">
        <f t="shared" si="1"/>
        <v>22.428183265463772</v>
      </c>
    </row>
    <row r="41" spans="1:7" ht="13.5" customHeight="1">
      <c r="A41" s="381" t="s">
        <v>292</v>
      </c>
      <c r="B41" s="382">
        <v>513185880</v>
      </c>
      <c r="C41" s="382">
        <v>90826710</v>
      </c>
      <c r="D41" s="382">
        <v>148843420</v>
      </c>
      <c r="E41" s="382">
        <f t="shared" si="0"/>
        <v>752856010</v>
      </c>
      <c r="F41" s="382">
        <f>'- 54 -'!C41</f>
        <v>19278403</v>
      </c>
      <c r="G41" s="383">
        <f t="shared" si="1"/>
        <v>25.607025439034484</v>
      </c>
    </row>
    <row r="42" spans="1:7" ht="13.5" customHeight="1">
      <c r="A42" s="23" t="s">
        <v>293</v>
      </c>
      <c r="B42" s="24">
        <v>99597960</v>
      </c>
      <c r="C42" s="24">
        <v>57642550</v>
      </c>
      <c r="D42" s="24">
        <v>48702040</v>
      </c>
      <c r="E42" s="24">
        <f t="shared" si="0"/>
        <v>205942550</v>
      </c>
      <c r="F42" s="24">
        <f>'- 54 -'!C42</f>
        <v>5193253</v>
      </c>
      <c r="G42" s="374">
        <f t="shared" si="1"/>
        <v>25.216998624130856</v>
      </c>
    </row>
    <row r="43" spans="1:7" ht="13.5" customHeight="1">
      <c r="A43" s="381" t="s">
        <v>294</v>
      </c>
      <c r="B43" s="382">
        <v>73164670</v>
      </c>
      <c r="C43" s="382">
        <v>77014550</v>
      </c>
      <c r="D43" s="382">
        <v>32435270</v>
      </c>
      <c r="E43" s="382">
        <f t="shared" si="0"/>
        <v>182614490</v>
      </c>
      <c r="F43" s="382">
        <f>'- 54 -'!C43</f>
        <v>3894114</v>
      </c>
      <c r="G43" s="383">
        <f t="shared" si="1"/>
        <v>21.324233361766638</v>
      </c>
    </row>
    <row r="44" spans="1:7" ht="13.5" customHeight="1">
      <c r="A44" s="23" t="s">
        <v>295</v>
      </c>
      <c r="B44" s="24">
        <v>39935850</v>
      </c>
      <c r="C44" s="24">
        <v>41974320</v>
      </c>
      <c r="D44" s="24">
        <v>9620680</v>
      </c>
      <c r="E44" s="24">
        <f t="shared" si="0"/>
        <v>91530850</v>
      </c>
      <c r="F44" s="24">
        <f>'- 54 -'!C44</f>
        <v>2171026</v>
      </c>
      <c r="G44" s="374">
        <f t="shared" si="1"/>
        <v>23.719063026291135</v>
      </c>
    </row>
    <row r="45" spans="1:7" ht="13.5" customHeight="1">
      <c r="A45" s="381" t="s">
        <v>296</v>
      </c>
      <c r="B45" s="382">
        <v>109615830</v>
      </c>
      <c r="C45" s="382">
        <v>23032020</v>
      </c>
      <c r="D45" s="382">
        <v>44107490</v>
      </c>
      <c r="E45" s="382">
        <f t="shared" si="0"/>
        <v>176755340</v>
      </c>
      <c r="F45" s="382">
        <f>'- 54 -'!C45</f>
        <v>3809330</v>
      </c>
      <c r="G45" s="383">
        <f t="shared" si="1"/>
        <v>21.551428092639238</v>
      </c>
    </row>
    <row r="46" spans="1:7" ht="13.5" customHeight="1">
      <c r="A46" s="23" t="s">
        <v>297</v>
      </c>
      <c r="B46" s="24">
        <v>1965328390</v>
      </c>
      <c r="C46" s="24">
        <v>963520</v>
      </c>
      <c r="D46" s="24">
        <v>1953776000</v>
      </c>
      <c r="E46" s="24">
        <f t="shared" si="0"/>
        <v>3920067910</v>
      </c>
      <c r="F46" s="24">
        <f>'- 54 -'!C46</f>
        <v>121561671</v>
      </c>
      <c r="G46" s="374">
        <f t="shared" si="1"/>
        <v>31.01009313892218</v>
      </c>
    </row>
    <row r="47" spans="1:7" ht="13.5" customHeight="1">
      <c r="A47" s="381" t="s">
        <v>300</v>
      </c>
      <c r="B47" s="382"/>
      <c r="C47" s="382"/>
      <c r="D47" s="382"/>
      <c r="E47" s="382"/>
      <c r="F47" s="382"/>
      <c r="G47" s="383"/>
    </row>
    <row r="48" spans="1:7" ht="4.5" customHeight="1">
      <c r="A48"/>
      <c r="B48"/>
      <c r="C48"/>
      <c r="D48"/>
      <c r="E48"/>
      <c r="F48"/>
      <c r="G48"/>
    </row>
    <row r="49" spans="1:7" ht="13.5" customHeight="1">
      <c r="A49" s="384" t="s">
        <v>306</v>
      </c>
      <c r="B49" s="385">
        <f>SUM(B11:B47)</f>
        <v>14027314290</v>
      </c>
      <c r="C49" s="385">
        <f>SUM(C11:C47)</f>
        <v>2225310150</v>
      </c>
      <c r="D49" s="385">
        <f>SUM(D11:D47)</f>
        <v>6729332780</v>
      </c>
      <c r="E49" s="385">
        <f>SUM(E11:E47)</f>
        <v>22981957220</v>
      </c>
      <c r="F49" s="385">
        <f>SUM(F11:F47)</f>
        <v>586930988</v>
      </c>
      <c r="G49" s="386">
        <f>F49/E49*1000</f>
        <v>25.53877297662118</v>
      </c>
    </row>
    <row r="50" spans="1:7" ht="4.5" customHeight="1">
      <c r="A50" s="162"/>
      <c r="B50" s="179"/>
      <c r="C50" s="179"/>
      <c r="D50" s="179"/>
      <c r="E50" s="179"/>
      <c r="F50" s="179"/>
      <c r="G50"/>
    </row>
    <row r="51" spans="1:7" ht="13.5" customHeight="1">
      <c r="A51" s="23" t="s">
        <v>304</v>
      </c>
      <c r="B51" s="24">
        <v>18200140</v>
      </c>
      <c r="C51" s="24">
        <v>191910</v>
      </c>
      <c r="D51" s="24">
        <v>1338790</v>
      </c>
      <c r="E51" s="24">
        <f>SUM(B51:D51)</f>
        <v>19730840</v>
      </c>
      <c r="F51"/>
      <c r="G51"/>
    </row>
    <row r="52" spans="1:7" ht="13.5" customHeight="1">
      <c r="A52" s="381" t="s">
        <v>305</v>
      </c>
      <c r="B52" s="382">
        <v>7297990</v>
      </c>
      <c r="C52" s="382">
        <v>7352860</v>
      </c>
      <c r="D52" s="382">
        <v>26672880</v>
      </c>
      <c r="E52" s="382">
        <f>SUM(B52:D52)</f>
        <v>41323730</v>
      </c>
      <c r="F52"/>
      <c r="G52"/>
    </row>
    <row r="53" spans="1:7" ht="4.5" customHeight="1">
      <c r="A53" s="162"/>
      <c r="B53" s="179"/>
      <c r="C53" s="179"/>
      <c r="D53" s="179"/>
      <c r="E53" s="179"/>
      <c r="F53"/>
      <c r="G53"/>
    </row>
    <row r="54" spans="1:7" ht="13.5" customHeight="1">
      <c r="A54" s="384" t="s">
        <v>298</v>
      </c>
      <c r="B54" s="385">
        <f>SUM(B49,B51:B52)</f>
        <v>14052812420</v>
      </c>
      <c r="C54" s="385">
        <f>SUM(C49,C51:C52)</f>
        <v>2232854920</v>
      </c>
      <c r="D54" s="385">
        <f>SUM(D49,D51:D52)</f>
        <v>6757344450</v>
      </c>
      <c r="E54" s="385">
        <f>SUM(E49,E51:E52)</f>
        <v>23043011790</v>
      </c>
      <c r="F54"/>
      <c r="G54"/>
    </row>
    <row r="55" spans="1:7" ht="30" customHeight="1">
      <c r="A55" s="27"/>
      <c r="B55" s="27"/>
      <c r="C55" s="27"/>
      <c r="D55" s="27"/>
      <c r="E55" s="27"/>
      <c r="F55" s="27"/>
      <c r="G55" s="27"/>
    </row>
    <row r="56" spans="1:8" ht="15" customHeight="1">
      <c r="A56" s="255" t="s">
        <v>544</v>
      </c>
      <c r="B56" s="39"/>
      <c r="C56" s="39"/>
      <c r="D56" s="39"/>
      <c r="E56" s="39"/>
      <c r="F56" s="39"/>
      <c r="G56" s="39"/>
      <c r="H56" s="39"/>
    </row>
    <row r="57" spans="1:8" ht="12" customHeight="1">
      <c r="A57" s="1" t="s">
        <v>545</v>
      </c>
      <c r="B57" s="39"/>
      <c r="C57" s="39"/>
      <c r="D57" s="39"/>
      <c r="E57" s="39"/>
      <c r="F57" s="39"/>
      <c r="G57" s="39"/>
      <c r="H57" s="39"/>
    </row>
    <row r="58" spans="1:8" ht="12" customHeight="1">
      <c r="A58" s="255" t="s">
        <v>542</v>
      </c>
      <c r="B58" s="39"/>
      <c r="C58" s="39"/>
      <c r="D58" s="39"/>
      <c r="E58" s="39"/>
      <c r="F58" s="39"/>
      <c r="G58" s="39"/>
      <c r="H58" s="39"/>
    </row>
    <row r="59" ht="12" customHeight="1">
      <c r="A59" s="128" t="s">
        <v>543</v>
      </c>
    </row>
    <row r="60" ht="12" customHeight="1">
      <c r="A60" s="28" t="s">
        <v>508</v>
      </c>
    </row>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44.xml><?xml version="1.0" encoding="utf-8"?>
<worksheet xmlns="http://schemas.openxmlformats.org/spreadsheetml/2006/main" xmlns:r="http://schemas.openxmlformats.org/officeDocument/2006/relationships">
  <sheetPr codeName="Sheet23">
    <pageSetUpPr fitToPage="1"/>
  </sheetPr>
  <dimension ref="A1:G29"/>
  <sheetViews>
    <sheetView showGridLines="0" showZeros="0" workbookViewId="0" topLeftCell="A1">
      <selection activeCell="A1" sqref="A1"/>
    </sheetView>
  </sheetViews>
  <sheetFormatPr defaultColWidth="15.83203125" defaultRowHeight="12"/>
  <cols>
    <col min="1" max="1" width="35.83203125" style="1" customWidth="1"/>
    <col min="2" max="2" width="17.83203125" style="1" customWidth="1"/>
    <col min="3" max="3" width="15.83203125" style="1" customWidth="1"/>
    <col min="4" max="5" width="16.83203125" style="1" customWidth="1"/>
    <col min="6" max="6" width="14.83203125" style="1" customWidth="1"/>
    <col min="7" max="7" width="15.83203125" style="1" customWidth="1"/>
    <col min="8" max="16384" width="15.83203125" style="1" customWidth="1"/>
  </cols>
  <sheetData>
    <row r="1" ht="6.75" customHeight="1">
      <c r="A1" s="3"/>
    </row>
    <row r="2" spans="1:7" ht="15.75" customHeight="1">
      <c r="A2" s="271" t="s">
        <v>338</v>
      </c>
      <c r="B2" s="272"/>
      <c r="C2" s="272"/>
      <c r="D2" s="272"/>
      <c r="E2" s="272"/>
      <c r="F2" s="272"/>
      <c r="G2" s="272"/>
    </row>
    <row r="3" spans="1:7" ht="15.75" customHeight="1">
      <c r="A3" s="273" t="str">
        <f>TAXYEAR</f>
        <v>FOR THE 2005 TAXATION YEAR</v>
      </c>
      <c r="B3" s="274"/>
      <c r="C3" s="274"/>
      <c r="D3" s="274"/>
      <c r="E3" s="275"/>
      <c r="F3" s="275"/>
      <c r="G3" s="274"/>
    </row>
    <row r="4" spans="2:7" ht="39.75" customHeight="1">
      <c r="B4" s="4"/>
      <c r="C4" s="4"/>
      <c r="D4" s="4"/>
      <c r="E4" s="76"/>
      <c r="F4" s="76"/>
      <c r="G4" s="76"/>
    </row>
    <row r="5" spans="2:7" ht="39.75" customHeight="1">
      <c r="B5" s="4"/>
      <c r="C5" s="4"/>
      <c r="D5" s="4"/>
      <c r="E5" s="4"/>
      <c r="F5" s="4"/>
      <c r="G5" s="4"/>
    </row>
    <row r="6" spans="2:7" ht="15.75" customHeight="1">
      <c r="B6" s="257" t="s">
        <v>123</v>
      </c>
      <c r="C6" s="201"/>
      <c r="D6" s="201"/>
      <c r="E6" s="199"/>
      <c r="F6" s="4"/>
      <c r="G6" s="4"/>
    </row>
    <row r="7" spans="2:7" ht="15.75" customHeight="1">
      <c r="B7" s="476" t="s">
        <v>135</v>
      </c>
      <c r="C7" s="476" t="s">
        <v>136</v>
      </c>
      <c r="D7" s="477"/>
      <c r="E7" s="397"/>
      <c r="F7" s="472"/>
      <c r="G7" s="397" t="s">
        <v>137</v>
      </c>
    </row>
    <row r="8" spans="1:7" ht="15.75" customHeight="1">
      <c r="A8" s="280" t="s">
        <v>330</v>
      </c>
      <c r="B8" s="482" t="s">
        <v>161</v>
      </c>
      <c r="C8" s="482" t="s">
        <v>162</v>
      </c>
      <c r="D8" s="483" t="s">
        <v>6</v>
      </c>
      <c r="E8" s="484"/>
      <c r="F8" s="460" t="s">
        <v>137</v>
      </c>
      <c r="G8" s="460" t="s">
        <v>163</v>
      </c>
    </row>
    <row r="9" spans="1:7" ht="15.75" customHeight="1">
      <c r="A9" s="281" t="s">
        <v>462</v>
      </c>
      <c r="B9" s="481" t="s">
        <v>176</v>
      </c>
      <c r="C9" s="481" t="s">
        <v>173</v>
      </c>
      <c r="D9" s="481" t="s">
        <v>177</v>
      </c>
      <c r="E9" s="400" t="s">
        <v>68</v>
      </c>
      <c r="F9" s="400" t="s">
        <v>163</v>
      </c>
      <c r="G9" s="400" t="s">
        <v>339</v>
      </c>
    </row>
    <row r="10" spans="1:7" ht="13.5" customHeight="1">
      <c r="A10" s="22"/>
      <c r="B10" s="258"/>
      <c r="C10" s="3"/>
      <c r="D10" s="258"/>
      <c r="E10" s="258"/>
      <c r="F10" s="3"/>
      <c r="G10" s="3"/>
    </row>
    <row r="11" spans="1:7" ht="13.5" customHeight="1">
      <c r="A11" s="284" t="s">
        <v>336</v>
      </c>
      <c r="B11" s="178"/>
      <c r="C11" s="178"/>
      <c r="D11" s="178"/>
      <c r="E11" s="178"/>
      <c r="F11" s="178"/>
      <c r="G11" s="277"/>
    </row>
    <row r="12" spans="1:7" ht="13.5" customHeight="1">
      <c r="A12" s="23" t="s">
        <v>331</v>
      </c>
      <c r="B12" s="24">
        <v>90358880</v>
      </c>
      <c r="C12" s="24">
        <v>121930610</v>
      </c>
      <c r="D12" s="24">
        <v>31223030</v>
      </c>
      <c r="E12" s="24">
        <f>SUM(B12:D12)</f>
        <v>243512520</v>
      </c>
      <c r="F12" s="24">
        <v>4835088</v>
      </c>
      <c r="G12" s="374">
        <f aca="true" t="shared" si="0" ref="G12:G18">F12/E12*1000</f>
        <v>19.85560331764461</v>
      </c>
    </row>
    <row r="13" spans="1:7" ht="13.5" customHeight="1">
      <c r="A13" s="381" t="s">
        <v>332</v>
      </c>
      <c r="B13" s="382">
        <v>80741430</v>
      </c>
      <c r="C13" s="382">
        <v>54737090</v>
      </c>
      <c r="D13" s="382">
        <v>33383180</v>
      </c>
      <c r="E13" s="382">
        <f>SUM(B13:D13)</f>
        <v>168861700</v>
      </c>
      <c r="F13" s="382">
        <v>3670378</v>
      </c>
      <c r="G13" s="383">
        <f t="shared" si="0"/>
        <v>21.736000525874132</v>
      </c>
    </row>
    <row r="14" spans="1:7" ht="13.5" customHeight="1">
      <c r="A14" s="282" t="s">
        <v>333</v>
      </c>
      <c r="B14" s="283">
        <f>B12+B13</f>
        <v>171100310</v>
      </c>
      <c r="C14" s="283">
        <f>C12+C13</f>
        <v>176667700</v>
      </c>
      <c r="D14" s="283">
        <f>D12+D13</f>
        <v>64606210</v>
      </c>
      <c r="E14" s="283">
        <f>E12+E13</f>
        <v>412374220</v>
      </c>
      <c r="F14" s="283">
        <f>F12+F13</f>
        <v>8505466</v>
      </c>
      <c r="G14" s="277"/>
    </row>
    <row r="15" ht="13.5" customHeight="1"/>
    <row r="16" spans="1:7" ht="13.5" customHeight="1">
      <c r="A16" s="282" t="s">
        <v>337</v>
      </c>
      <c r="B16" s="178"/>
      <c r="C16" s="178"/>
      <c r="D16" s="178"/>
      <c r="E16" s="178"/>
      <c r="F16" s="178"/>
      <c r="G16" s="277"/>
    </row>
    <row r="17" spans="1:7" ht="13.5" customHeight="1">
      <c r="A17" s="23" t="s">
        <v>334</v>
      </c>
      <c r="B17" s="24">
        <v>102824870</v>
      </c>
      <c r="C17" s="24">
        <v>101018210</v>
      </c>
      <c r="D17" s="24">
        <v>76134890</v>
      </c>
      <c r="E17" s="24">
        <f>SUM(B17:D17)</f>
        <v>279977970</v>
      </c>
      <c r="F17" s="24">
        <v>6538806</v>
      </c>
      <c r="G17" s="374">
        <f t="shared" si="0"/>
        <v>23.354716087126427</v>
      </c>
    </row>
    <row r="18" spans="1:7" ht="13.5" customHeight="1">
      <c r="A18" s="381" t="s">
        <v>377</v>
      </c>
      <c r="B18" s="382">
        <v>51517740</v>
      </c>
      <c r="C18" s="382">
        <v>48661290</v>
      </c>
      <c r="D18" s="382">
        <v>27724410</v>
      </c>
      <c r="E18" s="382">
        <f>SUM(B18:D18)</f>
        <v>127903440</v>
      </c>
      <c r="F18" s="382">
        <v>2807811</v>
      </c>
      <c r="G18" s="383">
        <f t="shared" si="0"/>
        <v>21.952583917993138</v>
      </c>
    </row>
    <row r="19" spans="1:7" ht="13.5" customHeight="1">
      <c r="A19" s="282" t="s">
        <v>335</v>
      </c>
      <c r="B19" s="283">
        <f>B17+B18</f>
        <v>154342610</v>
      </c>
      <c r="C19" s="283">
        <f>C17+C18</f>
        <v>149679500</v>
      </c>
      <c r="D19" s="283">
        <f>D17+D18</f>
        <v>103859300</v>
      </c>
      <c r="E19" s="283">
        <f>E17+E18</f>
        <v>407881410</v>
      </c>
      <c r="F19" s="283">
        <f>F17+F18</f>
        <v>9346617</v>
      </c>
      <c r="G19" s="277"/>
    </row>
    <row r="20" ht="30" customHeight="1"/>
    <row r="21" ht="12" customHeight="1"/>
    <row r="22" spans="1:7" ht="12" customHeight="1">
      <c r="A22" s="167"/>
      <c r="B22" s="39"/>
      <c r="C22" s="39"/>
      <c r="D22" s="39"/>
      <c r="E22" s="39"/>
      <c r="F22" s="39"/>
      <c r="G22" s="39"/>
    </row>
    <row r="23" spans="1:7" ht="12" customHeight="1">
      <c r="A23" s="167"/>
      <c r="B23" s="39"/>
      <c r="C23" s="39"/>
      <c r="D23" s="39"/>
      <c r="E23" s="39"/>
      <c r="F23" s="39"/>
      <c r="G23" s="39"/>
    </row>
    <row r="26" spans="1:7" ht="12">
      <c r="A26" s="27"/>
      <c r="B26" s="27"/>
      <c r="C26" s="27"/>
      <c r="D26" s="27"/>
      <c r="E26" s="27"/>
      <c r="F26" s="27"/>
      <c r="G26" s="27"/>
    </row>
    <row r="27" ht="14.25" customHeight="1">
      <c r="A27" s="128" t="s">
        <v>524</v>
      </c>
    </row>
    <row r="28" spans="1:7" ht="12">
      <c r="A28" s="28"/>
      <c r="B28" s="39"/>
      <c r="C28" s="39"/>
      <c r="D28" s="39"/>
      <c r="E28" s="39"/>
      <c r="F28" s="39"/>
      <c r="G28" s="39"/>
    </row>
    <row r="29" ht="12">
      <c r="A29" s="28"/>
    </row>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45.xml><?xml version="1.0" encoding="utf-8"?>
<worksheet xmlns="http://schemas.openxmlformats.org/spreadsheetml/2006/main" xmlns:r="http://schemas.openxmlformats.org/officeDocument/2006/relationships">
  <sheetPr codeName="Sheet44">
    <pageSetUpPr fitToPage="1"/>
  </sheetPr>
  <dimension ref="A1:F53"/>
  <sheetViews>
    <sheetView showGridLines="0" showZeros="0" workbookViewId="0" topLeftCell="A1">
      <selection activeCell="A1" sqref="A1"/>
    </sheetView>
  </sheetViews>
  <sheetFormatPr defaultColWidth="15.83203125" defaultRowHeight="12"/>
  <cols>
    <col min="1" max="1" width="33.83203125" style="1" customWidth="1"/>
    <col min="2" max="3" width="21.83203125" style="1" customWidth="1"/>
    <col min="4" max="4" width="23.83203125" style="1" customWidth="1"/>
    <col min="5" max="5" width="3.83203125" style="1" customWidth="1"/>
    <col min="6" max="6" width="27.83203125" style="1" customWidth="1"/>
    <col min="7" max="16384" width="15.83203125" style="1" customWidth="1"/>
  </cols>
  <sheetData>
    <row r="1" ht="6.75" customHeight="1">
      <c r="A1" s="3"/>
    </row>
    <row r="2" spans="1:6" ht="15.75" customHeight="1">
      <c r="A2" s="43"/>
      <c r="B2" s="271" t="s">
        <v>329</v>
      </c>
      <c r="C2" s="288"/>
      <c r="D2" s="288"/>
      <c r="E2" s="289"/>
      <c r="F2" s="289"/>
    </row>
    <row r="3" spans="1:6" ht="15.75" customHeight="1">
      <c r="A3" s="47"/>
      <c r="B3" s="273" t="str">
        <f>TAXYEAR</f>
        <v>FOR THE 2005 TAXATION YEAR</v>
      </c>
      <c r="C3" s="290"/>
      <c r="D3" s="290"/>
      <c r="E3" s="291"/>
      <c r="F3" s="291"/>
    </row>
    <row r="4" spans="2:6" ht="15.75" customHeight="1">
      <c r="B4" s="4"/>
      <c r="C4" s="4"/>
      <c r="D4" s="4"/>
      <c r="E4" s="4"/>
      <c r="F4" s="4"/>
    </row>
    <row r="5" spans="2:6" ht="15.75" customHeight="1">
      <c r="B5" s="4"/>
      <c r="C5" s="4"/>
      <c r="D5" s="4"/>
      <c r="E5" s="4"/>
      <c r="F5" s="4"/>
    </row>
    <row r="6" spans="2:6" ht="15.75" customHeight="1">
      <c r="B6" s="4"/>
      <c r="C6" s="4"/>
      <c r="D6" s="4"/>
      <c r="E6" s="4"/>
      <c r="F6" s="4"/>
    </row>
    <row r="7" spans="2:6" ht="15.75" customHeight="1">
      <c r="B7" s="485" t="s">
        <v>95</v>
      </c>
      <c r="C7" s="486"/>
      <c r="D7" s="486"/>
      <c r="E7" s="4"/>
      <c r="F7" s="469" t="s">
        <v>138</v>
      </c>
    </row>
    <row r="8" spans="1:6" ht="15.75" customHeight="1">
      <c r="A8" s="17"/>
      <c r="B8" s="487" t="s">
        <v>165</v>
      </c>
      <c r="C8" s="488"/>
      <c r="D8" s="488"/>
      <c r="E8" s="4"/>
      <c r="F8" s="460" t="s">
        <v>74</v>
      </c>
    </row>
    <row r="9" spans="1:6" ht="15.75" customHeight="1">
      <c r="A9" s="19" t="s">
        <v>98</v>
      </c>
      <c r="B9" s="489" t="s">
        <v>163</v>
      </c>
      <c r="C9" s="490" t="s">
        <v>178</v>
      </c>
      <c r="D9" s="490" t="s">
        <v>68</v>
      </c>
      <c r="E9" s="4"/>
      <c r="F9" s="400" t="s">
        <v>463</v>
      </c>
    </row>
    <row r="10" spans="1:6" ht="4.5" customHeight="1">
      <c r="A10" s="22"/>
      <c r="B10" s="258"/>
      <c r="C10" s="258"/>
      <c r="D10" s="258"/>
      <c r="E10" s="258"/>
      <c r="F10" s="258"/>
    </row>
    <row r="11" spans="1:6" ht="13.5" customHeight="1">
      <c r="A11" s="381" t="s">
        <v>263</v>
      </c>
      <c r="B11" s="382">
        <f>'- 49 -'!G11</f>
        <v>1450525.5732</v>
      </c>
      <c r="C11" s="382">
        <v>4864292</v>
      </c>
      <c r="D11" s="382">
        <f aca="true" t="shared" si="0" ref="D11:D46">SUM(B11,C11)</f>
        <v>6314817.5732</v>
      </c>
      <c r="F11" s="382">
        <v>162462</v>
      </c>
    </row>
    <row r="12" spans="1:6" ht="13.5" customHeight="1">
      <c r="A12" s="23" t="s">
        <v>264</v>
      </c>
      <c r="B12" s="24">
        <f>'- 49 -'!G12</f>
        <v>1573424.1776</v>
      </c>
      <c r="C12" s="24">
        <v>8123395</v>
      </c>
      <c r="D12" s="24">
        <f t="shared" si="0"/>
        <v>9696819.1776</v>
      </c>
      <c r="F12" s="24">
        <v>139263</v>
      </c>
    </row>
    <row r="13" spans="1:6" ht="13.5" customHeight="1">
      <c r="A13" s="381" t="s">
        <v>265</v>
      </c>
      <c r="B13" s="382">
        <f>'- 49 -'!G13</f>
        <v>8088603.193</v>
      </c>
      <c r="C13" s="382">
        <v>20892731</v>
      </c>
      <c r="D13" s="382">
        <f t="shared" si="0"/>
        <v>28981334.193</v>
      </c>
      <c r="F13" s="382">
        <v>151670</v>
      </c>
    </row>
    <row r="14" spans="1:6" ht="13.5" customHeight="1">
      <c r="A14" s="23" t="s">
        <v>301</v>
      </c>
      <c r="B14" s="24">
        <f>'- 49 -'!G14</f>
        <v>0</v>
      </c>
      <c r="C14" s="24">
        <v>0</v>
      </c>
      <c r="D14" s="24">
        <f t="shared" si="0"/>
        <v>0</v>
      </c>
      <c r="F14" s="24">
        <v>129997</v>
      </c>
    </row>
    <row r="15" spans="1:6" ht="13.5" customHeight="1">
      <c r="A15" s="381" t="s">
        <v>266</v>
      </c>
      <c r="B15" s="382">
        <f>'- 49 -'!G15</f>
        <v>1672534.6198</v>
      </c>
      <c r="C15" s="382">
        <v>6344398</v>
      </c>
      <c r="D15" s="382">
        <f t="shared" si="0"/>
        <v>8016932.6197999995</v>
      </c>
      <c r="F15" s="382">
        <v>217289</v>
      </c>
    </row>
    <row r="16" spans="1:6" ht="13.5" customHeight="1">
      <c r="A16" s="23" t="s">
        <v>267</v>
      </c>
      <c r="B16" s="24">
        <f>'- 49 -'!G16</f>
        <v>556102.3138</v>
      </c>
      <c r="C16" s="24">
        <v>3234499</v>
      </c>
      <c r="D16" s="24">
        <f t="shared" si="0"/>
        <v>3790601.3138</v>
      </c>
      <c r="F16" s="24">
        <v>91911</v>
      </c>
    </row>
    <row r="17" spans="1:6" ht="13.5" customHeight="1">
      <c r="A17" s="381" t="s">
        <v>268</v>
      </c>
      <c r="B17" s="382">
        <f>'- 49 -'!G17</f>
        <v>2030672.3162000002</v>
      </c>
      <c r="C17" s="382">
        <v>5384179</v>
      </c>
      <c r="D17" s="382">
        <f t="shared" si="0"/>
        <v>7414851.3162</v>
      </c>
      <c r="F17" s="382">
        <v>185393</v>
      </c>
    </row>
    <row r="18" spans="1:6" ht="13.5" customHeight="1">
      <c r="A18" s="23" t="s">
        <v>269</v>
      </c>
      <c r="B18" s="24">
        <f>'- 49 -'!G18</f>
        <v>853826.2084</v>
      </c>
      <c r="C18" s="24">
        <v>2960380</v>
      </c>
      <c r="D18" s="24">
        <f t="shared" si="0"/>
        <v>3814206.2084</v>
      </c>
      <c r="F18" s="24">
        <v>39560</v>
      </c>
    </row>
    <row r="19" spans="1:6" ht="13.5" customHeight="1">
      <c r="A19" s="381" t="s">
        <v>270</v>
      </c>
      <c r="B19" s="382">
        <f>'- 49 -'!G19</f>
        <v>1887387.0136</v>
      </c>
      <c r="C19" s="382">
        <v>6890000</v>
      </c>
      <c r="D19" s="382">
        <f t="shared" si="0"/>
        <v>8777387.0136</v>
      </c>
      <c r="F19" s="382">
        <v>111889</v>
      </c>
    </row>
    <row r="20" spans="1:6" ht="13.5" customHeight="1">
      <c r="A20" s="23" t="s">
        <v>271</v>
      </c>
      <c r="B20" s="24">
        <f>'- 49 -'!G20</f>
        <v>3353316.857</v>
      </c>
      <c r="C20" s="24">
        <v>12474493</v>
      </c>
      <c r="D20" s="24">
        <f t="shared" si="0"/>
        <v>15827809.857</v>
      </c>
      <c r="F20" s="24">
        <v>93794</v>
      </c>
    </row>
    <row r="21" spans="1:6" ht="13.5" customHeight="1">
      <c r="A21" s="381" t="s">
        <v>272</v>
      </c>
      <c r="B21" s="382">
        <f>'- 49 -'!G21</f>
        <v>2204199.0498</v>
      </c>
      <c r="C21" s="382">
        <v>9968000</v>
      </c>
      <c r="D21" s="382">
        <f t="shared" si="0"/>
        <v>12172199.049800001</v>
      </c>
      <c r="F21" s="382">
        <v>130923</v>
      </c>
    </row>
    <row r="22" spans="1:6" ht="13.5" customHeight="1">
      <c r="A22" s="23" t="s">
        <v>273</v>
      </c>
      <c r="B22" s="24">
        <f>'- 49 -'!G22</f>
        <v>1137795.4698</v>
      </c>
      <c r="C22" s="24">
        <v>3821167</v>
      </c>
      <c r="D22" s="24">
        <f t="shared" si="0"/>
        <v>4958962.4698</v>
      </c>
      <c r="F22" s="24">
        <v>86449</v>
      </c>
    </row>
    <row r="23" spans="1:6" ht="13.5" customHeight="1">
      <c r="A23" s="381" t="s">
        <v>274</v>
      </c>
      <c r="B23" s="382">
        <f>'- 49 -'!G23</f>
        <v>473132.93059999996</v>
      </c>
      <c r="C23" s="382">
        <v>3245146</v>
      </c>
      <c r="D23" s="382">
        <f t="shared" si="0"/>
        <v>3718278.9306</v>
      </c>
      <c r="F23" s="382">
        <v>104837</v>
      </c>
    </row>
    <row r="24" spans="1:6" ht="13.5" customHeight="1">
      <c r="A24" s="23" t="s">
        <v>275</v>
      </c>
      <c r="B24" s="24">
        <f>'- 49 -'!G24</f>
        <v>3095568.19</v>
      </c>
      <c r="C24" s="24">
        <v>15557504</v>
      </c>
      <c r="D24" s="24">
        <f t="shared" si="0"/>
        <v>18653072.19</v>
      </c>
      <c r="F24" s="24">
        <v>149764</v>
      </c>
    </row>
    <row r="25" spans="1:6" ht="13.5" customHeight="1">
      <c r="A25" s="381" t="s">
        <v>276</v>
      </c>
      <c r="B25" s="382">
        <f>'- 49 -'!G25</f>
        <v>12316960.5614</v>
      </c>
      <c r="C25" s="382">
        <v>57875071</v>
      </c>
      <c r="D25" s="382">
        <f t="shared" si="0"/>
        <v>70192031.5614</v>
      </c>
      <c r="F25" s="382">
        <v>131005</v>
      </c>
    </row>
    <row r="26" spans="1:6" ht="13.5" customHeight="1">
      <c r="A26" s="23" t="s">
        <v>277</v>
      </c>
      <c r="B26" s="24">
        <f>'- 49 -'!G26</f>
        <v>1670111.0382</v>
      </c>
      <c r="C26" s="24">
        <v>9743204</v>
      </c>
      <c r="D26" s="24">
        <f t="shared" si="0"/>
        <v>11413315.0382</v>
      </c>
      <c r="F26" s="24">
        <v>127397</v>
      </c>
    </row>
    <row r="27" spans="1:6" ht="13.5" customHeight="1">
      <c r="A27" s="381" t="s">
        <v>278</v>
      </c>
      <c r="B27" s="382">
        <f>'- 49 -'!G27</f>
        <v>1246988.314</v>
      </c>
      <c r="C27" s="382">
        <v>6678303</v>
      </c>
      <c r="D27" s="382">
        <f t="shared" si="0"/>
        <v>7925291.314</v>
      </c>
      <c r="F27" s="382">
        <v>69570</v>
      </c>
    </row>
    <row r="28" spans="1:6" ht="13.5" customHeight="1">
      <c r="A28" s="23" t="s">
        <v>279</v>
      </c>
      <c r="B28" s="24">
        <f>'- 49 -'!G28</f>
        <v>1847646.0574</v>
      </c>
      <c r="C28" s="24">
        <v>6477269</v>
      </c>
      <c r="D28" s="24">
        <f t="shared" si="0"/>
        <v>8324915.0574</v>
      </c>
      <c r="F28" s="24">
        <v>162411</v>
      </c>
    </row>
    <row r="29" spans="1:6" ht="13.5" customHeight="1">
      <c r="A29" s="381" t="s">
        <v>280</v>
      </c>
      <c r="B29" s="382">
        <f>'- 49 -'!G29</f>
        <v>12623908.33</v>
      </c>
      <c r="C29" s="382">
        <v>60649610</v>
      </c>
      <c r="D29" s="382">
        <f t="shared" si="0"/>
        <v>73273518.33</v>
      </c>
      <c r="F29" s="382">
        <v>173031</v>
      </c>
    </row>
    <row r="30" spans="1:6" ht="13.5" customHeight="1">
      <c r="A30" s="23" t="s">
        <v>281</v>
      </c>
      <c r="B30" s="24">
        <f>'- 49 -'!G30</f>
        <v>880539.0242</v>
      </c>
      <c r="C30" s="24">
        <v>3612111</v>
      </c>
      <c r="D30" s="24">
        <f t="shared" si="0"/>
        <v>4492650.0242</v>
      </c>
      <c r="F30" s="24">
        <v>133195</v>
      </c>
    </row>
    <row r="31" spans="1:6" ht="13.5" customHeight="1">
      <c r="A31" s="381" t="s">
        <v>282</v>
      </c>
      <c r="B31" s="382">
        <f>'- 49 -'!G31</f>
        <v>3333614.031</v>
      </c>
      <c r="C31" s="382">
        <v>10343895</v>
      </c>
      <c r="D31" s="382">
        <f t="shared" si="0"/>
        <v>13677509.031</v>
      </c>
      <c r="F31" s="382">
        <v>149588</v>
      </c>
    </row>
    <row r="32" spans="1:6" ht="13.5" customHeight="1">
      <c r="A32" s="23" t="s">
        <v>283</v>
      </c>
      <c r="B32" s="24">
        <f>'- 49 -'!G32</f>
        <v>1480065.2152</v>
      </c>
      <c r="C32" s="24">
        <v>8505466</v>
      </c>
      <c r="D32" s="24">
        <f t="shared" si="0"/>
        <v>9985531.2152</v>
      </c>
      <c r="F32" s="24">
        <v>173106</v>
      </c>
    </row>
    <row r="33" spans="1:6" ht="13.5" customHeight="1">
      <c r="A33" s="381" t="s">
        <v>284</v>
      </c>
      <c r="B33" s="382">
        <f>'- 49 -'!G33</f>
        <v>1389948.0825999998</v>
      </c>
      <c r="C33" s="382">
        <v>9487865</v>
      </c>
      <c r="D33" s="382">
        <f t="shared" si="0"/>
        <v>10877813.0826</v>
      </c>
      <c r="F33" s="382">
        <v>142007</v>
      </c>
    </row>
    <row r="34" spans="1:6" ht="13.5" customHeight="1">
      <c r="A34" s="23" t="s">
        <v>285</v>
      </c>
      <c r="B34" s="24">
        <f>'- 49 -'!G34</f>
        <v>2087187.5662000002</v>
      </c>
      <c r="C34" s="24">
        <v>9346617</v>
      </c>
      <c r="D34" s="24">
        <f t="shared" si="0"/>
        <v>11433804.5662</v>
      </c>
      <c r="F34" s="24">
        <v>166204</v>
      </c>
    </row>
    <row r="35" spans="1:6" ht="13.5" customHeight="1">
      <c r="A35" s="381" t="s">
        <v>286</v>
      </c>
      <c r="B35" s="382">
        <f>'- 49 -'!G35</f>
        <v>11240580.139800001</v>
      </c>
      <c r="C35" s="382">
        <v>55577556</v>
      </c>
      <c r="D35" s="382">
        <f t="shared" si="0"/>
        <v>66818136.1398</v>
      </c>
      <c r="F35" s="382">
        <v>119747</v>
      </c>
    </row>
    <row r="36" spans="1:6" ht="13.5" customHeight="1">
      <c r="A36" s="23" t="s">
        <v>287</v>
      </c>
      <c r="B36" s="24">
        <f>'- 49 -'!G36</f>
        <v>1757878.276</v>
      </c>
      <c r="C36" s="24">
        <v>6741954</v>
      </c>
      <c r="D36" s="24">
        <f t="shared" si="0"/>
        <v>8499832.276</v>
      </c>
      <c r="F36" s="24">
        <v>159336</v>
      </c>
    </row>
    <row r="37" spans="1:6" ht="13.5" customHeight="1">
      <c r="A37" s="381" t="s">
        <v>288</v>
      </c>
      <c r="B37" s="382">
        <f>'- 49 -'!G37</f>
        <v>2152715.554</v>
      </c>
      <c r="C37" s="382">
        <v>11936151</v>
      </c>
      <c r="D37" s="382">
        <f t="shared" si="0"/>
        <v>14088866.554</v>
      </c>
      <c r="F37" s="382">
        <v>101206</v>
      </c>
    </row>
    <row r="38" spans="1:6" ht="13.5" customHeight="1">
      <c r="A38" s="23" t="s">
        <v>289</v>
      </c>
      <c r="B38" s="24">
        <f>'- 49 -'!G38</f>
        <v>4530466.4812</v>
      </c>
      <c r="C38" s="24">
        <v>28239130</v>
      </c>
      <c r="D38" s="24">
        <f t="shared" si="0"/>
        <v>32769596.481200002</v>
      </c>
      <c r="F38" s="24">
        <v>109710</v>
      </c>
    </row>
    <row r="39" spans="1:6" ht="13.5" customHeight="1">
      <c r="A39" s="381" t="s">
        <v>290</v>
      </c>
      <c r="B39" s="382">
        <f>'- 49 -'!G39</f>
        <v>1538761.7674</v>
      </c>
      <c r="C39" s="382">
        <v>7002738</v>
      </c>
      <c r="D39" s="382">
        <f t="shared" si="0"/>
        <v>8541499.7674</v>
      </c>
      <c r="F39" s="382">
        <v>182103</v>
      </c>
    </row>
    <row r="40" spans="1:6" ht="13.5" customHeight="1">
      <c r="A40" s="23" t="s">
        <v>291</v>
      </c>
      <c r="B40" s="24">
        <f>'- 49 -'!G40</f>
        <v>12809127.0868</v>
      </c>
      <c r="C40" s="24">
        <v>35046067</v>
      </c>
      <c r="D40" s="24">
        <f t="shared" si="0"/>
        <v>47855194.0868</v>
      </c>
      <c r="F40" s="24">
        <v>180246</v>
      </c>
    </row>
    <row r="41" spans="1:6" ht="13.5" customHeight="1">
      <c r="A41" s="381" t="s">
        <v>292</v>
      </c>
      <c r="B41" s="382">
        <f>'- 49 -'!G41</f>
        <v>3697826.2596</v>
      </c>
      <c r="C41" s="382">
        <v>19278403</v>
      </c>
      <c r="D41" s="382">
        <f t="shared" si="0"/>
        <v>22976229.2596</v>
      </c>
      <c r="F41" s="382">
        <v>151666</v>
      </c>
    </row>
    <row r="42" spans="1:6" ht="13.5" customHeight="1">
      <c r="A42" s="23" t="s">
        <v>293</v>
      </c>
      <c r="B42" s="24">
        <f>'- 49 -'!G42</f>
        <v>1044610.7232</v>
      </c>
      <c r="C42" s="24">
        <v>5193253</v>
      </c>
      <c r="D42" s="24">
        <f t="shared" si="0"/>
        <v>6237863.7232</v>
      </c>
      <c r="F42" s="24">
        <v>122680</v>
      </c>
    </row>
    <row r="43" spans="1:6" ht="13.5" customHeight="1">
      <c r="A43" s="381" t="s">
        <v>294</v>
      </c>
      <c r="B43" s="382">
        <f>'- 49 -'!G43</f>
        <v>712240.4564</v>
      </c>
      <c r="C43" s="382">
        <v>3894114</v>
      </c>
      <c r="D43" s="382">
        <f t="shared" si="0"/>
        <v>4606354.4564</v>
      </c>
      <c r="F43" s="382">
        <v>158837</v>
      </c>
    </row>
    <row r="44" spans="1:6" ht="13.5" customHeight="1">
      <c r="A44" s="23" t="s">
        <v>295</v>
      </c>
      <c r="B44" s="24">
        <f>'- 49 -'!G44</f>
        <v>255385.977</v>
      </c>
      <c r="C44" s="24">
        <v>2171026</v>
      </c>
      <c r="D44" s="24">
        <f t="shared" si="0"/>
        <v>2426411.977</v>
      </c>
      <c r="F44" s="24">
        <v>106061</v>
      </c>
    </row>
    <row r="45" spans="1:6" ht="13.5" customHeight="1">
      <c r="A45" s="381" t="s">
        <v>296</v>
      </c>
      <c r="B45" s="382">
        <f>'- 49 -'!G45</f>
        <v>993043.8936000001</v>
      </c>
      <c r="C45" s="382">
        <v>3809330</v>
      </c>
      <c r="D45" s="382">
        <f t="shared" si="0"/>
        <v>4802373.8936</v>
      </c>
      <c r="F45" s="382">
        <v>118883</v>
      </c>
    </row>
    <row r="46" spans="1:6" ht="13.5" customHeight="1">
      <c r="A46" s="23" t="s">
        <v>297</v>
      </c>
      <c r="B46" s="24">
        <f>'- 49 -'!G46</f>
        <v>36993398.7038</v>
      </c>
      <c r="C46" s="24">
        <v>121561671</v>
      </c>
      <c r="D46" s="24">
        <f t="shared" si="0"/>
        <v>158555069.7038</v>
      </c>
      <c r="F46" s="24">
        <v>132256</v>
      </c>
    </row>
    <row r="47" spans="1:6" ht="13.5" customHeight="1">
      <c r="A47" s="381" t="s">
        <v>300</v>
      </c>
      <c r="B47" s="382"/>
      <c r="C47" s="382"/>
      <c r="D47" s="382"/>
      <c r="F47" s="382"/>
    </row>
    <row r="48" spans="1:6" ht="4.5" customHeight="1">
      <c r="A48"/>
      <c r="B48"/>
      <c r="C48"/>
      <c r="D48"/>
      <c r="F48"/>
    </row>
    <row r="49" spans="1:6" ht="13.5" customHeight="1">
      <c r="A49" s="384" t="s">
        <v>298</v>
      </c>
      <c r="B49" s="385">
        <f>SUM(B11:B47)</f>
        <v>144980091.4518</v>
      </c>
      <c r="C49" s="385">
        <f>SUM(C11:C47)</f>
        <v>586930988</v>
      </c>
      <c r="D49" s="385">
        <f>SUM(D11:D47)</f>
        <v>731911079.4518001</v>
      </c>
      <c r="F49" s="385">
        <v>134641</v>
      </c>
    </row>
    <row r="50" spans="1:6" ht="49.5" customHeight="1">
      <c r="A50" s="292" t="s">
        <v>6</v>
      </c>
      <c r="B50" s="27"/>
      <c r="C50" s="27"/>
      <c r="D50" s="27"/>
      <c r="E50" s="27"/>
      <c r="F50" s="27"/>
    </row>
    <row r="51" ht="15" customHeight="1">
      <c r="A51" s="40" t="s">
        <v>487</v>
      </c>
    </row>
    <row r="52" ht="12" customHeight="1">
      <c r="A52" s="2" t="s">
        <v>488</v>
      </c>
    </row>
    <row r="53" ht="12" customHeight="1">
      <c r="A53" s="162" t="s">
        <v>489</v>
      </c>
    </row>
    <row r="54" ht="14.25" customHeight="1"/>
    <row r="55" ht="14.25" customHeight="1"/>
    <row r="56" ht="14.25" customHeight="1"/>
    <row r="57" ht="14.25" customHeight="1"/>
    <row r="58" ht="14.25" customHeight="1"/>
    <row r="59" ht="14.2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&amp;C&amp;"Arial,Bold"&amp;10&amp;A</oddHeader>
  </headerFooter>
</worksheet>
</file>

<file path=xl/worksheets/sheet46.xml><?xml version="1.0" encoding="utf-8"?>
<worksheet xmlns="http://schemas.openxmlformats.org/spreadsheetml/2006/main" xmlns:r="http://schemas.openxmlformats.org/officeDocument/2006/relationships">
  <sheetPr codeName="Sheet45">
    <pageSetUpPr fitToPage="1"/>
  </sheetPr>
  <dimension ref="A1:F56"/>
  <sheetViews>
    <sheetView showGridLines="0" showZeros="0" workbookViewId="0" topLeftCell="A1">
      <selection activeCell="A1" sqref="A1"/>
    </sheetView>
  </sheetViews>
  <sheetFormatPr defaultColWidth="19.83203125" defaultRowHeight="12"/>
  <cols>
    <col min="1" max="1" width="33.83203125" style="1" customWidth="1"/>
    <col min="2" max="2" width="21.83203125" style="1" customWidth="1"/>
    <col min="3" max="3" width="18.83203125" style="1" customWidth="1"/>
    <col min="4" max="5" width="19.83203125" style="1" customWidth="1"/>
    <col min="6" max="16384" width="19.83203125" style="1" customWidth="1"/>
  </cols>
  <sheetData>
    <row r="1" spans="1:6" ht="6.75" customHeight="1">
      <c r="A1" s="3"/>
      <c r="B1" s="3"/>
      <c r="C1" s="3"/>
      <c r="D1" s="3"/>
      <c r="E1" s="3"/>
      <c r="F1" s="3"/>
    </row>
    <row r="2" spans="1:6" ht="15.75" customHeight="1">
      <c r="A2" s="317"/>
      <c r="B2" s="327" t="str">
        <f>REVYEAR</f>
        <v>ANALYSIS OF OPERATING FUND REVENUE: 2005/2006 BUDGET</v>
      </c>
      <c r="C2" s="328"/>
      <c r="D2" s="322"/>
      <c r="E2" s="322"/>
      <c r="F2" s="261" t="s">
        <v>231</v>
      </c>
    </row>
    <row r="3" spans="1:6" ht="15.75" customHeight="1">
      <c r="A3" s="256"/>
      <c r="B3" s="3"/>
      <c r="C3" s="3"/>
      <c r="D3" s="3"/>
      <c r="E3" s="3"/>
      <c r="F3" s="3"/>
    </row>
    <row r="4" spans="2:6" ht="15.75" customHeight="1">
      <c r="B4" s="464" t="s">
        <v>395</v>
      </c>
      <c r="C4" s="390"/>
      <c r="D4" s="390"/>
      <c r="E4" s="390"/>
      <c r="F4" s="389"/>
    </row>
    <row r="5" spans="2:6" ht="15.75" customHeight="1">
      <c r="B5" s="491" t="s">
        <v>255</v>
      </c>
      <c r="C5" s="459"/>
      <c r="D5" s="401"/>
      <c r="E5" s="401"/>
      <c r="F5" s="391"/>
    </row>
    <row r="6" spans="2:6" ht="15.75" customHeight="1">
      <c r="B6" s="140" t="s">
        <v>116</v>
      </c>
      <c r="C6" s="136"/>
      <c r="D6" s="136"/>
      <c r="E6" s="290"/>
      <c r="F6" s="331"/>
    </row>
    <row r="7" spans="2:6" ht="15.75" customHeight="1">
      <c r="B7" s="263"/>
      <c r="C7" s="32"/>
      <c r="D7" s="32"/>
      <c r="E7" s="32"/>
      <c r="F7" s="32"/>
    </row>
    <row r="8" spans="1:6" ht="15.75" customHeight="1">
      <c r="A8" s="105"/>
      <c r="B8" s="321" t="s">
        <v>251</v>
      </c>
      <c r="C8" s="265" t="s">
        <v>261</v>
      </c>
      <c r="D8" s="265" t="s">
        <v>226</v>
      </c>
      <c r="E8" s="265" t="s">
        <v>227</v>
      </c>
      <c r="F8" s="265" t="s">
        <v>140</v>
      </c>
    </row>
    <row r="9" spans="1:6" ht="15.75" customHeight="1">
      <c r="A9" s="35" t="s">
        <v>98</v>
      </c>
      <c r="B9" s="245" t="s">
        <v>469</v>
      </c>
      <c r="C9" s="122" t="s">
        <v>476</v>
      </c>
      <c r="D9" s="122" t="s">
        <v>185</v>
      </c>
      <c r="E9" s="122" t="s">
        <v>31</v>
      </c>
      <c r="F9" s="122" t="s">
        <v>168</v>
      </c>
    </row>
    <row r="10" spans="1:6" ht="4.5" customHeight="1">
      <c r="A10" s="37"/>
      <c r="D10" s="3"/>
      <c r="E10" s="3"/>
      <c r="F10" s="3"/>
    </row>
    <row r="11" spans="1:6" ht="13.5" customHeight="1">
      <c r="A11" s="381" t="s">
        <v>263</v>
      </c>
      <c r="B11" s="382">
        <v>2856466</v>
      </c>
      <c r="C11" s="382">
        <v>166119</v>
      </c>
      <c r="D11" s="382">
        <v>85245</v>
      </c>
      <c r="E11" s="382">
        <v>61996</v>
      </c>
      <c r="F11" s="382">
        <v>142591</v>
      </c>
    </row>
    <row r="12" spans="1:6" ht="13.5" customHeight="1">
      <c r="A12" s="23" t="s">
        <v>264</v>
      </c>
      <c r="B12" s="24">
        <v>4164811</v>
      </c>
      <c r="C12" s="24">
        <v>437537</v>
      </c>
      <c r="D12" s="24">
        <v>124289</v>
      </c>
      <c r="E12" s="24">
        <v>90392</v>
      </c>
      <c r="F12" s="24">
        <v>207902</v>
      </c>
    </row>
    <row r="13" spans="1:6" ht="13.5" customHeight="1">
      <c r="A13" s="381" t="s">
        <v>265</v>
      </c>
      <c r="B13" s="382">
        <v>12935500</v>
      </c>
      <c r="C13" s="382">
        <v>97800</v>
      </c>
      <c r="D13" s="382">
        <v>386000</v>
      </c>
      <c r="E13" s="382">
        <v>280700</v>
      </c>
      <c r="F13" s="382">
        <v>645700</v>
      </c>
    </row>
    <row r="14" spans="1:6" ht="13.5" customHeight="1">
      <c r="A14" s="23" t="s">
        <v>301</v>
      </c>
      <c r="B14" s="24">
        <v>7926006</v>
      </c>
      <c r="C14" s="24">
        <v>754080</v>
      </c>
      <c r="D14" s="24">
        <v>236533</v>
      </c>
      <c r="E14" s="24">
        <v>172024</v>
      </c>
      <c r="F14" s="24">
        <v>395655</v>
      </c>
    </row>
    <row r="15" spans="1:6" ht="13.5" customHeight="1">
      <c r="A15" s="381" t="s">
        <v>266</v>
      </c>
      <c r="B15" s="382">
        <v>2958015</v>
      </c>
      <c r="C15" s="382">
        <v>245049</v>
      </c>
      <c r="D15" s="382">
        <v>88275</v>
      </c>
      <c r="E15" s="382">
        <v>64200</v>
      </c>
      <c r="F15" s="382">
        <v>147660</v>
      </c>
    </row>
    <row r="16" spans="1:6" ht="13.5" customHeight="1">
      <c r="A16" s="23" t="s">
        <v>267</v>
      </c>
      <c r="B16" s="24">
        <v>2241457</v>
      </c>
      <c r="C16" s="24">
        <v>0</v>
      </c>
      <c r="D16" s="24">
        <v>66891</v>
      </c>
      <c r="E16" s="24">
        <v>48648</v>
      </c>
      <c r="F16" s="24">
        <v>111890</v>
      </c>
    </row>
    <row r="17" spans="1:6" ht="13.5" customHeight="1">
      <c r="A17" s="381" t="s">
        <v>268</v>
      </c>
      <c r="B17" s="382">
        <v>2628118</v>
      </c>
      <c r="C17" s="382">
        <v>315296</v>
      </c>
      <c r="D17" s="382">
        <v>78430</v>
      </c>
      <c r="E17" s="382">
        <v>57040</v>
      </c>
      <c r="F17" s="382">
        <v>131192</v>
      </c>
    </row>
    <row r="18" spans="1:6" ht="13.5" customHeight="1">
      <c r="A18" s="23" t="s">
        <v>269</v>
      </c>
      <c r="B18" s="24">
        <v>5521812</v>
      </c>
      <c r="C18" s="24">
        <v>1237658</v>
      </c>
      <c r="D18" s="24">
        <v>164786</v>
      </c>
      <c r="E18" s="24">
        <v>119844</v>
      </c>
      <c r="F18" s="24">
        <v>275641</v>
      </c>
    </row>
    <row r="19" spans="1:6" ht="13.5" customHeight="1">
      <c r="A19" s="381" t="s">
        <v>270</v>
      </c>
      <c r="B19" s="382">
        <v>5630365</v>
      </c>
      <c r="C19" s="382">
        <v>248674</v>
      </c>
      <c r="D19" s="382">
        <v>168025</v>
      </c>
      <c r="E19" s="382">
        <v>122200</v>
      </c>
      <c r="F19" s="382">
        <v>281060</v>
      </c>
    </row>
    <row r="20" spans="1:6" ht="13.5" customHeight="1">
      <c r="A20" s="23" t="s">
        <v>271</v>
      </c>
      <c r="B20" s="24">
        <v>12012882</v>
      </c>
      <c r="C20" s="24">
        <v>233860</v>
      </c>
      <c r="D20" s="24">
        <v>361114</v>
      </c>
      <c r="E20" s="24">
        <v>262628</v>
      </c>
      <c r="F20" s="24">
        <v>604044</v>
      </c>
    </row>
    <row r="21" spans="1:6" ht="13.5" customHeight="1">
      <c r="A21" s="381" t="s">
        <v>272</v>
      </c>
      <c r="B21" s="382">
        <v>5974269</v>
      </c>
      <c r="C21" s="382">
        <v>465256</v>
      </c>
      <c r="D21" s="382">
        <v>178288</v>
      </c>
      <c r="E21" s="382">
        <v>129664</v>
      </c>
      <c r="F21" s="382">
        <v>298227</v>
      </c>
    </row>
    <row r="22" spans="1:6" ht="13.5" customHeight="1">
      <c r="A22" s="23" t="s">
        <v>273</v>
      </c>
      <c r="B22" s="24">
        <v>3032657</v>
      </c>
      <c r="C22" s="24">
        <v>0</v>
      </c>
      <c r="D22" s="24">
        <v>90503</v>
      </c>
      <c r="E22" s="24">
        <v>65820</v>
      </c>
      <c r="F22" s="24">
        <v>151386</v>
      </c>
    </row>
    <row r="23" spans="1:6" ht="13.5" customHeight="1">
      <c r="A23" s="381" t="s">
        <v>274</v>
      </c>
      <c r="B23" s="382">
        <v>2338214</v>
      </c>
      <c r="C23" s="382">
        <v>413726</v>
      </c>
      <c r="D23" s="382">
        <v>69779</v>
      </c>
      <c r="E23" s="382">
        <v>50748</v>
      </c>
      <c r="F23" s="382">
        <v>116720</v>
      </c>
    </row>
    <row r="24" spans="1:6" ht="13.5" customHeight="1">
      <c r="A24" s="23" t="s">
        <v>275</v>
      </c>
      <c r="B24" s="24">
        <v>8401131</v>
      </c>
      <c r="C24" s="24">
        <v>387513</v>
      </c>
      <c r="D24" s="24">
        <v>250712</v>
      </c>
      <c r="E24" s="24">
        <v>182336</v>
      </c>
      <c r="F24" s="24">
        <v>419373</v>
      </c>
    </row>
    <row r="25" spans="1:6" ht="13.5" customHeight="1">
      <c r="A25" s="381" t="s">
        <v>276</v>
      </c>
      <c r="B25" s="382">
        <v>27360257</v>
      </c>
      <c r="C25" s="382">
        <v>0</v>
      </c>
      <c r="D25" s="382">
        <v>816503</v>
      </c>
      <c r="E25" s="382">
        <v>593820</v>
      </c>
      <c r="F25" s="382">
        <v>1365786</v>
      </c>
    </row>
    <row r="26" spans="1:6" ht="13.5" customHeight="1">
      <c r="A26" s="23" t="s">
        <v>277</v>
      </c>
      <c r="B26" s="24">
        <v>5830883</v>
      </c>
      <c r="C26" s="24">
        <v>586186</v>
      </c>
      <c r="D26" s="24">
        <v>174009</v>
      </c>
      <c r="E26" s="24">
        <v>126552</v>
      </c>
      <c r="F26" s="24">
        <v>291070</v>
      </c>
    </row>
    <row r="27" spans="1:6" ht="13.5" customHeight="1">
      <c r="A27" s="381" t="s">
        <v>278</v>
      </c>
      <c r="B27" s="382">
        <v>6042091</v>
      </c>
      <c r="C27" s="382">
        <v>0</v>
      </c>
      <c r="D27" s="382">
        <v>180312</v>
      </c>
      <c r="E27" s="382">
        <v>131136</v>
      </c>
      <c r="F27" s="382">
        <v>301613</v>
      </c>
    </row>
    <row r="28" spans="1:6" ht="13.5" customHeight="1">
      <c r="A28" s="23" t="s">
        <v>279</v>
      </c>
      <c r="B28" s="24">
        <v>3440512</v>
      </c>
      <c r="C28" s="24">
        <v>584548</v>
      </c>
      <c r="D28" s="24">
        <v>102674</v>
      </c>
      <c r="E28" s="24">
        <v>74672</v>
      </c>
      <c r="F28" s="24">
        <v>171746</v>
      </c>
    </row>
    <row r="29" spans="1:6" ht="13.5" customHeight="1">
      <c r="A29" s="381" t="s">
        <v>280</v>
      </c>
      <c r="B29" s="382">
        <v>23802529</v>
      </c>
      <c r="C29" s="382">
        <v>0</v>
      </c>
      <c r="D29" s="382">
        <v>710331</v>
      </c>
      <c r="E29" s="382">
        <v>516604</v>
      </c>
      <c r="F29" s="382">
        <v>1188189</v>
      </c>
    </row>
    <row r="30" spans="1:6" ht="13.5" customHeight="1">
      <c r="A30" s="23" t="s">
        <v>281</v>
      </c>
      <c r="B30" s="24">
        <v>2323102</v>
      </c>
      <c r="C30" s="24">
        <v>317831</v>
      </c>
      <c r="D30" s="24">
        <v>69328</v>
      </c>
      <c r="E30" s="24">
        <v>50420</v>
      </c>
      <c r="F30" s="24">
        <v>115966</v>
      </c>
    </row>
    <row r="31" spans="1:6" ht="13.5" customHeight="1">
      <c r="A31" s="381" t="s">
        <v>282</v>
      </c>
      <c r="B31" s="382">
        <v>6038221</v>
      </c>
      <c r="C31" s="382">
        <v>216935</v>
      </c>
      <c r="D31" s="382">
        <v>180197</v>
      </c>
      <c r="E31" s="382">
        <v>131052</v>
      </c>
      <c r="F31" s="382">
        <v>301420</v>
      </c>
    </row>
    <row r="32" spans="1:6" ht="13.5" customHeight="1">
      <c r="A32" s="23" t="s">
        <v>283</v>
      </c>
      <c r="B32" s="24">
        <v>4140115</v>
      </c>
      <c r="C32" s="24">
        <v>650001</v>
      </c>
      <c r="D32" s="24">
        <v>123552</v>
      </c>
      <c r="E32" s="24">
        <v>89856</v>
      </c>
      <c r="F32" s="24">
        <v>206669</v>
      </c>
    </row>
    <row r="33" spans="1:6" ht="13.5" customHeight="1">
      <c r="A33" s="381" t="s">
        <v>284</v>
      </c>
      <c r="B33" s="382">
        <v>4394081</v>
      </c>
      <c r="C33" s="382">
        <v>897416</v>
      </c>
      <c r="D33" s="382">
        <v>131131</v>
      </c>
      <c r="E33" s="382">
        <v>95368</v>
      </c>
      <c r="F33" s="382">
        <v>219346</v>
      </c>
    </row>
    <row r="34" spans="1:6" ht="13.5" customHeight="1">
      <c r="A34" s="23" t="s">
        <v>285</v>
      </c>
      <c r="B34" s="24">
        <v>3996546</v>
      </c>
      <c r="C34" s="24">
        <v>565560</v>
      </c>
      <c r="D34" s="24">
        <v>119268</v>
      </c>
      <c r="E34" s="24">
        <v>86740</v>
      </c>
      <c r="F34" s="24">
        <v>199502</v>
      </c>
    </row>
    <row r="35" spans="1:6" ht="13.5" customHeight="1">
      <c r="A35" s="381" t="s">
        <v>286</v>
      </c>
      <c r="B35" s="382">
        <v>31865654</v>
      </c>
      <c r="C35" s="382">
        <v>0</v>
      </c>
      <c r="D35" s="382">
        <v>950956</v>
      </c>
      <c r="E35" s="382">
        <v>691604</v>
      </c>
      <c r="F35" s="382">
        <v>1590689</v>
      </c>
    </row>
    <row r="36" spans="1:6" ht="13.5" customHeight="1">
      <c r="A36" s="23" t="s">
        <v>287</v>
      </c>
      <c r="B36" s="24">
        <v>3530267</v>
      </c>
      <c r="C36" s="24">
        <v>402005</v>
      </c>
      <c r="D36" s="24">
        <v>105353</v>
      </c>
      <c r="E36" s="24">
        <v>76620</v>
      </c>
      <c r="F36" s="24">
        <v>176226</v>
      </c>
    </row>
    <row r="37" spans="1:6" ht="13.5" customHeight="1">
      <c r="A37" s="381" t="s">
        <v>288</v>
      </c>
      <c r="B37" s="382">
        <v>6178473</v>
      </c>
      <c r="C37" s="382">
        <v>528158</v>
      </c>
      <c r="D37" s="382">
        <v>184382</v>
      </c>
      <c r="E37" s="382">
        <v>134096</v>
      </c>
      <c r="F37" s="382">
        <v>308421</v>
      </c>
    </row>
    <row r="38" spans="1:6" ht="13.5" customHeight="1">
      <c r="A38" s="23" t="s">
        <v>289</v>
      </c>
      <c r="B38" s="24">
        <v>15616108</v>
      </c>
      <c r="C38" s="24">
        <v>0</v>
      </c>
      <c r="D38" s="24">
        <v>466026</v>
      </c>
      <c r="E38" s="24">
        <v>338928</v>
      </c>
      <c r="F38" s="24">
        <v>779534</v>
      </c>
    </row>
    <row r="39" spans="1:6" ht="13.5" customHeight="1">
      <c r="A39" s="381" t="s">
        <v>290</v>
      </c>
      <c r="B39" s="382">
        <v>3280909</v>
      </c>
      <c r="C39" s="382">
        <v>532902</v>
      </c>
      <c r="D39" s="382">
        <v>97911</v>
      </c>
      <c r="E39" s="382">
        <v>71208</v>
      </c>
      <c r="F39" s="382">
        <v>163778</v>
      </c>
    </row>
    <row r="40" spans="1:6" ht="13.5" customHeight="1">
      <c r="A40" s="23" t="s">
        <v>291</v>
      </c>
      <c r="B40" s="24">
        <v>16408598</v>
      </c>
      <c r="C40" s="24">
        <v>0</v>
      </c>
      <c r="D40" s="24">
        <v>489676</v>
      </c>
      <c r="E40" s="24">
        <v>356128</v>
      </c>
      <c r="F40" s="24">
        <v>819094</v>
      </c>
    </row>
    <row r="41" spans="1:6" ht="13.5" customHeight="1">
      <c r="A41" s="381" t="s">
        <v>292</v>
      </c>
      <c r="B41" s="382">
        <v>8750933</v>
      </c>
      <c r="C41" s="382">
        <v>561054</v>
      </c>
      <c r="D41" s="382">
        <v>261151</v>
      </c>
      <c r="E41" s="382">
        <v>189928</v>
      </c>
      <c r="F41" s="382">
        <v>436834</v>
      </c>
    </row>
    <row r="42" spans="1:6" ht="13.5" customHeight="1">
      <c r="A42" s="23" t="s">
        <v>293</v>
      </c>
      <c r="B42" s="24">
        <v>3183783</v>
      </c>
      <c r="C42" s="24">
        <v>333367</v>
      </c>
      <c r="D42" s="24">
        <v>95013</v>
      </c>
      <c r="E42" s="24">
        <v>69100</v>
      </c>
      <c r="F42" s="24">
        <v>158930</v>
      </c>
    </row>
    <row r="43" spans="1:6" ht="13.5" customHeight="1">
      <c r="A43" s="381" t="s">
        <v>294</v>
      </c>
      <c r="B43" s="382">
        <v>2124058</v>
      </c>
      <c r="C43" s="382">
        <v>194589</v>
      </c>
      <c r="D43" s="382">
        <v>63388</v>
      </c>
      <c r="E43" s="382">
        <v>46100</v>
      </c>
      <c r="F43" s="382">
        <v>106030</v>
      </c>
    </row>
    <row r="44" spans="1:6" ht="13.5" customHeight="1">
      <c r="A44" s="23" t="s">
        <v>295</v>
      </c>
      <c r="B44" s="24">
        <v>1459656</v>
      </c>
      <c r="C44" s="24">
        <v>320314</v>
      </c>
      <c r="D44" s="24">
        <v>43560</v>
      </c>
      <c r="E44" s="24">
        <v>31680</v>
      </c>
      <c r="F44" s="24">
        <v>72864</v>
      </c>
    </row>
    <row r="45" spans="1:6" ht="13.5" customHeight="1">
      <c r="A45" s="381" t="s">
        <v>296</v>
      </c>
      <c r="B45" s="382">
        <v>2743306</v>
      </c>
      <c r="C45" s="382">
        <v>25781</v>
      </c>
      <c r="D45" s="382">
        <v>81868</v>
      </c>
      <c r="E45" s="382">
        <v>59540</v>
      </c>
      <c r="F45" s="382">
        <v>136942</v>
      </c>
    </row>
    <row r="46" spans="1:6" ht="13.5" customHeight="1">
      <c r="A46" s="23" t="s">
        <v>297</v>
      </c>
      <c r="B46" s="24">
        <v>55871475</v>
      </c>
      <c r="C46" s="24">
        <v>0</v>
      </c>
      <c r="D46" s="24">
        <v>1667353</v>
      </c>
      <c r="E46" s="24">
        <v>1212620</v>
      </c>
      <c r="F46" s="24">
        <v>2789026</v>
      </c>
    </row>
    <row r="47" spans="1:6" ht="13.5" customHeight="1">
      <c r="A47" s="381" t="s">
        <v>300</v>
      </c>
      <c r="B47" s="382">
        <v>0</v>
      </c>
      <c r="C47" s="382">
        <v>0</v>
      </c>
      <c r="D47" s="382">
        <v>0</v>
      </c>
      <c r="E47" s="382">
        <v>0</v>
      </c>
      <c r="F47" s="382">
        <v>0</v>
      </c>
    </row>
    <row r="48" spans="1:6" ht="4.5" customHeight="1">
      <c r="A48"/>
      <c r="B48"/>
      <c r="C48"/>
      <c r="D48"/>
      <c r="E48"/>
      <c r="F48"/>
    </row>
    <row r="49" spans="1:6" ht="13.5" customHeight="1">
      <c r="A49" s="384" t="s">
        <v>298</v>
      </c>
      <c r="B49" s="385">
        <f>SUM(B11:B47)</f>
        <v>317003260</v>
      </c>
      <c r="C49" s="385">
        <f>SUM(C11:C47)</f>
        <v>11719215</v>
      </c>
      <c r="D49" s="385">
        <f>SUM(D11:D47)</f>
        <v>9462812</v>
      </c>
      <c r="E49" s="385">
        <f>SUM(E11:E47)</f>
        <v>6882012</v>
      </c>
      <c r="F49" s="385">
        <f>SUM(F11:F47)</f>
        <v>15828716</v>
      </c>
    </row>
    <row r="50" spans="1:6" ht="4.5" customHeight="1">
      <c r="A50" s="25" t="s">
        <v>6</v>
      </c>
      <c r="B50" s="26"/>
      <c r="C50" s="26"/>
      <c r="D50" s="26"/>
      <c r="E50" s="26"/>
      <c r="F50" s="26"/>
    </row>
    <row r="51" spans="1:6" ht="14.25" customHeight="1">
      <c r="A51" s="23" t="s">
        <v>299</v>
      </c>
      <c r="B51" s="24">
        <v>162377</v>
      </c>
      <c r="C51" s="24">
        <v>0</v>
      </c>
      <c r="D51" s="24">
        <v>12359</v>
      </c>
      <c r="E51" s="24">
        <v>8988</v>
      </c>
      <c r="F51" s="24">
        <v>20672</v>
      </c>
    </row>
    <row r="52" spans="1:6" ht="49.5" customHeight="1">
      <c r="A52" s="27"/>
      <c r="B52" s="27"/>
      <c r="C52" s="27"/>
      <c r="D52" s="27"/>
      <c r="E52" s="27"/>
      <c r="F52" s="27"/>
    </row>
    <row r="53" spans="1:6" ht="15" customHeight="1">
      <c r="A53" s="129" t="s">
        <v>525</v>
      </c>
      <c r="C53" s="39"/>
      <c r="D53" s="39"/>
      <c r="E53" s="39"/>
      <c r="F53" s="39"/>
    </row>
    <row r="54" spans="1:6" ht="12" customHeight="1">
      <c r="A54" s="129" t="s">
        <v>526</v>
      </c>
      <c r="C54" s="39"/>
      <c r="D54" s="39"/>
      <c r="E54" s="39"/>
      <c r="F54" s="39"/>
    </row>
    <row r="55" spans="1:6" ht="14.25" customHeight="1">
      <c r="A55" s="39"/>
      <c r="C55" s="39"/>
      <c r="D55" s="39"/>
      <c r="E55" s="39"/>
      <c r="F55" s="39"/>
    </row>
    <row r="56" spans="3:6" ht="14.25" customHeight="1">
      <c r="C56" s="118"/>
      <c r="D56" s="118"/>
      <c r="E56" s="118"/>
      <c r="F56" s="118"/>
    </row>
    <row r="57" ht="14.25" customHeight="1"/>
    <row r="58" ht="14.25" customHeight="1"/>
    <row r="59" ht="14.25" customHeight="1"/>
  </sheetData>
  <printOptions horizontalCentered="1"/>
  <pageMargins left="0.5118110236220472" right="0.5118110236220472" top="0.5905511811023623" bottom="0" header="0.31496062992125984" footer="0"/>
  <pageSetup fitToHeight="1" fitToWidth="1" horizontalDpi="600" verticalDpi="600" orientation="portrait" scale="87" r:id="rId1"/>
  <headerFooter alignWithMargins="0">
    <oddHeader>&amp;C&amp;"Arial,Bold"&amp;10&amp;A</oddHeader>
  </headerFooter>
</worksheet>
</file>

<file path=xl/worksheets/sheet47.xml><?xml version="1.0" encoding="utf-8"?>
<worksheet xmlns="http://schemas.openxmlformats.org/spreadsheetml/2006/main" xmlns:r="http://schemas.openxmlformats.org/officeDocument/2006/relationships">
  <sheetPr codeName="Sheet451">
    <pageSetUpPr fitToPage="1"/>
  </sheetPr>
  <dimension ref="A1:F56"/>
  <sheetViews>
    <sheetView showGridLines="0" showZeros="0" workbookViewId="0" topLeftCell="A1">
      <selection activeCell="A1" sqref="A1"/>
    </sheetView>
  </sheetViews>
  <sheetFormatPr defaultColWidth="19.83203125" defaultRowHeight="12"/>
  <cols>
    <col min="1" max="1" width="31.83203125" style="1" customWidth="1"/>
    <col min="2" max="2" width="18.83203125" style="1" customWidth="1"/>
    <col min="3" max="3" width="21.83203125" style="1" customWidth="1"/>
    <col min="4" max="4" width="22.83203125" style="1" customWidth="1"/>
    <col min="5" max="5" width="18.83203125" style="1" customWidth="1"/>
    <col min="6" max="6" width="19.83203125" style="1" customWidth="1"/>
    <col min="7" max="16384" width="19.83203125" style="1" customWidth="1"/>
  </cols>
  <sheetData>
    <row r="1" spans="1:6" ht="6.75" customHeight="1">
      <c r="A1" s="3"/>
      <c r="B1" s="3"/>
      <c r="C1" s="3"/>
      <c r="D1" s="3"/>
      <c r="E1" s="3"/>
      <c r="F1" s="3"/>
    </row>
    <row r="2" spans="1:6" ht="15.75" customHeight="1">
      <c r="A2" s="317"/>
      <c r="B2" s="327" t="str">
        <f>REVYEAR</f>
        <v>ANALYSIS OF OPERATING FUND REVENUE: 2005/2006 BUDGET</v>
      </c>
      <c r="C2" s="328"/>
      <c r="D2" s="322"/>
      <c r="E2" s="329"/>
      <c r="F2" s="261" t="s">
        <v>232</v>
      </c>
    </row>
    <row r="3" spans="1:6" ht="15.75" customHeight="1">
      <c r="A3" s="256"/>
      <c r="B3" s="256"/>
      <c r="C3" s="3"/>
      <c r="D3" s="3"/>
      <c r="E3" s="3"/>
      <c r="F3" s="3"/>
    </row>
    <row r="4" spans="2:6" ht="15.75" customHeight="1">
      <c r="B4" s="464" t="s">
        <v>395</v>
      </c>
      <c r="C4" s="390"/>
      <c r="D4" s="390"/>
      <c r="E4" s="390"/>
      <c r="F4" s="389"/>
    </row>
    <row r="5" spans="2:6" ht="15.75" customHeight="1">
      <c r="B5" s="491" t="s">
        <v>254</v>
      </c>
      <c r="C5" s="459"/>
      <c r="D5" s="459"/>
      <c r="E5" s="401"/>
      <c r="F5" s="500"/>
    </row>
    <row r="6" spans="2:6" ht="15.75" customHeight="1">
      <c r="B6" s="320" t="s">
        <v>116</v>
      </c>
      <c r="C6" s="136"/>
      <c r="D6" s="136"/>
      <c r="E6" s="136"/>
      <c r="F6" s="141"/>
    </row>
    <row r="7" spans="2:6" ht="15.75" customHeight="1">
      <c r="B7" s="263" t="s">
        <v>124</v>
      </c>
      <c r="C7" s="32"/>
      <c r="D7" s="32"/>
      <c r="E7" s="32"/>
      <c r="F7" s="263" t="s">
        <v>68</v>
      </c>
    </row>
    <row r="8" spans="1:6" ht="15.75" customHeight="1">
      <c r="A8" s="105"/>
      <c r="B8" s="321" t="s">
        <v>137</v>
      </c>
      <c r="C8" s="265" t="s">
        <v>139</v>
      </c>
      <c r="D8" s="265" t="s">
        <v>141</v>
      </c>
      <c r="E8" s="330"/>
      <c r="F8" s="265" t="s">
        <v>142</v>
      </c>
    </row>
    <row r="9" spans="1:6" ht="15.75" customHeight="1">
      <c r="A9" s="35" t="s">
        <v>98</v>
      </c>
      <c r="B9" s="245" t="s">
        <v>475</v>
      </c>
      <c r="C9" s="122" t="s">
        <v>167</v>
      </c>
      <c r="D9" s="122" t="s">
        <v>169</v>
      </c>
      <c r="E9" s="122" t="s">
        <v>166</v>
      </c>
      <c r="F9" s="122" t="s">
        <v>165</v>
      </c>
    </row>
    <row r="10" spans="1:6" ht="4.5" customHeight="1">
      <c r="A10" s="37"/>
      <c r="B10" s="3"/>
      <c r="E10" s="3"/>
      <c r="F10" s="3"/>
    </row>
    <row r="11" spans="1:6" ht="13.5" customHeight="1">
      <c r="A11" s="381" t="s">
        <v>263</v>
      </c>
      <c r="B11" s="382">
        <v>415373</v>
      </c>
      <c r="C11" s="382">
        <v>105567</v>
      </c>
      <c r="D11" s="382">
        <v>63546</v>
      </c>
      <c r="E11" s="382">
        <v>820823</v>
      </c>
      <c r="F11" s="382">
        <f>SUM('- 55 -'!B11:F11,B11:E11)</f>
        <v>4717726</v>
      </c>
    </row>
    <row r="12" spans="1:6" ht="13.5" customHeight="1">
      <c r="A12" s="23" t="s">
        <v>264</v>
      </c>
      <c r="B12" s="24">
        <v>605626</v>
      </c>
      <c r="C12" s="24">
        <v>150759</v>
      </c>
      <c r="D12" s="24">
        <v>92652</v>
      </c>
      <c r="E12" s="24">
        <v>1207147</v>
      </c>
      <c r="F12" s="24">
        <f>SUM('- 55 -'!B12:F12,B12:E12)</f>
        <v>7081115</v>
      </c>
    </row>
    <row r="13" spans="1:6" ht="13.5" customHeight="1">
      <c r="A13" s="381" t="s">
        <v>265</v>
      </c>
      <c r="B13" s="382">
        <v>1881000</v>
      </c>
      <c r="C13" s="382">
        <v>475800</v>
      </c>
      <c r="D13" s="382">
        <v>287800</v>
      </c>
      <c r="E13" s="382">
        <v>3008600</v>
      </c>
      <c r="F13" s="382">
        <f>SUM('- 55 -'!B13:F13,B13:E13)</f>
        <v>19998900</v>
      </c>
    </row>
    <row r="14" spans="1:6" ht="13.5" customHeight="1">
      <c r="A14" s="23" t="s">
        <v>301</v>
      </c>
      <c r="B14" s="24">
        <v>1152561</v>
      </c>
      <c r="C14" s="24">
        <v>285008</v>
      </c>
      <c r="D14" s="24">
        <v>154822</v>
      </c>
      <c r="E14" s="24">
        <v>2274893</v>
      </c>
      <c r="F14" s="24">
        <f>SUM('- 55 -'!B14:F14,B14:E14)</f>
        <v>13351582</v>
      </c>
    </row>
    <row r="15" spans="1:6" ht="13.5" customHeight="1">
      <c r="A15" s="381" t="s">
        <v>266</v>
      </c>
      <c r="B15" s="382">
        <v>430140</v>
      </c>
      <c r="C15" s="382">
        <v>109350</v>
      </c>
      <c r="D15" s="382">
        <v>57780</v>
      </c>
      <c r="E15" s="382">
        <v>865088</v>
      </c>
      <c r="F15" s="382">
        <f>SUM('- 55 -'!B15:F15,B15:E15)</f>
        <v>4965557</v>
      </c>
    </row>
    <row r="16" spans="1:6" ht="13.5" customHeight="1">
      <c r="A16" s="23" t="s">
        <v>267</v>
      </c>
      <c r="B16" s="24">
        <v>325942</v>
      </c>
      <c r="C16" s="24">
        <v>84503</v>
      </c>
      <c r="D16" s="24">
        <v>55945</v>
      </c>
      <c r="E16" s="24">
        <v>664530</v>
      </c>
      <c r="F16" s="24">
        <f>SUM('- 55 -'!B16:F16,B16:E16)</f>
        <v>3599806</v>
      </c>
    </row>
    <row r="17" spans="1:6" ht="13.5" customHeight="1">
      <c r="A17" s="381" t="s">
        <v>268</v>
      </c>
      <c r="B17" s="382">
        <v>382168</v>
      </c>
      <c r="C17" s="382">
        <v>97864</v>
      </c>
      <c r="D17" s="382">
        <v>58466</v>
      </c>
      <c r="E17" s="382">
        <v>911790</v>
      </c>
      <c r="F17" s="382">
        <f>SUM('- 55 -'!B17:F17,B17:E17)</f>
        <v>4660364</v>
      </c>
    </row>
    <row r="18" spans="1:6" ht="13.5" customHeight="1">
      <c r="A18" s="23" t="s">
        <v>269</v>
      </c>
      <c r="B18" s="24">
        <v>802955</v>
      </c>
      <c r="C18" s="24">
        <v>194100</v>
      </c>
      <c r="D18" s="24">
        <v>107860</v>
      </c>
      <c r="E18" s="24">
        <v>3117625</v>
      </c>
      <c r="F18" s="24">
        <f>SUM('- 55 -'!B18:F18,B18:E18)</f>
        <v>11542281</v>
      </c>
    </row>
    <row r="19" spans="1:6" ht="13.5" customHeight="1">
      <c r="A19" s="381" t="s">
        <v>270</v>
      </c>
      <c r="B19" s="382">
        <v>818740</v>
      </c>
      <c r="C19" s="382">
        <v>202987</v>
      </c>
      <c r="D19" s="382">
        <v>125255</v>
      </c>
      <c r="E19" s="382">
        <v>1013070</v>
      </c>
      <c r="F19" s="382">
        <f>SUM('- 55 -'!B19:F19,B19:E19)</f>
        <v>8610376</v>
      </c>
    </row>
    <row r="20" spans="1:6" ht="13.5" customHeight="1">
      <c r="A20" s="23" t="s">
        <v>271</v>
      </c>
      <c r="B20" s="24">
        <v>1759608</v>
      </c>
      <c r="C20" s="24">
        <v>437776</v>
      </c>
      <c r="D20" s="24">
        <v>236365</v>
      </c>
      <c r="E20" s="24">
        <v>2201407</v>
      </c>
      <c r="F20" s="24">
        <f>SUM('- 55 -'!B20:F20,B20:E20)</f>
        <v>18109684</v>
      </c>
    </row>
    <row r="21" spans="1:6" ht="13.5" customHeight="1">
      <c r="A21" s="381" t="s">
        <v>272</v>
      </c>
      <c r="B21" s="382">
        <v>868749</v>
      </c>
      <c r="C21" s="382">
        <v>222047</v>
      </c>
      <c r="D21" s="382">
        <v>116698</v>
      </c>
      <c r="E21" s="382">
        <v>1603170</v>
      </c>
      <c r="F21" s="382">
        <f>SUM('- 55 -'!B21:F21,B21:E21)</f>
        <v>9856368</v>
      </c>
    </row>
    <row r="22" spans="1:6" ht="13.5" customHeight="1">
      <c r="A22" s="23" t="s">
        <v>273</v>
      </c>
      <c r="B22" s="24">
        <v>440994</v>
      </c>
      <c r="C22" s="24">
        <v>109227</v>
      </c>
      <c r="D22" s="24">
        <v>75693</v>
      </c>
      <c r="E22" s="24">
        <v>876345</v>
      </c>
      <c r="F22" s="24">
        <f>SUM('- 55 -'!B22:F22,B22:E22)</f>
        <v>4842625</v>
      </c>
    </row>
    <row r="23" spans="1:6" ht="13.5" customHeight="1">
      <c r="A23" s="381" t="s">
        <v>274</v>
      </c>
      <c r="B23" s="382">
        <v>340012</v>
      </c>
      <c r="C23" s="382">
        <v>86918</v>
      </c>
      <c r="D23" s="382">
        <v>52017</v>
      </c>
      <c r="E23" s="382">
        <v>685261</v>
      </c>
      <c r="F23" s="382">
        <f>SUM('- 55 -'!B23:F23,B23:E23)</f>
        <v>4153395</v>
      </c>
    </row>
    <row r="24" spans="1:6" ht="13.5" customHeight="1">
      <c r="A24" s="23" t="s">
        <v>275</v>
      </c>
      <c r="B24" s="24">
        <v>1221651</v>
      </c>
      <c r="C24" s="24">
        <v>309823</v>
      </c>
      <c r="D24" s="24">
        <v>164102</v>
      </c>
      <c r="E24" s="24">
        <v>1819725</v>
      </c>
      <c r="F24" s="24">
        <f>SUM('- 55 -'!B24:F24,B24:E24)</f>
        <v>13156366</v>
      </c>
    </row>
    <row r="25" spans="1:6" ht="13.5" customHeight="1">
      <c r="A25" s="381" t="s">
        <v>276</v>
      </c>
      <c r="B25" s="382">
        <v>3978594</v>
      </c>
      <c r="C25" s="382">
        <v>1016206</v>
      </c>
      <c r="D25" s="382">
        <v>534438</v>
      </c>
      <c r="E25" s="382">
        <v>6228810</v>
      </c>
      <c r="F25" s="382">
        <f>SUM('- 55 -'!B25:F25,B25:E25)</f>
        <v>41894414</v>
      </c>
    </row>
    <row r="26" spans="1:6" ht="13.5" customHeight="1">
      <c r="A26" s="23" t="s">
        <v>277</v>
      </c>
      <c r="B26" s="24">
        <v>847898</v>
      </c>
      <c r="C26" s="24">
        <v>215059</v>
      </c>
      <c r="D26" s="24">
        <v>129716</v>
      </c>
      <c r="E26" s="24">
        <v>2173927</v>
      </c>
      <c r="F26" s="24">
        <f>SUM('- 55 -'!B26:F26,B26:E26)</f>
        <v>10375300</v>
      </c>
    </row>
    <row r="27" spans="1:6" ht="13.5" customHeight="1">
      <c r="A27" s="381" t="s">
        <v>278</v>
      </c>
      <c r="B27" s="382">
        <v>878611</v>
      </c>
      <c r="C27" s="382">
        <v>219332</v>
      </c>
      <c r="D27" s="382">
        <v>150806</v>
      </c>
      <c r="E27" s="382">
        <v>1169415</v>
      </c>
      <c r="F27" s="382">
        <f>SUM('- 55 -'!B27:F27,B27:E27)</f>
        <v>9073316</v>
      </c>
    </row>
    <row r="28" spans="1:6" ht="13.5" customHeight="1">
      <c r="A28" s="23" t="s">
        <v>279</v>
      </c>
      <c r="B28" s="24">
        <v>500302</v>
      </c>
      <c r="C28" s="24">
        <v>128067</v>
      </c>
      <c r="D28" s="24">
        <v>76539</v>
      </c>
      <c r="E28" s="24">
        <v>1217257</v>
      </c>
      <c r="F28" s="24">
        <f>SUM('- 55 -'!B28:F28,B28:E28)</f>
        <v>6296317</v>
      </c>
    </row>
    <row r="29" spans="1:6" ht="13.5" customHeight="1">
      <c r="A29" s="381" t="s">
        <v>280</v>
      </c>
      <c r="B29" s="382">
        <v>3461247</v>
      </c>
      <c r="C29" s="382">
        <v>880580</v>
      </c>
      <c r="D29" s="382">
        <v>464944</v>
      </c>
      <c r="E29" s="382">
        <v>4818165</v>
      </c>
      <c r="F29" s="382">
        <f>SUM('- 55 -'!B29:F29,B29:E29)</f>
        <v>35842589</v>
      </c>
    </row>
    <row r="30" spans="1:6" ht="13.5" customHeight="1">
      <c r="A30" s="23" t="s">
        <v>281</v>
      </c>
      <c r="B30" s="24">
        <v>337814</v>
      </c>
      <c r="C30" s="24">
        <v>85385</v>
      </c>
      <c r="D30" s="24">
        <v>51681</v>
      </c>
      <c r="E30" s="24">
        <v>801795</v>
      </c>
      <c r="F30" s="24">
        <f>SUM('- 55 -'!B30:F30,B30:E30)</f>
        <v>4153322</v>
      </c>
    </row>
    <row r="31" spans="1:6" ht="13.5" customHeight="1">
      <c r="A31" s="381" t="s">
        <v>282</v>
      </c>
      <c r="B31" s="382">
        <v>878048</v>
      </c>
      <c r="C31" s="382">
        <v>220798</v>
      </c>
      <c r="D31" s="382">
        <v>117947</v>
      </c>
      <c r="E31" s="382">
        <v>1908247</v>
      </c>
      <c r="F31" s="382">
        <f>SUM('- 55 -'!B31:F31,B31:E31)</f>
        <v>9992865</v>
      </c>
    </row>
    <row r="32" spans="1:6" ht="13.5" customHeight="1">
      <c r="A32" s="23" t="s">
        <v>283</v>
      </c>
      <c r="B32" s="24">
        <v>602035</v>
      </c>
      <c r="C32" s="24">
        <v>151739</v>
      </c>
      <c r="D32" s="24">
        <v>80870</v>
      </c>
      <c r="E32" s="24">
        <v>1380765</v>
      </c>
      <c r="F32" s="24">
        <f>SUM('- 55 -'!B32:F32,B32:E32)</f>
        <v>7425602</v>
      </c>
    </row>
    <row r="33" spans="1:6" ht="13.5" customHeight="1">
      <c r="A33" s="381" t="s">
        <v>284</v>
      </c>
      <c r="B33" s="382">
        <v>638966</v>
      </c>
      <c r="C33" s="382">
        <v>162786</v>
      </c>
      <c r="D33" s="382">
        <v>97752</v>
      </c>
      <c r="E33" s="382">
        <v>1635785</v>
      </c>
      <c r="F33" s="382">
        <f>SUM('- 55 -'!B33:F33,B33:E33)</f>
        <v>8272631</v>
      </c>
    </row>
    <row r="34" spans="1:6" ht="13.5" customHeight="1">
      <c r="A34" s="23" t="s">
        <v>285</v>
      </c>
      <c r="B34" s="24">
        <v>581158</v>
      </c>
      <c r="C34" s="24">
        <v>150748</v>
      </c>
      <c r="D34" s="24">
        <v>78066</v>
      </c>
      <c r="E34" s="24">
        <v>1263495</v>
      </c>
      <c r="F34" s="24">
        <f>SUM('- 55 -'!B34:F34,B34:E34)</f>
        <v>7041083</v>
      </c>
    </row>
    <row r="35" spans="1:6" ht="13.5" customHeight="1">
      <c r="A35" s="381" t="s">
        <v>286</v>
      </c>
      <c r="B35" s="382">
        <v>4633747</v>
      </c>
      <c r="C35" s="382">
        <v>1193693</v>
      </c>
      <c r="D35" s="382">
        <v>622444</v>
      </c>
      <c r="E35" s="382">
        <v>6749835</v>
      </c>
      <c r="F35" s="382">
        <f>SUM('- 55 -'!B35:F35,B35:E35)</f>
        <v>48298622</v>
      </c>
    </row>
    <row r="36" spans="1:6" ht="13.5" customHeight="1">
      <c r="A36" s="23" t="s">
        <v>287</v>
      </c>
      <c r="B36" s="24">
        <v>513354</v>
      </c>
      <c r="C36" s="24">
        <v>132774</v>
      </c>
      <c r="D36" s="24">
        <v>78536</v>
      </c>
      <c r="E36" s="24">
        <v>1279919</v>
      </c>
      <c r="F36" s="24">
        <f>SUM('- 55 -'!B36:F36,B36:E36)</f>
        <v>6295054</v>
      </c>
    </row>
    <row r="37" spans="1:6" ht="13.5" customHeight="1">
      <c r="A37" s="381" t="s">
        <v>288</v>
      </c>
      <c r="B37" s="382">
        <v>898443</v>
      </c>
      <c r="C37" s="382">
        <v>227143</v>
      </c>
      <c r="D37" s="382">
        <v>120686</v>
      </c>
      <c r="E37" s="382">
        <v>1564845</v>
      </c>
      <c r="F37" s="382">
        <f>SUM('- 55 -'!B37:F37,B37:E37)</f>
        <v>10144647</v>
      </c>
    </row>
    <row r="38" spans="1:6" ht="13.5" customHeight="1">
      <c r="A38" s="23" t="s">
        <v>289</v>
      </c>
      <c r="B38" s="24">
        <v>2270818</v>
      </c>
      <c r="C38" s="24">
        <v>574472</v>
      </c>
      <c r="D38" s="24">
        <v>305035</v>
      </c>
      <c r="E38" s="24">
        <v>3112852</v>
      </c>
      <c r="F38" s="24">
        <f>SUM('- 55 -'!B38:F38,B38:E38)</f>
        <v>23463773</v>
      </c>
    </row>
    <row r="39" spans="1:6" ht="13.5" customHeight="1">
      <c r="A39" s="381" t="s">
        <v>290</v>
      </c>
      <c r="B39" s="382">
        <v>477094</v>
      </c>
      <c r="C39" s="382">
        <v>123065</v>
      </c>
      <c r="D39" s="382">
        <v>72988</v>
      </c>
      <c r="E39" s="382">
        <v>1079383</v>
      </c>
      <c r="F39" s="382">
        <f>SUM('- 55 -'!B39:F39,B39:E39)</f>
        <v>5899238</v>
      </c>
    </row>
    <row r="40" spans="1:6" ht="13.5" customHeight="1">
      <c r="A40" s="23" t="s">
        <v>291</v>
      </c>
      <c r="B40" s="24">
        <v>2386058</v>
      </c>
      <c r="C40" s="24">
        <v>607275</v>
      </c>
      <c r="D40" s="24">
        <v>320515</v>
      </c>
      <c r="E40" s="24">
        <v>4056817</v>
      </c>
      <c r="F40" s="24">
        <f>SUM('- 55 -'!B40:F40,B40:E40)</f>
        <v>25444161</v>
      </c>
    </row>
    <row r="41" spans="1:6" ht="13.5" customHeight="1">
      <c r="A41" s="381" t="s">
        <v>292</v>
      </c>
      <c r="B41" s="382">
        <v>1272518</v>
      </c>
      <c r="C41" s="382">
        <v>324983</v>
      </c>
      <c r="D41" s="382">
        <v>170935</v>
      </c>
      <c r="E41" s="382">
        <v>2143450</v>
      </c>
      <c r="F41" s="382">
        <f>SUM('- 55 -'!B41:F41,B41:E41)</f>
        <v>14111786</v>
      </c>
    </row>
    <row r="42" spans="1:6" ht="13.5" customHeight="1">
      <c r="A42" s="23" t="s">
        <v>293</v>
      </c>
      <c r="B42" s="24">
        <v>462970</v>
      </c>
      <c r="C42" s="24">
        <v>118828</v>
      </c>
      <c r="D42" s="24">
        <v>79465</v>
      </c>
      <c r="E42" s="24">
        <v>1034760</v>
      </c>
      <c r="F42" s="24">
        <f>SUM('- 55 -'!B42:F42,B42:E42)</f>
        <v>5536216</v>
      </c>
    </row>
    <row r="43" spans="1:6" ht="13.5" customHeight="1">
      <c r="A43" s="381" t="s">
        <v>294</v>
      </c>
      <c r="B43" s="382">
        <v>308870</v>
      </c>
      <c r="C43" s="382">
        <v>79805</v>
      </c>
      <c r="D43" s="382">
        <v>47253</v>
      </c>
      <c r="E43" s="382">
        <v>587610</v>
      </c>
      <c r="F43" s="382">
        <f>SUM('- 55 -'!B43:F43,B43:E43)</f>
        <v>3557703</v>
      </c>
    </row>
    <row r="44" spans="1:6" ht="13.5" customHeight="1">
      <c r="A44" s="23" t="s">
        <v>295</v>
      </c>
      <c r="B44" s="24">
        <v>212256</v>
      </c>
      <c r="C44" s="24">
        <v>51630</v>
      </c>
      <c r="D44" s="24">
        <v>32472</v>
      </c>
      <c r="E44" s="24">
        <v>553495</v>
      </c>
      <c r="F44" s="24">
        <f>SUM('- 55 -'!B44:F44,B44:E44)</f>
        <v>2777927</v>
      </c>
    </row>
    <row r="45" spans="1:6" ht="13.5" customHeight="1">
      <c r="A45" s="381" t="s">
        <v>296</v>
      </c>
      <c r="B45" s="382">
        <v>398918</v>
      </c>
      <c r="C45" s="382">
        <v>102485</v>
      </c>
      <c r="D45" s="382">
        <v>61029</v>
      </c>
      <c r="E45" s="382">
        <v>531982</v>
      </c>
      <c r="F45" s="382">
        <f>SUM('- 55 -'!B45:F45,B45:E45)</f>
        <v>4141851</v>
      </c>
    </row>
    <row r="46" spans="1:6" ht="13.5" customHeight="1">
      <c r="A46" s="23" t="s">
        <v>297</v>
      </c>
      <c r="B46" s="24">
        <v>8124554</v>
      </c>
      <c r="C46" s="24">
        <v>2033300</v>
      </c>
      <c r="D46" s="24">
        <v>1091358</v>
      </c>
      <c r="E46" s="24">
        <v>14064330</v>
      </c>
      <c r="F46" s="24">
        <f>SUM('- 55 -'!B46:F46,B46:E46)</f>
        <v>86854016</v>
      </c>
    </row>
    <row r="47" spans="1:6" ht="13.5" customHeight="1">
      <c r="A47" s="381" t="s">
        <v>300</v>
      </c>
      <c r="B47" s="382">
        <v>0</v>
      </c>
      <c r="C47" s="382">
        <v>0</v>
      </c>
      <c r="D47" s="382">
        <v>0</v>
      </c>
      <c r="E47" s="382">
        <v>0</v>
      </c>
      <c r="F47" s="382">
        <f>SUM('- 55 -'!B47:F47,B47:E47)</f>
        <v>0</v>
      </c>
    </row>
    <row r="48" spans="1:6" ht="4.5" customHeight="1">
      <c r="A48"/>
      <c r="B48"/>
      <c r="C48"/>
      <c r="D48"/>
      <c r="E48"/>
      <c r="F48"/>
    </row>
    <row r="49" spans="1:6" ht="13.5" customHeight="1">
      <c r="A49" s="384" t="s">
        <v>298</v>
      </c>
      <c r="B49" s="385">
        <f>SUM(B11:B47)</f>
        <v>46109792</v>
      </c>
      <c r="C49" s="385">
        <f>SUM(C11:C47)</f>
        <v>11671882</v>
      </c>
      <c r="D49" s="385">
        <f>SUM(D11:D47)</f>
        <v>6434476</v>
      </c>
      <c r="E49" s="385">
        <f>SUM(E11:E47)</f>
        <v>80426413</v>
      </c>
      <c r="F49" s="385">
        <f>SUM(F11:F47)</f>
        <v>505538578</v>
      </c>
    </row>
    <row r="50" spans="1:6" ht="4.5" customHeight="1">
      <c r="A50" s="25" t="s">
        <v>6</v>
      </c>
      <c r="B50" s="26"/>
      <c r="C50" s="26"/>
      <c r="D50" s="26"/>
      <c r="E50" s="26"/>
      <c r="F50" s="26"/>
    </row>
    <row r="51" spans="1:6" ht="14.25" customHeight="1">
      <c r="A51" s="23" t="s">
        <v>299</v>
      </c>
      <c r="B51" s="24">
        <v>60220</v>
      </c>
      <c r="C51" s="24">
        <v>15674</v>
      </c>
      <c r="D51" s="24">
        <v>9213</v>
      </c>
      <c r="E51" s="24">
        <v>210976</v>
      </c>
      <c r="F51" s="24">
        <f>SUM('- 55 -'!B51:F51,B51:E51)</f>
        <v>500479</v>
      </c>
    </row>
    <row r="52" spans="1:6" ht="49.5" customHeight="1">
      <c r="A52" s="27"/>
      <c r="B52" s="27"/>
      <c r="C52" s="27"/>
      <c r="D52" s="27"/>
      <c r="E52" s="27"/>
      <c r="F52" s="27"/>
    </row>
    <row r="53" spans="1:6" ht="15" customHeight="1">
      <c r="A53" s="129" t="s">
        <v>527</v>
      </c>
      <c r="B53" s="39"/>
      <c r="D53" s="39"/>
      <c r="E53" s="39"/>
      <c r="F53" s="39"/>
    </row>
    <row r="54" spans="1:6" ht="14.25" customHeight="1">
      <c r="A54" s="39"/>
      <c r="B54" s="39"/>
      <c r="D54" s="39"/>
      <c r="E54" s="39"/>
      <c r="F54" s="39"/>
    </row>
    <row r="55" spans="1:6" ht="14.25" customHeight="1">
      <c r="A55" s="39"/>
      <c r="B55" s="39"/>
      <c r="D55" s="39"/>
      <c r="E55" s="39"/>
      <c r="F55" s="39"/>
    </row>
    <row r="56" spans="4:6" ht="14.25" customHeight="1">
      <c r="D56" s="118"/>
      <c r="E56" s="118"/>
      <c r="F56" s="118"/>
    </row>
    <row r="57" ht="14.25" customHeight="1"/>
    <row r="58" ht="14.25" customHeight="1"/>
    <row r="59" ht="14.25" customHeight="1"/>
  </sheetData>
  <printOptions horizontalCentered="1"/>
  <pageMargins left="0.5118110236220472" right="0.5118110236220472" top="0.5905511811023623" bottom="0" header="0.31496062992125984" footer="0"/>
  <pageSetup fitToHeight="1" fitToWidth="1" horizontalDpi="600" verticalDpi="600" orientation="portrait" scale="87" r:id="rId1"/>
  <headerFooter alignWithMargins="0">
    <oddHeader>&amp;C&amp;"Arial,Bold"&amp;10&amp;A</oddHeader>
  </headerFooter>
</worksheet>
</file>

<file path=xl/worksheets/sheet48.xml><?xml version="1.0" encoding="utf-8"?>
<worksheet xmlns="http://schemas.openxmlformats.org/spreadsheetml/2006/main" xmlns:r="http://schemas.openxmlformats.org/officeDocument/2006/relationships">
  <sheetPr codeName="Sheet47">
    <pageSetUpPr fitToPage="1"/>
  </sheetPr>
  <dimension ref="A1:F58"/>
  <sheetViews>
    <sheetView showGridLines="0" showZeros="0" workbookViewId="0" topLeftCell="A1">
      <selection activeCell="A1" sqref="A1"/>
    </sheetView>
  </sheetViews>
  <sheetFormatPr defaultColWidth="19.83203125" defaultRowHeight="12"/>
  <cols>
    <col min="1" max="1" width="30.83203125" style="1" customWidth="1"/>
    <col min="2" max="2" width="21.83203125" style="1" customWidth="1"/>
    <col min="3" max="3" width="19.83203125" style="1" customWidth="1"/>
    <col min="4" max="4" width="18.83203125" style="1" customWidth="1"/>
    <col min="5" max="5" width="20.83203125" style="1" customWidth="1"/>
    <col min="6" max="6" width="21.83203125" style="1" customWidth="1"/>
    <col min="7" max="16384" width="19.83203125" style="1" customWidth="1"/>
  </cols>
  <sheetData>
    <row r="1" spans="1:6" ht="6.75" customHeight="1">
      <c r="A1" s="3"/>
      <c r="B1" s="3"/>
      <c r="C1" s="3"/>
      <c r="D1" s="3"/>
      <c r="E1" s="3"/>
      <c r="F1" s="3"/>
    </row>
    <row r="2" spans="1:6" ht="15.75" customHeight="1">
      <c r="A2" s="317"/>
      <c r="B2" s="74" t="str">
        <f>REVYEAR</f>
        <v>ANALYSIS OF OPERATING FUND REVENUE: 2005/2006 BUDGET</v>
      </c>
      <c r="C2" s="318"/>
      <c r="D2" s="322"/>
      <c r="E2" s="322"/>
      <c r="F2" s="261" t="s">
        <v>233</v>
      </c>
    </row>
    <row r="3" spans="1:6" ht="15.75" customHeight="1">
      <c r="A3" s="256"/>
      <c r="B3" s="256"/>
      <c r="C3" s="3"/>
      <c r="D3" s="3"/>
      <c r="E3" s="3"/>
      <c r="F3" s="3"/>
    </row>
    <row r="4" spans="2:6" ht="15.75" customHeight="1">
      <c r="B4" s="464" t="s">
        <v>395</v>
      </c>
      <c r="C4" s="390"/>
      <c r="D4" s="389"/>
      <c r="E4" s="389"/>
      <c r="F4" s="389"/>
    </row>
    <row r="5" spans="2:6" ht="15.75" customHeight="1">
      <c r="B5" s="491" t="s">
        <v>254</v>
      </c>
      <c r="C5" s="459"/>
      <c r="D5" s="500"/>
      <c r="E5" s="500"/>
      <c r="F5" s="500"/>
    </row>
    <row r="6" spans="2:6" ht="15.75" customHeight="1">
      <c r="B6" s="320" t="s">
        <v>117</v>
      </c>
      <c r="C6" s="136"/>
      <c r="D6" s="136"/>
      <c r="E6" s="135"/>
      <c r="F6" s="196"/>
    </row>
    <row r="7" spans="2:6" ht="15.75" customHeight="1">
      <c r="B7" s="263"/>
      <c r="C7" s="263"/>
      <c r="D7" s="32"/>
      <c r="E7" s="263" t="s">
        <v>31</v>
      </c>
      <c r="F7" s="263" t="s">
        <v>236</v>
      </c>
    </row>
    <row r="8" spans="1:6" ht="15.75" customHeight="1">
      <c r="A8" s="105"/>
      <c r="B8" s="321" t="s">
        <v>33</v>
      </c>
      <c r="C8" s="265" t="s">
        <v>137</v>
      </c>
      <c r="D8" s="265" t="s">
        <v>78</v>
      </c>
      <c r="E8" s="265" t="s">
        <v>63</v>
      </c>
      <c r="F8" s="265" t="s">
        <v>237</v>
      </c>
    </row>
    <row r="9" spans="1:6" ht="15.75" customHeight="1">
      <c r="A9" s="35" t="s">
        <v>98</v>
      </c>
      <c r="B9" s="323" t="s">
        <v>221</v>
      </c>
      <c r="C9" s="122" t="s">
        <v>473</v>
      </c>
      <c r="D9" s="122" t="s">
        <v>474</v>
      </c>
      <c r="E9" s="122" t="s">
        <v>95</v>
      </c>
      <c r="F9" s="122" t="s">
        <v>246</v>
      </c>
    </row>
    <row r="10" spans="1:5" ht="4.5" customHeight="1">
      <c r="A10" s="37"/>
      <c r="B10" s="3"/>
      <c r="C10" s="3"/>
      <c r="D10" s="3"/>
      <c r="E10" s="3"/>
    </row>
    <row r="11" spans="1:6" ht="13.5" customHeight="1">
      <c r="A11" s="381" t="s">
        <v>263</v>
      </c>
      <c r="B11" s="382">
        <v>738200</v>
      </c>
      <c r="C11" s="382">
        <v>517300</v>
      </c>
      <c r="D11" s="382">
        <v>40000</v>
      </c>
      <c r="E11" s="382">
        <v>39381</v>
      </c>
      <c r="F11" s="382">
        <v>12105</v>
      </c>
    </row>
    <row r="12" spans="1:6" ht="13.5" customHeight="1">
      <c r="A12" s="23" t="s">
        <v>264</v>
      </c>
      <c r="B12" s="24">
        <v>1314944</v>
      </c>
      <c r="C12" s="24">
        <v>1089212</v>
      </c>
      <c r="D12" s="24">
        <v>65480</v>
      </c>
      <c r="E12" s="24">
        <v>146273</v>
      </c>
      <c r="F12" s="24">
        <v>36000</v>
      </c>
    </row>
    <row r="13" spans="1:6" ht="13.5" customHeight="1">
      <c r="A13" s="381" t="s">
        <v>265</v>
      </c>
      <c r="B13" s="382">
        <v>841700</v>
      </c>
      <c r="C13" s="382">
        <v>2903500</v>
      </c>
      <c r="D13" s="382">
        <v>400500</v>
      </c>
      <c r="E13" s="382">
        <v>465000</v>
      </c>
      <c r="F13" s="382">
        <v>278200</v>
      </c>
    </row>
    <row r="14" spans="1:6" ht="13.5" customHeight="1">
      <c r="A14" s="23" t="s">
        <v>301</v>
      </c>
      <c r="B14" s="24">
        <v>2292033</v>
      </c>
      <c r="C14" s="24">
        <v>1423111</v>
      </c>
      <c r="D14" s="24">
        <v>142530</v>
      </c>
      <c r="E14" s="24">
        <v>15675</v>
      </c>
      <c r="F14" s="24">
        <v>223500</v>
      </c>
    </row>
    <row r="15" spans="1:6" ht="13.5" customHeight="1">
      <c r="A15" s="381" t="s">
        <v>266</v>
      </c>
      <c r="B15" s="382">
        <v>853186</v>
      </c>
      <c r="C15" s="382">
        <v>649870</v>
      </c>
      <c r="D15" s="382">
        <v>44970</v>
      </c>
      <c r="E15" s="382">
        <v>59950</v>
      </c>
      <c r="F15" s="382">
        <v>69000</v>
      </c>
    </row>
    <row r="16" spans="1:6" ht="13.5" customHeight="1">
      <c r="A16" s="23" t="s">
        <v>267</v>
      </c>
      <c r="B16" s="24">
        <v>35219</v>
      </c>
      <c r="C16" s="24">
        <v>511135</v>
      </c>
      <c r="D16" s="24">
        <v>40000</v>
      </c>
      <c r="E16" s="24">
        <v>43120</v>
      </c>
      <c r="F16" s="24">
        <v>69000</v>
      </c>
    </row>
    <row r="17" spans="1:6" ht="13.5" customHeight="1">
      <c r="A17" s="381" t="s">
        <v>268</v>
      </c>
      <c r="B17" s="382">
        <v>915897</v>
      </c>
      <c r="C17" s="382">
        <v>412919</v>
      </c>
      <c r="D17" s="382">
        <v>67886</v>
      </c>
      <c r="E17" s="382">
        <v>98230</v>
      </c>
      <c r="F17" s="382">
        <v>12000</v>
      </c>
    </row>
    <row r="18" spans="1:6" ht="13.5" customHeight="1">
      <c r="A18" s="23" t="s">
        <v>269</v>
      </c>
      <c r="B18" s="24">
        <v>1352511</v>
      </c>
      <c r="C18" s="24">
        <v>1553944</v>
      </c>
      <c r="D18" s="24">
        <v>528127</v>
      </c>
      <c r="E18" s="24">
        <v>124906</v>
      </c>
      <c r="F18" s="24">
        <v>567961</v>
      </c>
    </row>
    <row r="19" spans="1:6" ht="13.5" customHeight="1">
      <c r="A19" s="381" t="s">
        <v>270</v>
      </c>
      <c r="B19" s="382">
        <v>847848</v>
      </c>
      <c r="C19" s="382">
        <v>1302520</v>
      </c>
      <c r="D19" s="382">
        <v>128112</v>
      </c>
      <c r="E19" s="382">
        <v>182380</v>
      </c>
      <c r="F19" s="382">
        <v>0</v>
      </c>
    </row>
    <row r="20" spans="1:6" ht="13.5" customHeight="1">
      <c r="A20" s="23" t="s">
        <v>271</v>
      </c>
      <c r="B20" s="24">
        <v>2217952</v>
      </c>
      <c r="C20" s="24">
        <v>2108049</v>
      </c>
      <c r="D20" s="24">
        <v>181018</v>
      </c>
      <c r="E20" s="24">
        <v>424380</v>
      </c>
      <c r="F20" s="24">
        <v>72000</v>
      </c>
    </row>
    <row r="21" spans="1:6" ht="13.5" customHeight="1">
      <c r="A21" s="381" t="s">
        <v>272</v>
      </c>
      <c r="B21" s="382">
        <v>1346697</v>
      </c>
      <c r="C21" s="382">
        <v>1374209</v>
      </c>
      <c r="D21" s="382">
        <v>77102</v>
      </c>
      <c r="E21" s="382">
        <v>121661</v>
      </c>
      <c r="F21" s="382">
        <v>84000</v>
      </c>
    </row>
    <row r="22" spans="1:6" ht="13.5" customHeight="1">
      <c r="A22" s="23" t="s">
        <v>273</v>
      </c>
      <c r="B22" s="24">
        <v>312029</v>
      </c>
      <c r="C22" s="24">
        <v>1095358</v>
      </c>
      <c r="D22" s="24">
        <v>126894</v>
      </c>
      <c r="E22" s="24">
        <v>54065</v>
      </c>
      <c r="F22" s="24">
        <v>124150</v>
      </c>
    </row>
    <row r="23" spans="1:6" ht="13.5" customHeight="1">
      <c r="A23" s="381" t="s">
        <v>274</v>
      </c>
      <c r="B23" s="382">
        <v>1049667</v>
      </c>
      <c r="C23" s="382">
        <v>777011</v>
      </c>
      <c r="D23" s="382">
        <v>49200</v>
      </c>
      <c r="E23" s="382">
        <v>73123</v>
      </c>
      <c r="F23" s="382">
        <v>88860</v>
      </c>
    </row>
    <row r="24" spans="1:6" ht="13.5" customHeight="1">
      <c r="A24" s="23" t="s">
        <v>275</v>
      </c>
      <c r="B24" s="24">
        <v>1739300</v>
      </c>
      <c r="C24" s="24">
        <v>2252209</v>
      </c>
      <c r="D24" s="24">
        <v>111350</v>
      </c>
      <c r="E24" s="24">
        <v>394323</v>
      </c>
      <c r="F24" s="24">
        <v>245192</v>
      </c>
    </row>
    <row r="25" spans="1:6" ht="13.5" customHeight="1">
      <c r="A25" s="381" t="s">
        <v>276</v>
      </c>
      <c r="B25" s="382">
        <v>990867</v>
      </c>
      <c r="C25" s="382">
        <v>5995455</v>
      </c>
      <c r="D25" s="382">
        <v>585104</v>
      </c>
      <c r="E25" s="382">
        <v>594908</v>
      </c>
      <c r="F25" s="382">
        <v>464950</v>
      </c>
    </row>
    <row r="26" spans="1:6" ht="13.5" customHeight="1">
      <c r="A26" s="23" t="s">
        <v>277</v>
      </c>
      <c r="B26" s="24">
        <v>1616591</v>
      </c>
      <c r="C26" s="24">
        <v>1336582</v>
      </c>
      <c r="D26" s="24">
        <v>163196</v>
      </c>
      <c r="E26" s="24">
        <v>264165</v>
      </c>
      <c r="F26" s="24">
        <v>138390</v>
      </c>
    </row>
    <row r="27" spans="1:6" ht="13.5" customHeight="1">
      <c r="A27" s="381" t="s">
        <v>278</v>
      </c>
      <c r="B27" s="382">
        <v>47165</v>
      </c>
      <c r="C27" s="382">
        <v>1218144</v>
      </c>
      <c r="D27" s="382">
        <v>435781</v>
      </c>
      <c r="E27" s="382">
        <v>224180</v>
      </c>
      <c r="F27" s="382">
        <v>282979</v>
      </c>
    </row>
    <row r="28" spans="1:6" ht="13.5" customHeight="1">
      <c r="A28" s="23" t="s">
        <v>279</v>
      </c>
      <c r="B28" s="24">
        <v>1440052</v>
      </c>
      <c r="C28" s="24">
        <v>618694</v>
      </c>
      <c r="D28" s="24">
        <v>77968</v>
      </c>
      <c r="E28" s="24">
        <v>64185</v>
      </c>
      <c r="F28" s="24">
        <v>73713</v>
      </c>
    </row>
    <row r="29" spans="1:6" ht="13.5" customHeight="1">
      <c r="A29" s="381" t="s">
        <v>280</v>
      </c>
      <c r="B29" s="382">
        <v>672626</v>
      </c>
      <c r="C29" s="382">
        <v>4978607</v>
      </c>
      <c r="D29" s="382">
        <v>334324</v>
      </c>
      <c r="E29" s="382">
        <v>157025</v>
      </c>
      <c r="F29" s="382">
        <v>192850</v>
      </c>
    </row>
    <row r="30" spans="1:6" ht="13.5" customHeight="1">
      <c r="A30" s="23" t="s">
        <v>281</v>
      </c>
      <c r="B30" s="24">
        <v>832614</v>
      </c>
      <c r="C30" s="24">
        <v>615197</v>
      </c>
      <c r="D30" s="24">
        <v>40000</v>
      </c>
      <c r="E30" s="24">
        <v>43203</v>
      </c>
      <c r="F30" s="24">
        <v>45780</v>
      </c>
    </row>
    <row r="31" spans="1:6" ht="13.5" customHeight="1">
      <c r="A31" s="381" t="s">
        <v>282</v>
      </c>
      <c r="B31" s="382">
        <v>761675</v>
      </c>
      <c r="C31" s="382">
        <v>1554862</v>
      </c>
      <c r="D31" s="382">
        <v>154012</v>
      </c>
      <c r="E31" s="382">
        <v>146741</v>
      </c>
      <c r="F31" s="382">
        <v>215061</v>
      </c>
    </row>
    <row r="32" spans="1:6" ht="13.5" customHeight="1">
      <c r="A32" s="23" t="s">
        <v>283</v>
      </c>
      <c r="B32" s="24">
        <v>1229730</v>
      </c>
      <c r="C32" s="24">
        <v>838219</v>
      </c>
      <c r="D32" s="24">
        <v>54378</v>
      </c>
      <c r="E32" s="24">
        <v>107470</v>
      </c>
      <c r="F32" s="24">
        <v>80937</v>
      </c>
    </row>
    <row r="33" spans="1:6" ht="13.5" customHeight="1">
      <c r="A33" s="381" t="s">
        <v>284</v>
      </c>
      <c r="B33" s="382">
        <v>1573712</v>
      </c>
      <c r="C33" s="382">
        <v>963717</v>
      </c>
      <c r="D33" s="382">
        <v>80953</v>
      </c>
      <c r="E33" s="382">
        <v>59950</v>
      </c>
      <c r="F33" s="382">
        <v>30000</v>
      </c>
    </row>
    <row r="34" spans="1:6" ht="13.5" customHeight="1">
      <c r="A34" s="23" t="s">
        <v>285</v>
      </c>
      <c r="B34" s="24">
        <v>1282942</v>
      </c>
      <c r="C34" s="24">
        <v>797393</v>
      </c>
      <c r="D34" s="24">
        <v>60403</v>
      </c>
      <c r="E34" s="24">
        <v>92000</v>
      </c>
      <c r="F34" s="24">
        <v>60515</v>
      </c>
    </row>
    <row r="35" spans="1:6" ht="13.5" customHeight="1">
      <c r="A35" s="381" t="s">
        <v>286</v>
      </c>
      <c r="B35" s="382">
        <v>1619666</v>
      </c>
      <c r="C35" s="382">
        <v>6247599</v>
      </c>
      <c r="D35" s="382">
        <v>614955</v>
      </c>
      <c r="E35" s="382">
        <v>910471</v>
      </c>
      <c r="F35" s="382">
        <v>495000</v>
      </c>
    </row>
    <row r="36" spans="1:6" ht="13.5" customHeight="1">
      <c r="A36" s="23" t="s">
        <v>287</v>
      </c>
      <c r="B36" s="24">
        <v>1048022</v>
      </c>
      <c r="C36" s="24">
        <v>659024</v>
      </c>
      <c r="D36" s="24">
        <v>51406</v>
      </c>
      <c r="E36" s="24">
        <v>38005</v>
      </c>
      <c r="F36" s="24">
        <v>45000</v>
      </c>
    </row>
    <row r="37" spans="1:6" ht="13.5" customHeight="1">
      <c r="A37" s="381" t="s">
        <v>288</v>
      </c>
      <c r="B37" s="382">
        <v>1366671</v>
      </c>
      <c r="C37" s="382">
        <v>2199754</v>
      </c>
      <c r="D37" s="382">
        <v>84079</v>
      </c>
      <c r="E37" s="382">
        <v>115830</v>
      </c>
      <c r="F37" s="382">
        <v>162000</v>
      </c>
    </row>
    <row r="38" spans="1:6" ht="13.5" customHeight="1">
      <c r="A38" s="23" t="s">
        <v>289</v>
      </c>
      <c r="B38" s="24">
        <v>842003</v>
      </c>
      <c r="C38" s="24">
        <v>3604667</v>
      </c>
      <c r="D38" s="24">
        <v>326440</v>
      </c>
      <c r="E38" s="24">
        <v>274313</v>
      </c>
      <c r="F38" s="24">
        <v>228000</v>
      </c>
    </row>
    <row r="39" spans="1:6" ht="13.5" customHeight="1">
      <c r="A39" s="381" t="s">
        <v>290</v>
      </c>
      <c r="B39" s="382">
        <v>1109969</v>
      </c>
      <c r="C39" s="382">
        <v>574485</v>
      </c>
      <c r="D39" s="382">
        <v>43726</v>
      </c>
      <c r="E39" s="382">
        <v>36575</v>
      </c>
      <c r="F39" s="382">
        <v>12000</v>
      </c>
    </row>
    <row r="40" spans="1:6" ht="13.5" customHeight="1">
      <c r="A40" s="23" t="s">
        <v>291</v>
      </c>
      <c r="B40" s="24">
        <v>630828</v>
      </c>
      <c r="C40" s="24">
        <v>3855856</v>
      </c>
      <c r="D40" s="24">
        <v>338393</v>
      </c>
      <c r="E40" s="24">
        <v>467335</v>
      </c>
      <c r="F40" s="24">
        <v>254950</v>
      </c>
    </row>
    <row r="41" spans="1:6" ht="13.5" customHeight="1">
      <c r="A41" s="381" t="s">
        <v>292</v>
      </c>
      <c r="B41" s="382">
        <v>2823249</v>
      </c>
      <c r="C41" s="382">
        <v>2360867</v>
      </c>
      <c r="D41" s="382">
        <v>116153</v>
      </c>
      <c r="E41" s="382">
        <v>113300</v>
      </c>
      <c r="F41" s="382">
        <v>165000</v>
      </c>
    </row>
    <row r="42" spans="1:6" ht="13.5" customHeight="1">
      <c r="A42" s="23" t="s">
        <v>293</v>
      </c>
      <c r="B42" s="24">
        <v>1066562</v>
      </c>
      <c r="C42" s="24">
        <v>821483</v>
      </c>
      <c r="D42" s="24">
        <v>64699</v>
      </c>
      <c r="E42" s="24">
        <v>193050</v>
      </c>
      <c r="F42" s="24">
        <v>112436</v>
      </c>
    </row>
    <row r="43" spans="1:6" ht="13.5" customHeight="1">
      <c r="A43" s="381" t="s">
        <v>294</v>
      </c>
      <c r="B43" s="382">
        <v>643599</v>
      </c>
      <c r="C43" s="382">
        <v>264175</v>
      </c>
      <c r="D43" s="382">
        <v>40000</v>
      </c>
      <c r="E43" s="382">
        <v>40590</v>
      </c>
      <c r="F43" s="382">
        <v>12000</v>
      </c>
    </row>
    <row r="44" spans="1:6" ht="13.5" customHeight="1">
      <c r="A44" s="23" t="s">
        <v>295</v>
      </c>
      <c r="B44" s="24">
        <v>740628</v>
      </c>
      <c r="C44" s="24">
        <v>390718</v>
      </c>
      <c r="D44" s="24">
        <v>91968</v>
      </c>
      <c r="E44" s="24">
        <v>30800</v>
      </c>
      <c r="F44" s="24">
        <v>84000</v>
      </c>
    </row>
    <row r="45" spans="1:6" ht="13.5" customHeight="1">
      <c r="A45" s="381" t="s">
        <v>296</v>
      </c>
      <c r="B45" s="382">
        <v>404647</v>
      </c>
      <c r="C45" s="382">
        <v>540284</v>
      </c>
      <c r="D45" s="382">
        <v>40000</v>
      </c>
      <c r="E45" s="382">
        <v>106425</v>
      </c>
      <c r="F45" s="382">
        <v>13095</v>
      </c>
    </row>
    <row r="46" spans="1:6" ht="13.5" customHeight="1">
      <c r="A46" s="23" t="s">
        <v>297</v>
      </c>
      <c r="B46" s="24">
        <v>1291584</v>
      </c>
      <c r="C46" s="24">
        <v>13216894</v>
      </c>
      <c r="D46" s="24">
        <v>6498089</v>
      </c>
      <c r="E46" s="24">
        <v>1423648</v>
      </c>
      <c r="F46" s="24">
        <v>1909008</v>
      </c>
    </row>
    <row r="47" spans="1:6" ht="13.5" customHeight="1">
      <c r="A47" s="381" t="s">
        <v>300</v>
      </c>
      <c r="B47" s="382">
        <v>0</v>
      </c>
      <c r="C47" s="382">
        <v>0</v>
      </c>
      <c r="D47" s="382">
        <v>0</v>
      </c>
      <c r="E47" s="382">
        <v>0</v>
      </c>
      <c r="F47" s="382">
        <v>0</v>
      </c>
    </row>
    <row r="48" spans="1:6" ht="4.5" customHeight="1">
      <c r="A48"/>
      <c r="B48"/>
      <c r="C48"/>
      <c r="D48"/>
      <c r="E48"/>
      <c r="F48"/>
    </row>
    <row r="49" spans="1:6" ht="13.5" customHeight="1">
      <c r="A49" s="384" t="s">
        <v>298</v>
      </c>
      <c r="B49" s="385">
        <f>SUM(B11:B47)</f>
        <v>39892585</v>
      </c>
      <c r="C49" s="385">
        <f>SUM(C11:C47)</f>
        <v>71623023</v>
      </c>
      <c r="D49" s="385">
        <f>SUM(D11:D47)</f>
        <v>12299196</v>
      </c>
      <c r="E49" s="385">
        <f>SUM(E11:E47)</f>
        <v>7746636</v>
      </c>
      <c r="F49" s="385">
        <f>SUM(F11:F47)</f>
        <v>6959632</v>
      </c>
    </row>
    <row r="50" spans="1:6" ht="4.5" customHeight="1">
      <c r="A50" s="25" t="s">
        <v>6</v>
      </c>
      <c r="B50" s="26"/>
      <c r="C50" s="26"/>
      <c r="D50" s="26"/>
      <c r="E50" s="26"/>
      <c r="F50" s="26"/>
    </row>
    <row r="51" spans="1:6" ht="14.25" customHeight="1">
      <c r="A51" s="23" t="s">
        <v>299</v>
      </c>
      <c r="B51" s="24">
        <v>1623</v>
      </c>
      <c r="C51" s="24">
        <v>116578</v>
      </c>
      <c r="D51" s="24">
        <v>15000</v>
      </c>
      <c r="E51" s="24">
        <v>9213</v>
      </c>
      <c r="F51" s="24">
        <v>6000</v>
      </c>
    </row>
    <row r="52" spans="1:6" ht="49.5" customHeight="1">
      <c r="A52" s="27"/>
      <c r="B52" s="27"/>
      <c r="C52" s="27"/>
      <c r="D52" s="27"/>
      <c r="E52" s="27"/>
      <c r="F52" s="27"/>
    </row>
    <row r="53" spans="1:6" ht="15" customHeight="1">
      <c r="A53" s="129" t="s">
        <v>528</v>
      </c>
      <c r="B53" s="287"/>
      <c r="C53" s="39"/>
      <c r="D53" s="39"/>
      <c r="E53" s="39"/>
      <c r="F53" s="39"/>
    </row>
    <row r="54" spans="1:6" ht="12" customHeight="1">
      <c r="A54" s="361" t="s">
        <v>529</v>
      </c>
      <c r="B54" s="39"/>
      <c r="C54" s="39"/>
      <c r="D54" s="39"/>
      <c r="E54" s="39"/>
      <c r="F54" s="325"/>
    </row>
    <row r="55" spans="1:6" ht="12" customHeight="1">
      <c r="A55" s="129" t="s">
        <v>530</v>
      </c>
      <c r="C55" s="39"/>
      <c r="D55" s="39"/>
      <c r="E55" s="39"/>
      <c r="F55" s="39"/>
    </row>
    <row r="56" spans="1:6" ht="14.25" customHeight="1">
      <c r="A56" s="39"/>
      <c r="B56" s="39"/>
      <c r="C56" s="39"/>
      <c r="D56" s="39"/>
      <c r="E56" s="39"/>
      <c r="F56" s="39"/>
    </row>
    <row r="57" spans="1:6" ht="14.25" customHeight="1">
      <c r="A57" s="324"/>
      <c r="B57" s="39"/>
      <c r="C57" s="326"/>
      <c r="D57" s="39"/>
      <c r="E57" s="39"/>
      <c r="F57" s="39"/>
    </row>
    <row r="58" ht="14.25" customHeight="1">
      <c r="A58" s="39"/>
    </row>
    <row r="59" ht="14.25" customHeight="1"/>
  </sheetData>
  <printOptions horizontalCentered="1"/>
  <pageMargins left="0.5118110236220472" right="0.5118110236220472" top="0.5905511811023623" bottom="0" header="0.31496062992125984" footer="0"/>
  <pageSetup fitToHeight="1" fitToWidth="1" horizontalDpi="600" verticalDpi="600" orientation="portrait" scale="87" r:id="rId1"/>
  <headerFooter alignWithMargins="0">
    <oddHeader>&amp;C&amp;"Arial,Bold"&amp;10&amp;A</oddHeader>
  </headerFooter>
</worksheet>
</file>

<file path=xl/worksheets/sheet49.xml><?xml version="1.0" encoding="utf-8"?>
<worksheet xmlns="http://schemas.openxmlformats.org/spreadsheetml/2006/main" xmlns:r="http://schemas.openxmlformats.org/officeDocument/2006/relationships">
  <sheetPr codeName="Sheet46">
    <pageSetUpPr fitToPage="1"/>
  </sheetPr>
  <dimension ref="A1:F57"/>
  <sheetViews>
    <sheetView showGridLines="0" showZeros="0" workbookViewId="0" topLeftCell="A1">
      <selection activeCell="A1" sqref="A1"/>
    </sheetView>
  </sheetViews>
  <sheetFormatPr defaultColWidth="19.83203125" defaultRowHeight="12"/>
  <cols>
    <col min="1" max="1" width="33.83203125" style="1" customWidth="1"/>
    <col min="2" max="2" width="18.83203125" style="1" customWidth="1"/>
    <col min="3" max="4" width="19.83203125" style="1" customWidth="1"/>
    <col min="5" max="5" width="20.83203125" style="1" customWidth="1"/>
    <col min="6" max="6" width="19.83203125" style="1" customWidth="1"/>
    <col min="7" max="16384" width="19.83203125" style="1" customWidth="1"/>
  </cols>
  <sheetData>
    <row r="1" spans="1:6" ht="6.75" customHeight="1">
      <c r="A1" s="3"/>
      <c r="B1" s="3"/>
      <c r="C1" s="3"/>
      <c r="D1" s="3"/>
      <c r="E1" s="3"/>
      <c r="F1" s="3"/>
    </row>
    <row r="2" spans="1:6" ht="15.75" customHeight="1">
      <c r="A2" s="317"/>
      <c r="B2" s="74" t="str">
        <f>REVYEAR</f>
        <v>ANALYSIS OF OPERATING FUND REVENUE: 2005/2006 BUDGET</v>
      </c>
      <c r="C2" s="318"/>
      <c r="D2" s="318"/>
      <c r="E2" s="318"/>
      <c r="F2" s="261" t="s">
        <v>234</v>
      </c>
    </row>
    <row r="3" spans="1:6" ht="15.75" customHeight="1">
      <c r="A3" s="256"/>
      <c r="B3" s="3"/>
      <c r="C3" s="3"/>
      <c r="D3" s="3"/>
      <c r="E3" s="3"/>
      <c r="F3" s="3"/>
    </row>
    <row r="4" spans="2:6" ht="15.75" customHeight="1">
      <c r="B4" s="464" t="s">
        <v>395</v>
      </c>
      <c r="C4" s="376"/>
      <c r="D4" s="376"/>
      <c r="E4" s="390"/>
      <c r="F4" s="389"/>
    </row>
    <row r="5" spans="2:6" ht="15.75" customHeight="1">
      <c r="B5" s="491" t="s">
        <v>254</v>
      </c>
      <c r="C5" s="474"/>
      <c r="D5" s="474"/>
      <c r="E5" s="459"/>
      <c r="F5" s="500"/>
    </row>
    <row r="6" spans="2:6" ht="15.75" customHeight="1">
      <c r="B6" s="320" t="s">
        <v>117</v>
      </c>
      <c r="C6" s="135"/>
      <c r="D6" s="135"/>
      <c r="E6" s="196"/>
      <c r="F6" s="196"/>
    </row>
    <row r="7" spans="2:6" ht="15.75" customHeight="1">
      <c r="B7" s="263" t="s">
        <v>84</v>
      </c>
      <c r="C7" s="263" t="s">
        <v>228</v>
      </c>
      <c r="D7" s="263" t="s">
        <v>228</v>
      </c>
      <c r="E7" s="32"/>
      <c r="F7" s="263" t="s">
        <v>68</v>
      </c>
    </row>
    <row r="8" spans="1:6" ht="15.75" customHeight="1">
      <c r="A8" s="105"/>
      <c r="B8" s="321" t="s">
        <v>102</v>
      </c>
      <c r="C8" s="265" t="s">
        <v>229</v>
      </c>
      <c r="D8" s="265" t="s">
        <v>239</v>
      </c>
      <c r="E8" s="265" t="s">
        <v>56</v>
      </c>
      <c r="F8" s="265" t="s">
        <v>143</v>
      </c>
    </row>
    <row r="9" spans="1:6" ht="15.75" customHeight="1">
      <c r="A9" s="35" t="s">
        <v>98</v>
      </c>
      <c r="B9" s="245" t="s">
        <v>238</v>
      </c>
      <c r="C9" s="122" t="s">
        <v>230</v>
      </c>
      <c r="D9" s="122" t="s">
        <v>230</v>
      </c>
      <c r="E9" s="122" t="s">
        <v>472</v>
      </c>
      <c r="F9" s="122" t="s">
        <v>165</v>
      </c>
    </row>
    <row r="10" spans="1:6" ht="4.5" customHeight="1">
      <c r="A10" s="37"/>
      <c r="B10" s="3"/>
      <c r="C10" s="3"/>
      <c r="D10" s="3"/>
      <c r="E10" s="3"/>
      <c r="F10" s="3"/>
    </row>
    <row r="11" spans="1:6" ht="13.5" customHeight="1">
      <c r="A11" s="381" t="s">
        <v>263</v>
      </c>
      <c r="B11" s="382">
        <v>3800</v>
      </c>
      <c r="C11" s="382">
        <v>17149</v>
      </c>
      <c r="D11" s="382">
        <v>49950</v>
      </c>
      <c r="E11" s="382">
        <v>108515</v>
      </c>
      <c r="F11" s="382">
        <f>SUM('- 57 -'!B11:F11,B11:E11)</f>
        <v>1526400</v>
      </c>
    </row>
    <row r="12" spans="1:6" ht="13.5" customHeight="1">
      <c r="A12" s="23" t="s">
        <v>264</v>
      </c>
      <c r="B12" s="24">
        <v>13900</v>
      </c>
      <c r="C12" s="24">
        <v>26741</v>
      </c>
      <c r="D12" s="24">
        <v>72450</v>
      </c>
      <c r="E12" s="24">
        <v>238839</v>
      </c>
      <c r="F12" s="24">
        <f>SUM('- 57 -'!B12:F12,B12:E12)</f>
        <v>3003839</v>
      </c>
    </row>
    <row r="13" spans="1:6" ht="13.5" customHeight="1">
      <c r="A13" s="381" t="s">
        <v>265</v>
      </c>
      <c r="B13" s="382">
        <v>129800</v>
      </c>
      <c r="C13" s="382">
        <v>74900</v>
      </c>
      <c r="D13" s="382">
        <v>285500</v>
      </c>
      <c r="E13" s="382">
        <v>192000</v>
      </c>
      <c r="F13" s="382">
        <f>SUM('- 57 -'!B13:F13,B13:E13)</f>
        <v>5571100</v>
      </c>
    </row>
    <row r="14" spans="1:6" ht="13.5" customHeight="1">
      <c r="A14" s="23" t="s">
        <v>301</v>
      </c>
      <c r="B14" s="24">
        <v>1216000</v>
      </c>
      <c r="C14" s="24">
        <v>51425</v>
      </c>
      <c r="D14" s="24">
        <v>159300</v>
      </c>
      <c r="E14" s="24">
        <v>303587</v>
      </c>
      <c r="F14" s="24">
        <f>SUM('- 57 -'!B14:F14,B14:E14)</f>
        <v>5827161</v>
      </c>
    </row>
    <row r="15" spans="1:6" ht="13.5" customHeight="1">
      <c r="A15" s="381" t="s">
        <v>266</v>
      </c>
      <c r="B15" s="382">
        <v>6800</v>
      </c>
      <c r="C15" s="382">
        <v>17072</v>
      </c>
      <c r="D15" s="382">
        <v>51750</v>
      </c>
      <c r="E15" s="382">
        <v>117608</v>
      </c>
      <c r="F15" s="382">
        <f>SUM('- 57 -'!B15:F15,B15:E15)</f>
        <v>1870206</v>
      </c>
    </row>
    <row r="16" spans="1:6" ht="13.5" customHeight="1">
      <c r="A16" s="23" t="s">
        <v>267</v>
      </c>
      <c r="B16" s="24">
        <v>25700</v>
      </c>
      <c r="C16" s="24">
        <v>11957</v>
      </c>
      <c r="D16" s="24">
        <v>30900</v>
      </c>
      <c r="E16" s="24">
        <v>766638</v>
      </c>
      <c r="F16" s="24">
        <f>SUM('- 57 -'!B16:F16,B16:E16)</f>
        <v>1533669</v>
      </c>
    </row>
    <row r="17" spans="1:6" ht="13.5" customHeight="1">
      <c r="A17" s="381" t="s">
        <v>268</v>
      </c>
      <c r="B17" s="382">
        <v>2000</v>
      </c>
      <c r="C17" s="382">
        <v>15246</v>
      </c>
      <c r="D17" s="382">
        <v>43200</v>
      </c>
      <c r="E17" s="382">
        <v>167612</v>
      </c>
      <c r="F17" s="382">
        <f>SUM('- 57 -'!B17:F17,B17:E17)</f>
        <v>1734990</v>
      </c>
    </row>
    <row r="18" spans="1:6" ht="13.5" customHeight="1">
      <c r="A18" s="23" t="s">
        <v>269</v>
      </c>
      <c r="B18" s="24">
        <v>2800</v>
      </c>
      <c r="C18" s="24">
        <v>39602</v>
      </c>
      <c r="D18" s="24">
        <v>231500</v>
      </c>
      <c r="E18" s="24">
        <v>2924136</v>
      </c>
      <c r="F18" s="24">
        <f>SUM('- 57 -'!B18:F18,B18:E18)</f>
        <v>7325487</v>
      </c>
    </row>
    <row r="19" spans="1:6" ht="13.5" customHeight="1">
      <c r="A19" s="381" t="s">
        <v>270</v>
      </c>
      <c r="B19" s="382">
        <v>3700</v>
      </c>
      <c r="C19" s="382">
        <v>36355</v>
      </c>
      <c r="D19" s="382">
        <v>101700</v>
      </c>
      <c r="E19" s="382">
        <v>530537</v>
      </c>
      <c r="F19" s="382">
        <f>SUM('- 57 -'!B19:F19,B19:E19)</f>
        <v>3133152</v>
      </c>
    </row>
    <row r="20" spans="1:6" ht="13.5" customHeight="1">
      <c r="A20" s="23" t="s">
        <v>271</v>
      </c>
      <c r="B20" s="24">
        <v>30100</v>
      </c>
      <c r="C20" s="24">
        <v>77363</v>
      </c>
      <c r="D20" s="24">
        <v>229950</v>
      </c>
      <c r="E20" s="24">
        <v>1027448</v>
      </c>
      <c r="F20" s="24">
        <f>SUM('- 57 -'!B20:F20,B20:E20)</f>
        <v>6368260</v>
      </c>
    </row>
    <row r="21" spans="1:6" ht="13.5" customHeight="1">
      <c r="A21" s="381" t="s">
        <v>272</v>
      </c>
      <c r="B21" s="382">
        <v>19000</v>
      </c>
      <c r="C21" s="382">
        <v>34782</v>
      </c>
      <c r="D21" s="382">
        <v>93150</v>
      </c>
      <c r="E21" s="382">
        <v>270337</v>
      </c>
      <c r="F21" s="382">
        <f>SUM('- 57 -'!B21:F21,B21:E21)</f>
        <v>3420938</v>
      </c>
    </row>
    <row r="22" spans="1:6" ht="13.5" customHeight="1">
      <c r="A22" s="23" t="s">
        <v>273</v>
      </c>
      <c r="B22" s="24">
        <v>40700</v>
      </c>
      <c r="C22" s="24">
        <v>19338</v>
      </c>
      <c r="D22" s="24">
        <v>79400</v>
      </c>
      <c r="E22" s="24">
        <v>954068</v>
      </c>
      <c r="F22" s="24">
        <f>SUM('- 57 -'!B22:F22,B22:E22)</f>
        <v>2806002</v>
      </c>
    </row>
    <row r="23" spans="1:6" ht="13.5" customHeight="1">
      <c r="A23" s="381" t="s">
        <v>274</v>
      </c>
      <c r="B23" s="382">
        <v>5500</v>
      </c>
      <c r="C23" s="382">
        <v>13607</v>
      </c>
      <c r="D23" s="382">
        <v>32400</v>
      </c>
      <c r="E23" s="382">
        <v>120215</v>
      </c>
      <c r="F23" s="382">
        <f>SUM('- 57 -'!B23:F23,B23:E23)</f>
        <v>2209583</v>
      </c>
    </row>
    <row r="24" spans="1:6" ht="13.5" customHeight="1">
      <c r="A24" s="23" t="s">
        <v>275</v>
      </c>
      <c r="B24" s="24">
        <v>96100</v>
      </c>
      <c r="C24" s="24">
        <v>49390</v>
      </c>
      <c r="D24" s="24">
        <v>187850</v>
      </c>
      <c r="E24" s="24">
        <v>149695</v>
      </c>
      <c r="F24" s="24">
        <f>SUM('- 57 -'!B24:F24,B24:E24)</f>
        <v>5225409</v>
      </c>
    </row>
    <row r="25" spans="1:6" ht="13.5" customHeight="1">
      <c r="A25" s="381" t="s">
        <v>276</v>
      </c>
      <c r="B25" s="382">
        <v>987500</v>
      </c>
      <c r="C25" s="382">
        <v>157890</v>
      </c>
      <c r="D25" s="382">
        <v>483050</v>
      </c>
      <c r="E25" s="382">
        <v>757903</v>
      </c>
      <c r="F25" s="382">
        <f>SUM('- 57 -'!B25:F25,B25:E25)</f>
        <v>11017627</v>
      </c>
    </row>
    <row r="26" spans="1:6" ht="13.5" customHeight="1">
      <c r="A26" s="23" t="s">
        <v>277</v>
      </c>
      <c r="B26" s="24">
        <v>42400</v>
      </c>
      <c r="C26" s="24">
        <v>33563</v>
      </c>
      <c r="D26" s="24">
        <v>105750</v>
      </c>
      <c r="E26" s="24">
        <v>180888</v>
      </c>
      <c r="F26" s="24">
        <f>SUM('- 57 -'!B26:F26,B26:E26)</f>
        <v>3881525</v>
      </c>
    </row>
    <row r="27" spans="1:6" ht="13.5" customHeight="1">
      <c r="A27" s="381" t="s">
        <v>278</v>
      </c>
      <c r="B27" s="382">
        <v>61550</v>
      </c>
      <c r="C27" s="382">
        <v>37719</v>
      </c>
      <c r="D27" s="382">
        <v>124300</v>
      </c>
      <c r="E27" s="382">
        <v>1910395</v>
      </c>
      <c r="F27" s="382">
        <f>SUM('- 57 -'!B27:F27,B27:E27)</f>
        <v>4342213</v>
      </c>
    </row>
    <row r="28" spans="1:6" ht="13.5" customHeight="1">
      <c r="A28" s="23" t="s">
        <v>279</v>
      </c>
      <c r="B28" s="24">
        <v>7200</v>
      </c>
      <c r="C28" s="24">
        <v>19899</v>
      </c>
      <c r="D28" s="24">
        <v>61650</v>
      </c>
      <c r="E28" s="24">
        <v>229614</v>
      </c>
      <c r="F28" s="24">
        <f>SUM('- 57 -'!B28:F28,B28:E28)</f>
        <v>2592975</v>
      </c>
    </row>
    <row r="29" spans="1:6" ht="13.5" customHeight="1">
      <c r="A29" s="381" t="s">
        <v>280</v>
      </c>
      <c r="B29" s="382">
        <v>505000</v>
      </c>
      <c r="C29" s="382">
        <v>138248</v>
      </c>
      <c r="D29" s="382">
        <v>371700</v>
      </c>
      <c r="E29" s="382">
        <v>798619</v>
      </c>
      <c r="F29" s="382">
        <f>SUM('- 57 -'!B29:F29,B29:E29)</f>
        <v>8148999</v>
      </c>
    </row>
    <row r="30" spans="1:6" ht="13.5" customHeight="1">
      <c r="A30" s="23" t="s">
        <v>281</v>
      </c>
      <c r="B30" s="24">
        <v>4400</v>
      </c>
      <c r="C30" s="24">
        <v>14036</v>
      </c>
      <c r="D30" s="24">
        <v>43650</v>
      </c>
      <c r="E30" s="24">
        <v>120897</v>
      </c>
      <c r="F30" s="24">
        <f>SUM('- 57 -'!B30:F30,B30:E30)</f>
        <v>1759777</v>
      </c>
    </row>
    <row r="31" spans="1:6" ht="13.5" customHeight="1">
      <c r="A31" s="381" t="s">
        <v>282</v>
      </c>
      <c r="B31" s="382">
        <v>55700</v>
      </c>
      <c r="C31" s="382">
        <v>36421</v>
      </c>
      <c r="D31" s="382">
        <v>111600</v>
      </c>
      <c r="E31" s="382">
        <v>261223</v>
      </c>
      <c r="F31" s="382">
        <f>SUM('- 57 -'!B31:F31,B31:E31)</f>
        <v>3297295</v>
      </c>
    </row>
    <row r="32" spans="1:6" ht="13.5" customHeight="1">
      <c r="A32" s="23" t="s">
        <v>283</v>
      </c>
      <c r="B32" s="24">
        <v>43900</v>
      </c>
      <c r="C32" s="24">
        <v>25674</v>
      </c>
      <c r="D32" s="24">
        <v>72900</v>
      </c>
      <c r="E32" s="24">
        <v>365460</v>
      </c>
      <c r="F32" s="24">
        <f>SUM('- 57 -'!B32:F32,B32:E32)</f>
        <v>2818668</v>
      </c>
    </row>
    <row r="33" spans="1:6" ht="13.5" customHeight="1">
      <c r="A33" s="381" t="s">
        <v>284</v>
      </c>
      <c r="B33" s="382">
        <v>45350</v>
      </c>
      <c r="C33" s="382">
        <v>25432</v>
      </c>
      <c r="D33" s="382">
        <v>76500</v>
      </c>
      <c r="E33" s="382">
        <v>417195</v>
      </c>
      <c r="F33" s="382">
        <f>SUM('- 57 -'!B33:F33,B33:E33)</f>
        <v>3272809</v>
      </c>
    </row>
    <row r="34" spans="1:6" ht="13.5" customHeight="1">
      <c r="A34" s="23" t="s">
        <v>285</v>
      </c>
      <c r="B34" s="24">
        <v>74072</v>
      </c>
      <c r="C34" s="24">
        <v>22341</v>
      </c>
      <c r="D34" s="24">
        <v>171700</v>
      </c>
      <c r="E34" s="24">
        <v>155834</v>
      </c>
      <c r="F34" s="24">
        <f>SUM('- 57 -'!B34:F34,B34:E34)</f>
        <v>2717200</v>
      </c>
    </row>
    <row r="35" spans="1:6" ht="13.5" customHeight="1">
      <c r="A35" s="381" t="s">
        <v>286</v>
      </c>
      <c r="B35" s="382">
        <v>582000</v>
      </c>
      <c r="C35" s="382">
        <v>177241</v>
      </c>
      <c r="D35" s="382">
        <v>604750</v>
      </c>
      <c r="E35" s="382">
        <v>960495</v>
      </c>
      <c r="F35" s="382">
        <f>SUM('- 57 -'!B35:F35,B35:E35)</f>
        <v>12212177</v>
      </c>
    </row>
    <row r="36" spans="1:6" ht="13.5" customHeight="1">
      <c r="A36" s="23" t="s">
        <v>287</v>
      </c>
      <c r="B36" s="24">
        <v>8750</v>
      </c>
      <c r="C36" s="24">
        <v>19481</v>
      </c>
      <c r="D36" s="24">
        <v>54450</v>
      </c>
      <c r="E36" s="24">
        <v>277842</v>
      </c>
      <c r="F36" s="24">
        <f>SUM('- 57 -'!B36:F36,B36:E36)</f>
        <v>2201980</v>
      </c>
    </row>
    <row r="37" spans="1:6" ht="13.5" customHeight="1">
      <c r="A37" s="381" t="s">
        <v>288</v>
      </c>
      <c r="B37" s="382">
        <v>0</v>
      </c>
      <c r="C37" s="382">
        <v>37730</v>
      </c>
      <c r="D37" s="382">
        <v>110700</v>
      </c>
      <c r="E37" s="382">
        <v>423763</v>
      </c>
      <c r="F37" s="382">
        <f>SUM('- 57 -'!B37:F37,B37:E37)</f>
        <v>4500527</v>
      </c>
    </row>
    <row r="38" spans="1:6" ht="13.5" customHeight="1">
      <c r="A38" s="23" t="s">
        <v>289</v>
      </c>
      <c r="B38" s="24">
        <v>256100</v>
      </c>
      <c r="C38" s="24">
        <v>93170</v>
      </c>
      <c r="D38" s="24">
        <v>249750</v>
      </c>
      <c r="E38" s="24">
        <v>341061</v>
      </c>
      <c r="F38" s="24">
        <f>SUM('- 57 -'!B38:F38,B38:E38)</f>
        <v>6215504</v>
      </c>
    </row>
    <row r="39" spans="1:6" ht="13.5" customHeight="1">
      <c r="A39" s="381" t="s">
        <v>290</v>
      </c>
      <c r="B39" s="382">
        <v>6950</v>
      </c>
      <c r="C39" s="382">
        <v>18447</v>
      </c>
      <c r="D39" s="382">
        <v>54900</v>
      </c>
      <c r="E39" s="382">
        <v>210288</v>
      </c>
      <c r="F39" s="382">
        <f>SUM('- 57 -'!B39:F39,B39:E39)</f>
        <v>2067340</v>
      </c>
    </row>
    <row r="40" spans="1:6" ht="13.5" customHeight="1">
      <c r="A40" s="23" t="s">
        <v>291</v>
      </c>
      <c r="B40" s="24">
        <v>316500</v>
      </c>
      <c r="C40" s="24">
        <v>96635</v>
      </c>
      <c r="D40" s="24">
        <v>319700</v>
      </c>
      <c r="E40" s="24">
        <v>265962</v>
      </c>
      <c r="F40" s="24">
        <f>SUM('- 57 -'!B40:F40,B40:E40)</f>
        <v>6546159</v>
      </c>
    </row>
    <row r="41" spans="1:6" ht="13.5" customHeight="1">
      <c r="A41" s="381" t="s">
        <v>292</v>
      </c>
      <c r="B41" s="382">
        <v>123050</v>
      </c>
      <c r="C41" s="382">
        <v>53187</v>
      </c>
      <c r="D41" s="382">
        <v>128700</v>
      </c>
      <c r="E41" s="382">
        <v>325364</v>
      </c>
      <c r="F41" s="382">
        <f>SUM('- 57 -'!B41:F41,B41:E41)</f>
        <v>6208870</v>
      </c>
    </row>
    <row r="42" spans="1:6" ht="13.5" customHeight="1">
      <c r="A42" s="23" t="s">
        <v>293</v>
      </c>
      <c r="B42" s="24">
        <v>28700</v>
      </c>
      <c r="C42" s="24">
        <v>17721</v>
      </c>
      <c r="D42" s="24">
        <v>62200</v>
      </c>
      <c r="E42" s="24">
        <v>181818</v>
      </c>
      <c r="F42" s="24">
        <f>SUM('- 57 -'!B42:F42,B42:E42)</f>
        <v>2548669</v>
      </c>
    </row>
    <row r="43" spans="1:6" ht="13.5" customHeight="1">
      <c r="A43" s="381" t="s">
        <v>294</v>
      </c>
      <c r="B43" s="382">
        <v>3500</v>
      </c>
      <c r="C43" s="382">
        <v>11616</v>
      </c>
      <c r="D43" s="382">
        <v>28800</v>
      </c>
      <c r="E43" s="382">
        <v>166859</v>
      </c>
      <c r="F43" s="382">
        <f>SUM('- 57 -'!B43:F43,B43:E43)</f>
        <v>1211139</v>
      </c>
    </row>
    <row r="44" spans="1:6" ht="13.5" customHeight="1">
      <c r="A44" s="23" t="s">
        <v>295</v>
      </c>
      <c r="B44" s="24">
        <v>16400</v>
      </c>
      <c r="C44" s="24">
        <v>10032</v>
      </c>
      <c r="D44" s="24">
        <v>31050</v>
      </c>
      <c r="E44" s="24">
        <v>72374</v>
      </c>
      <c r="F44" s="24">
        <f>SUM('- 57 -'!B44:F44,B44:E44)</f>
        <v>1467970</v>
      </c>
    </row>
    <row r="45" spans="1:6" ht="13.5" customHeight="1">
      <c r="A45" s="381" t="s">
        <v>296</v>
      </c>
      <c r="B45" s="382">
        <v>34700</v>
      </c>
      <c r="C45" s="382">
        <v>16038</v>
      </c>
      <c r="D45" s="382">
        <v>45900</v>
      </c>
      <c r="E45" s="382">
        <v>75863</v>
      </c>
      <c r="F45" s="382">
        <f>SUM('- 57 -'!B45:F45,B45:E45)</f>
        <v>1276952</v>
      </c>
    </row>
    <row r="46" spans="1:6" ht="13.5" customHeight="1">
      <c r="A46" s="23" t="s">
        <v>297</v>
      </c>
      <c r="B46" s="24">
        <v>682100</v>
      </c>
      <c r="C46" s="24">
        <v>340879</v>
      </c>
      <c r="D46" s="24">
        <v>1091000</v>
      </c>
      <c r="E46" s="24">
        <v>2519283</v>
      </c>
      <c r="F46" s="24">
        <f>SUM('- 57 -'!B46:F46,B46:E46)</f>
        <v>28972485</v>
      </c>
    </row>
    <row r="47" spans="1:6" ht="13.5" customHeight="1">
      <c r="A47" s="381" t="s">
        <v>300</v>
      </c>
      <c r="B47" s="382">
        <v>0</v>
      </c>
      <c r="C47" s="382">
        <v>0</v>
      </c>
      <c r="D47" s="382">
        <v>0</v>
      </c>
      <c r="E47" s="382">
        <v>0</v>
      </c>
      <c r="F47" s="382">
        <f>SUM('- 57 -'!B47:F47,B47:E47)</f>
        <v>0</v>
      </c>
    </row>
    <row r="48" spans="1:6" ht="4.5" customHeight="1">
      <c r="A48"/>
      <c r="B48"/>
      <c r="C48"/>
      <c r="D48"/>
      <c r="E48"/>
      <c r="F48"/>
    </row>
    <row r="49" spans="1:6" ht="13.5" customHeight="1">
      <c r="A49" s="384" t="s">
        <v>298</v>
      </c>
      <c r="B49" s="385">
        <f>SUM(B11:B47)</f>
        <v>5481722</v>
      </c>
      <c r="C49" s="385">
        <f>SUM(C11:C47)</f>
        <v>1888327</v>
      </c>
      <c r="D49" s="385">
        <f>SUM(D11:D47)</f>
        <v>6053700</v>
      </c>
      <c r="E49" s="385">
        <f>SUM(E11:E47)</f>
        <v>18890235</v>
      </c>
      <c r="F49" s="385">
        <f>SUM(F11:F47)</f>
        <v>170835056</v>
      </c>
    </row>
    <row r="50" spans="1:6" ht="4.5" customHeight="1">
      <c r="A50" s="25" t="s">
        <v>6</v>
      </c>
      <c r="B50" s="26"/>
      <c r="C50" s="26"/>
      <c r="D50" s="26"/>
      <c r="E50" s="26"/>
      <c r="F50" s="26"/>
    </row>
    <row r="51" spans="1:6" ht="14.25" customHeight="1">
      <c r="A51" s="23" t="s">
        <v>299</v>
      </c>
      <c r="B51" s="24">
        <v>1300</v>
      </c>
      <c r="C51" s="24">
        <v>2193</v>
      </c>
      <c r="D51" s="24">
        <v>8100</v>
      </c>
      <c r="E51" s="24">
        <v>21513</v>
      </c>
      <c r="F51" s="24">
        <f>SUM('- 57 -'!B51:F51,B51:E51)</f>
        <v>181520</v>
      </c>
    </row>
    <row r="52" spans="1:6" ht="49.5" customHeight="1">
      <c r="A52" s="27"/>
      <c r="B52" s="27"/>
      <c r="C52" s="27"/>
      <c r="D52" s="27"/>
      <c r="E52" s="27"/>
      <c r="F52" s="27"/>
    </row>
    <row r="53" spans="1:6" ht="15" customHeight="1">
      <c r="A53" s="129" t="s">
        <v>531</v>
      </c>
      <c r="E53" s="39"/>
      <c r="F53" s="39"/>
    </row>
    <row r="54" spans="1:6" ht="14.25" customHeight="1">
      <c r="A54" s="39"/>
      <c r="E54" s="39"/>
      <c r="F54" s="39"/>
    </row>
    <row r="55" spans="2:6" ht="14.25" customHeight="1">
      <c r="B55" s="39"/>
      <c r="C55" s="39"/>
      <c r="D55" s="39"/>
      <c r="E55" s="39"/>
      <c r="F55" s="39"/>
    </row>
    <row r="56" spans="5:6" ht="14.25" customHeight="1">
      <c r="E56" s="118"/>
      <c r="F56" s="118"/>
    </row>
    <row r="57" spans="2:6" ht="14.25" customHeight="1">
      <c r="B57" s="118"/>
      <c r="C57" s="118"/>
      <c r="D57" s="118"/>
      <c r="E57" s="118"/>
      <c r="F57" s="118"/>
    </row>
    <row r="58" ht="14.25" customHeight="1"/>
    <row r="59" ht="14.2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&amp;C&amp;"Arial,Bold"&amp;10&amp;A</oddHead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G52"/>
  <sheetViews>
    <sheetView showGridLines="0" showZeros="0" workbookViewId="0" topLeftCell="A1">
      <selection activeCell="A1" sqref="A1"/>
    </sheetView>
  </sheetViews>
  <sheetFormatPr defaultColWidth="15.83203125" defaultRowHeight="12"/>
  <cols>
    <col min="1" max="1" width="34.83203125" style="1" customWidth="1"/>
    <col min="2" max="4" width="19.83203125" style="1" customWidth="1"/>
    <col min="5" max="5" width="1.83203125" style="1" customWidth="1"/>
    <col min="6" max="7" width="18.83203125" style="1" customWidth="1"/>
    <col min="8" max="16384" width="15.83203125" style="1" customWidth="1"/>
  </cols>
  <sheetData>
    <row r="1" spans="1:6" ht="6.75" customHeight="1">
      <c r="A1" s="3"/>
      <c r="B1" s="3"/>
      <c r="C1" s="3"/>
      <c r="D1" s="3"/>
      <c r="E1" s="4"/>
      <c r="F1" s="4"/>
    </row>
    <row r="2" spans="1:7" ht="15.75" customHeight="1">
      <c r="A2" s="43"/>
      <c r="B2" s="5" t="s">
        <v>9</v>
      </c>
      <c r="C2" s="6"/>
      <c r="D2" s="6"/>
      <c r="E2" s="6"/>
      <c r="F2" s="109"/>
      <c r="G2" s="120" t="s">
        <v>11</v>
      </c>
    </row>
    <row r="3" spans="1:7" ht="15.75" customHeight="1">
      <c r="A3" s="47"/>
      <c r="B3" s="7" t="s">
        <v>565</v>
      </c>
      <c r="C3" s="8"/>
      <c r="D3" s="8"/>
      <c r="E3" s="8"/>
      <c r="F3" s="111"/>
      <c r="G3" s="111"/>
    </row>
    <row r="4" spans="5:6" ht="15.75" customHeight="1">
      <c r="E4" s="4"/>
      <c r="F4" s="4"/>
    </row>
    <row r="5" ht="15.75" customHeight="1"/>
    <row r="6" ht="15.75" customHeight="1"/>
    <row r="7" spans="2:6" ht="15.75" customHeight="1">
      <c r="B7" s="412" t="s">
        <v>61</v>
      </c>
      <c r="C7" s="413"/>
      <c r="D7" s="414" t="s">
        <v>62</v>
      </c>
      <c r="F7" s="414" t="s">
        <v>68</v>
      </c>
    </row>
    <row r="8" spans="1:6" ht="15.75" customHeight="1">
      <c r="A8" s="32"/>
      <c r="B8" s="11" t="s">
        <v>219</v>
      </c>
      <c r="C8" s="114"/>
      <c r="D8" s="11" t="s">
        <v>20</v>
      </c>
      <c r="E8" s="14"/>
      <c r="F8" s="114" t="s">
        <v>85</v>
      </c>
    </row>
    <row r="9" spans="1:6" ht="15.75" customHeight="1">
      <c r="A9" s="121" t="s">
        <v>98</v>
      </c>
      <c r="B9" s="117" t="s">
        <v>31</v>
      </c>
      <c r="C9" s="117" t="s">
        <v>68</v>
      </c>
      <c r="D9" s="122" t="s">
        <v>46</v>
      </c>
      <c r="E9" s="123"/>
      <c r="F9" s="117" t="s">
        <v>202</v>
      </c>
    </row>
    <row r="10" spans="1:5" ht="4.5" customHeight="1">
      <c r="A10" s="37"/>
      <c r="B10" s="67"/>
      <c r="C10" s="37"/>
      <c r="E10" s="124"/>
    </row>
    <row r="11" spans="1:6" ht="13.5" customHeight="1">
      <c r="A11" s="381" t="s">
        <v>263</v>
      </c>
      <c r="B11" s="408">
        <v>0</v>
      </c>
      <c r="C11" s="408">
        <f>SUM('- 6 -'!B11:H11,B11)</f>
        <v>1478.7</v>
      </c>
      <c r="D11" s="408">
        <v>36.25</v>
      </c>
      <c r="E11" s="125"/>
      <c r="F11" s="408">
        <f>C11+D11</f>
        <v>1514.95</v>
      </c>
    </row>
    <row r="12" spans="1:6" ht="13.5" customHeight="1">
      <c r="A12" s="23" t="s">
        <v>264</v>
      </c>
      <c r="B12" s="68">
        <v>113.43</v>
      </c>
      <c r="C12" s="68">
        <f>SUM('- 6 -'!B12:H12,B12)</f>
        <v>2334.9349999999995</v>
      </c>
      <c r="D12" s="68">
        <v>0</v>
      </c>
      <c r="E12" s="125"/>
      <c r="F12" s="68">
        <f aca="true" t="shared" si="0" ref="F12:F47">C12+D12</f>
        <v>2334.9349999999995</v>
      </c>
    </row>
    <row r="13" spans="1:6" ht="13.5" customHeight="1">
      <c r="A13" s="381" t="s">
        <v>265</v>
      </c>
      <c r="B13" s="408">
        <v>390.4</v>
      </c>
      <c r="C13" s="408">
        <f>SUM('- 6 -'!B13:H13,B13)</f>
        <v>6793</v>
      </c>
      <c r="D13" s="408">
        <v>236</v>
      </c>
      <c r="E13" s="125"/>
      <c r="F13" s="408">
        <f t="shared" si="0"/>
        <v>7029</v>
      </c>
    </row>
    <row r="14" spans="1:6" ht="13.5" customHeight="1">
      <c r="A14" s="23" t="s">
        <v>301</v>
      </c>
      <c r="B14" s="68">
        <v>0</v>
      </c>
      <c r="C14" s="68">
        <f>SUM('- 6 -'!B14:H14,B14)</f>
        <v>4223</v>
      </c>
      <c r="D14" s="68">
        <v>77</v>
      </c>
      <c r="E14" s="125"/>
      <c r="F14" s="68">
        <f t="shared" si="0"/>
        <v>4300</v>
      </c>
    </row>
    <row r="15" spans="1:6" ht="13.5" customHeight="1">
      <c r="A15" s="381" t="s">
        <v>266</v>
      </c>
      <c r="B15" s="408">
        <v>0</v>
      </c>
      <c r="C15" s="408">
        <f>SUM('- 6 -'!B15:H15,B15)</f>
        <v>1583.5</v>
      </c>
      <c r="D15" s="408">
        <v>0</v>
      </c>
      <c r="E15" s="125"/>
      <c r="F15" s="408">
        <f t="shared" si="0"/>
        <v>1583.5</v>
      </c>
    </row>
    <row r="16" spans="1:6" ht="13.5" customHeight="1">
      <c r="A16" s="23" t="s">
        <v>267</v>
      </c>
      <c r="B16" s="68">
        <v>12</v>
      </c>
      <c r="C16" s="68">
        <f>SUM('- 6 -'!B16:H16,B16)</f>
        <v>1301.5</v>
      </c>
      <c r="D16" s="68">
        <v>4</v>
      </c>
      <c r="E16" s="125"/>
      <c r="F16" s="68">
        <f t="shared" si="0"/>
        <v>1305.5</v>
      </c>
    </row>
    <row r="17" spans="1:6" ht="13.5" customHeight="1">
      <c r="A17" s="381" t="s">
        <v>268</v>
      </c>
      <c r="B17" s="408">
        <v>30</v>
      </c>
      <c r="C17" s="408">
        <f>SUM('- 6 -'!B17:H17,B17)</f>
        <v>1454.5</v>
      </c>
      <c r="D17" s="408">
        <v>0</v>
      </c>
      <c r="E17" s="125"/>
      <c r="F17" s="408">
        <f t="shared" si="0"/>
        <v>1454.5</v>
      </c>
    </row>
    <row r="18" spans="1:6" ht="13.5" customHeight="1">
      <c r="A18" s="23" t="s">
        <v>269</v>
      </c>
      <c r="B18" s="68">
        <v>66</v>
      </c>
      <c r="C18" s="68">
        <f>SUM('- 6 -'!B18:H18,B18)</f>
        <v>5974.1</v>
      </c>
      <c r="D18" s="68">
        <v>0</v>
      </c>
      <c r="E18" s="125"/>
      <c r="F18" s="68">
        <f t="shared" si="0"/>
        <v>5974.1</v>
      </c>
    </row>
    <row r="19" spans="1:6" ht="13.5" customHeight="1">
      <c r="A19" s="381" t="s">
        <v>270</v>
      </c>
      <c r="B19" s="408">
        <v>90</v>
      </c>
      <c r="C19" s="408">
        <f>SUM('- 6 -'!B19:H19,B19)</f>
        <v>3050</v>
      </c>
      <c r="D19" s="408">
        <v>82</v>
      </c>
      <c r="E19" s="125"/>
      <c r="F19" s="408">
        <f t="shared" si="0"/>
        <v>3132</v>
      </c>
    </row>
    <row r="20" spans="1:6" ht="13.5" customHeight="1">
      <c r="A20" s="23" t="s">
        <v>271</v>
      </c>
      <c r="B20" s="68">
        <v>325</v>
      </c>
      <c r="C20" s="68">
        <f>SUM('- 6 -'!B20:H20,B20)</f>
        <v>6732</v>
      </c>
      <c r="D20" s="68">
        <v>12</v>
      </c>
      <c r="E20" s="125"/>
      <c r="F20" s="68">
        <f t="shared" si="0"/>
        <v>6744</v>
      </c>
    </row>
    <row r="21" spans="1:6" ht="13.5" customHeight="1">
      <c r="A21" s="381" t="s">
        <v>272</v>
      </c>
      <c r="B21" s="408">
        <v>0</v>
      </c>
      <c r="C21" s="408">
        <f>SUM('- 6 -'!B21:H21,B21)</f>
        <v>3168</v>
      </c>
      <c r="D21" s="408">
        <v>32</v>
      </c>
      <c r="E21" s="125"/>
      <c r="F21" s="408">
        <f t="shared" si="0"/>
        <v>3200</v>
      </c>
    </row>
    <row r="22" spans="1:6" ht="13.5" customHeight="1">
      <c r="A22" s="23" t="s">
        <v>273</v>
      </c>
      <c r="B22" s="68">
        <v>0</v>
      </c>
      <c r="C22" s="68">
        <f>SUM('- 6 -'!B22:H22,B22)</f>
        <v>1640</v>
      </c>
      <c r="D22" s="68">
        <v>52</v>
      </c>
      <c r="E22" s="125"/>
      <c r="F22" s="68">
        <f t="shared" si="0"/>
        <v>1692</v>
      </c>
    </row>
    <row r="23" spans="1:6" ht="13.5" customHeight="1">
      <c r="A23" s="381" t="s">
        <v>274</v>
      </c>
      <c r="B23" s="408">
        <v>40</v>
      </c>
      <c r="C23" s="408">
        <f>SUM('- 6 -'!B23:H23,B23)</f>
        <v>1301.5</v>
      </c>
      <c r="D23" s="408">
        <v>0</v>
      </c>
      <c r="E23" s="125"/>
      <c r="F23" s="408">
        <f t="shared" si="0"/>
        <v>1301.5</v>
      </c>
    </row>
    <row r="24" spans="1:6" ht="13.5" customHeight="1">
      <c r="A24" s="23" t="s">
        <v>275</v>
      </c>
      <c r="B24" s="68">
        <v>320</v>
      </c>
      <c r="C24" s="68">
        <f>SUM('- 6 -'!B24:H24,B24)</f>
        <v>4579.5</v>
      </c>
      <c r="D24" s="68">
        <v>28</v>
      </c>
      <c r="E24" s="125"/>
      <c r="F24" s="68">
        <f t="shared" si="0"/>
        <v>4607.5</v>
      </c>
    </row>
    <row r="25" spans="1:6" ht="13.5" customHeight="1">
      <c r="A25" s="381" t="s">
        <v>276</v>
      </c>
      <c r="B25" s="408">
        <v>228</v>
      </c>
      <c r="C25" s="408">
        <f>SUM('- 6 -'!B25:H25,B25)</f>
        <v>14661.5</v>
      </c>
      <c r="D25" s="408">
        <v>190</v>
      </c>
      <c r="E25" s="125"/>
      <c r="F25" s="408">
        <f t="shared" si="0"/>
        <v>14851.5</v>
      </c>
    </row>
    <row r="26" spans="1:6" ht="13.5" customHeight="1">
      <c r="A26" s="23" t="s">
        <v>277</v>
      </c>
      <c r="B26" s="68">
        <v>172</v>
      </c>
      <c r="C26" s="68">
        <f>SUM('- 6 -'!B26:H26,B26)</f>
        <v>3211.5</v>
      </c>
      <c r="D26" s="68">
        <v>22</v>
      </c>
      <c r="E26" s="125"/>
      <c r="F26" s="68">
        <f t="shared" si="0"/>
        <v>3233.5</v>
      </c>
    </row>
    <row r="27" spans="1:6" ht="13.5" customHeight="1">
      <c r="A27" s="381" t="s">
        <v>278</v>
      </c>
      <c r="B27" s="408">
        <v>177.71</v>
      </c>
      <c r="C27" s="408">
        <f>SUM('- 6 -'!B27:H27,B27)</f>
        <v>3294.61</v>
      </c>
      <c r="D27" s="408">
        <v>98</v>
      </c>
      <c r="E27" s="125"/>
      <c r="F27" s="408">
        <f t="shared" si="0"/>
        <v>3392.61</v>
      </c>
    </row>
    <row r="28" spans="1:6" ht="13.5" customHeight="1">
      <c r="A28" s="23" t="s">
        <v>279</v>
      </c>
      <c r="B28" s="68">
        <v>0</v>
      </c>
      <c r="C28" s="68">
        <f>SUM('- 6 -'!B28:H28,B28)</f>
        <v>2050</v>
      </c>
      <c r="D28" s="68">
        <v>0</v>
      </c>
      <c r="E28" s="125"/>
      <c r="F28" s="68">
        <f t="shared" si="0"/>
        <v>2050</v>
      </c>
    </row>
    <row r="29" spans="1:6" ht="13.5" customHeight="1">
      <c r="A29" s="381" t="s">
        <v>280</v>
      </c>
      <c r="B29" s="408">
        <v>0</v>
      </c>
      <c r="C29" s="408">
        <f>SUM('- 6 -'!B29:H29,B29)</f>
        <v>12870.5</v>
      </c>
      <c r="D29" s="408">
        <v>67</v>
      </c>
      <c r="E29" s="125"/>
      <c r="F29" s="408">
        <f t="shared" si="0"/>
        <v>12937.5</v>
      </c>
    </row>
    <row r="30" spans="1:6" ht="13.5" customHeight="1">
      <c r="A30" s="23" t="s">
        <v>281</v>
      </c>
      <c r="B30" s="68">
        <v>0</v>
      </c>
      <c r="C30" s="68">
        <f>SUM('- 6 -'!B30:H30,B30)</f>
        <v>1250</v>
      </c>
      <c r="D30" s="68">
        <v>0</v>
      </c>
      <c r="E30" s="125"/>
      <c r="F30" s="68">
        <f t="shared" si="0"/>
        <v>1250</v>
      </c>
    </row>
    <row r="31" spans="1:6" ht="13.5" customHeight="1">
      <c r="A31" s="381" t="s">
        <v>282</v>
      </c>
      <c r="B31" s="408">
        <v>55</v>
      </c>
      <c r="C31" s="408">
        <f>SUM('- 6 -'!B31:H31,B31)</f>
        <v>3269.5</v>
      </c>
      <c r="D31" s="408">
        <v>103</v>
      </c>
      <c r="E31" s="125"/>
      <c r="F31" s="408">
        <f t="shared" si="0"/>
        <v>3372.5</v>
      </c>
    </row>
    <row r="32" spans="1:6" ht="13.5" customHeight="1">
      <c r="A32" s="23" t="s">
        <v>283</v>
      </c>
      <c r="B32" s="68">
        <v>0</v>
      </c>
      <c r="C32" s="68">
        <f>SUM('- 6 -'!B32:H32,B32)</f>
        <v>2234</v>
      </c>
      <c r="D32" s="68">
        <v>0</v>
      </c>
      <c r="E32" s="125"/>
      <c r="F32" s="68">
        <f t="shared" si="0"/>
        <v>2234</v>
      </c>
    </row>
    <row r="33" spans="1:6" ht="13.5" customHeight="1">
      <c r="A33" s="381" t="s">
        <v>284</v>
      </c>
      <c r="B33" s="408">
        <v>0</v>
      </c>
      <c r="C33" s="408">
        <f>SUM('- 6 -'!B33:H33,B33)</f>
        <v>2326</v>
      </c>
      <c r="D33" s="408">
        <v>0</v>
      </c>
      <c r="E33" s="125"/>
      <c r="F33" s="408">
        <f t="shared" si="0"/>
        <v>2326</v>
      </c>
    </row>
    <row r="34" spans="1:6" ht="13.5" customHeight="1">
      <c r="A34" s="23" t="s">
        <v>285</v>
      </c>
      <c r="B34" s="68">
        <v>30</v>
      </c>
      <c r="C34" s="68">
        <f>SUM('- 6 -'!B34:H34,B34)</f>
        <v>2175.5</v>
      </c>
      <c r="D34" s="68">
        <v>7</v>
      </c>
      <c r="E34" s="125"/>
      <c r="F34" s="68">
        <f t="shared" si="0"/>
        <v>2182.5</v>
      </c>
    </row>
    <row r="35" spans="1:6" ht="13.5" customHeight="1">
      <c r="A35" s="381" t="s">
        <v>286</v>
      </c>
      <c r="B35" s="408">
        <v>582</v>
      </c>
      <c r="C35" s="408">
        <f>SUM('- 6 -'!B35:H35,B35)</f>
        <v>16880.5</v>
      </c>
      <c r="D35" s="408">
        <v>147</v>
      </c>
      <c r="E35" s="125"/>
      <c r="F35" s="408">
        <f t="shared" si="0"/>
        <v>17027.5</v>
      </c>
    </row>
    <row r="36" spans="1:6" ht="13.5" customHeight="1">
      <c r="A36" s="23" t="s">
        <v>287</v>
      </c>
      <c r="B36" s="68">
        <v>15</v>
      </c>
      <c r="C36" s="68">
        <f>SUM('- 6 -'!B36:H36,B36)</f>
        <v>2009.9</v>
      </c>
      <c r="D36" s="68">
        <v>8.6</v>
      </c>
      <c r="E36" s="125"/>
      <c r="F36" s="68">
        <f t="shared" si="0"/>
        <v>2018.5</v>
      </c>
    </row>
    <row r="37" spans="1:6" ht="13.5" customHeight="1">
      <c r="A37" s="381" t="s">
        <v>288</v>
      </c>
      <c r="B37" s="408">
        <v>0</v>
      </c>
      <c r="C37" s="408">
        <f>SUM('- 6 -'!B37:H37,B37)</f>
        <v>3233</v>
      </c>
      <c r="D37" s="408">
        <v>0</v>
      </c>
      <c r="E37" s="125"/>
      <c r="F37" s="408">
        <f t="shared" si="0"/>
        <v>3233</v>
      </c>
    </row>
    <row r="38" spans="1:6" ht="13.5" customHeight="1">
      <c r="A38" s="23" t="s">
        <v>289</v>
      </c>
      <c r="B38" s="68">
        <v>116</v>
      </c>
      <c r="C38" s="68">
        <f>SUM('- 6 -'!B38:H38,B38)</f>
        <v>8490</v>
      </c>
      <c r="D38" s="68">
        <v>40</v>
      </c>
      <c r="E38" s="125"/>
      <c r="F38" s="68">
        <f t="shared" si="0"/>
        <v>8530</v>
      </c>
    </row>
    <row r="39" spans="1:6" ht="13.5" customHeight="1">
      <c r="A39" s="381" t="s">
        <v>290</v>
      </c>
      <c r="B39" s="408">
        <v>0</v>
      </c>
      <c r="C39" s="408">
        <f>SUM('- 6 -'!B39:H39,B39)</f>
        <v>1760.5</v>
      </c>
      <c r="D39" s="408">
        <v>0</v>
      </c>
      <c r="E39" s="125"/>
      <c r="F39" s="408">
        <f t="shared" si="0"/>
        <v>1760.5</v>
      </c>
    </row>
    <row r="40" spans="1:6" ht="13.5" customHeight="1">
      <c r="A40" s="23" t="s">
        <v>291</v>
      </c>
      <c r="B40" s="68">
        <v>616.4</v>
      </c>
      <c r="C40" s="68">
        <f>SUM('- 6 -'!B40:H40,B40)</f>
        <v>8830.4</v>
      </c>
      <c r="D40" s="68">
        <v>134</v>
      </c>
      <c r="E40" s="125"/>
      <c r="F40" s="68">
        <f t="shared" si="0"/>
        <v>8964.4</v>
      </c>
    </row>
    <row r="41" spans="1:6" ht="13.5" customHeight="1">
      <c r="A41" s="381" t="s">
        <v>292</v>
      </c>
      <c r="B41" s="408">
        <v>0</v>
      </c>
      <c r="C41" s="408">
        <f>SUM('- 6 -'!B41:H41,B41)</f>
        <v>4734</v>
      </c>
      <c r="D41" s="408">
        <v>31</v>
      </c>
      <c r="E41" s="125"/>
      <c r="F41" s="408">
        <f t="shared" si="0"/>
        <v>4765</v>
      </c>
    </row>
    <row r="42" spans="1:6" ht="13.5" customHeight="1">
      <c r="A42" s="23" t="s">
        <v>293</v>
      </c>
      <c r="B42" s="68">
        <v>134.5</v>
      </c>
      <c r="C42" s="68">
        <f>SUM('- 6 -'!B42:H42,B42)</f>
        <v>1800.5</v>
      </c>
      <c r="D42" s="68">
        <v>0</v>
      </c>
      <c r="E42" s="125"/>
      <c r="F42" s="68">
        <f t="shared" si="0"/>
        <v>1800.5</v>
      </c>
    </row>
    <row r="43" spans="1:6" ht="13.5" customHeight="1">
      <c r="A43" s="381" t="s">
        <v>294</v>
      </c>
      <c r="B43" s="408">
        <v>0</v>
      </c>
      <c r="C43" s="408">
        <f>SUM('- 6 -'!B43:H43,B43)</f>
        <v>1136</v>
      </c>
      <c r="D43" s="408">
        <v>0</v>
      </c>
      <c r="E43" s="125"/>
      <c r="F43" s="408">
        <f t="shared" si="0"/>
        <v>1136</v>
      </c>
    </row>
    <row r="44" spans="1:6" ht="13.5" customHeight="1">
      <c r="A44" s="23" t="s">
        <v>295</v>
      </c>
      <c r="B44" s="68">
        <v>0</v>
      </c>
      <c r="C44" s="68">
        <f>SUM('- 6 -'!B44:H44,B44)</f>
        <v>791.5</v>
      </c>
      <c r="D44" s="68">
        <v>0</v>
      </c>
      <c r="E44" s="125"/>
      <c r="F44" s="68">
        <f t="shared" si="0"/>
        <v>791.5</v>
      </c>
    </row>
    <row r="45" spans="1:6" ht="13.5" customHeight="1">
      <c r="A45" s="381" t="s">
        <v>296</v>
      </c>
      <c r="B45" s="408">
        <v>20</v>
      </c>
      <c r="C45" s="408">
        <f>SUM('- 6 -'!B45:H45,B45)</f>
        <v>1455</v>
      </c>
      <c r="D45" s="408">
        <v>8</v>
      </c>
      <c r="E45" s="125"/>
      <c r="F45" s="408">
        <f t="shared" si="0"/>
        <v>1463</v>
      </c>
    </row>
    <row r="46" spans="1:6" ht="13.5" customHeight="1">
      <c r="A46" s="23" t="s">
        <v>297</v>
      </c>
      <c r="B46" s="68">
        <v>749</v>
      </c>
      <c r="C46" s="68">
        <f>SUM('- 6 -'!B46:H46,B46)</f>
        <v>29796</v>
      </c>
      <c r="D46" s="68">
        <v>1176.5</v>
      </c>
      <c r="E46" s="125"/>
      <c r="F46" s="68">
        <f t="shared" si="0"/>
        <v>30972.5</v>
      </c>
    </row>
    <row r="47" spans="1:6" ht="13.5" customHeight="1">
      <c r="A47" s="381" t="s">
        <v>300</v>
      </c>
      <c r="B47" s="408">
        <v>722</v>
      </c>
      <c r="C47" s="408">
        <f>SUM('- 6 -'!B47:H47,B47)</f>
        <v>762</v>
      </c>
      <c r="D47" s="408">
        <v>0</v>
      </c>
      <c r="E47" s="125"/>
      <c r="F47" s="408">
        <f t="shared" si="0"/>
        <v>762</v>
      </c>
    </row>
    <row r="48" spans="1:7" ht="4.5" customHeight="1">
      <c r="A48"/>
      <c r="B48"/>
      <c r="C48"/>
      <c r="D48"/>
      <c r="E48"/>
      <c r="F48"/>
      <c r="G48"/>
    </row>
    <row r="49" spans="1:6" ht="13.5" customHeight="1">
      <c r="A49" s="384" t="s">
        <v>298</v>
      </c>
      <c r="B49" s="409">
        <f>SUM(B11:B47)</f>
        <v>5004.4400000000005</v>
      </c>
      <c r="C49" s="409">
        <f>SUM(C11:C47)</f>
        <v>174636.645</v>
      </c>
      <c r="D49" s="409">
        <f>SUM(D11:D47)</f>
        <v>2591.35</v>
      </c>
      <c r="E49" s="126"/>
      <c r="F49" s="409">
        <f>SUM(F11:F47)</f>
        <v>177227.995</v>
      </c>
    </row>
    <row r="50" spans="1:6" ht="4.5" customHeight="1">
      <c r="A50" s="25" t="s">
        <v>6</v>
      </c>
      <c r="B50" s="71"/>
      <c r="C50" s="71"/>
      <c r="D50" s="71"/>
      <c r="E50" s="124"/>
      <c r="F50" s="71"/>
    </row>
    <row r="51" spans="1:6" ht="13.5" customHeight="1">
      <c r="A51" s="23" t="s">
        <v>299</v>
      </c>
      <c r="B51" s="68">
        <v>0</v>
      </c>
      <c r="C51" s="68">
        <f>SUM('- 6 -'!B51:H51,B51)</f>
        <v>268.7</v>
      </c>
      <c r="D51" s="68">
        <v>0</v>
      </c>
      <c r="E51" s="125"/>
      <c r="F51" s="68">
        <f>C51+D51</f>
        <v>268.7</v>
      </c>
    </row>
    <row r="52" ht="49.5" customHeight="1">
      <c r="E52" s="124"/>
    </row>
    <row r="53" ht="1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50.xml><?xml version="1.0" encoding="utf-8"?>
<worksheet xmlns="http://schemas.openxmlformats.org/spreadsheetml/2006/main" xmlns:r="http://schemas.openxmlformats.org/officeDocument/2006/relationships">
  <sheetPr codeName="Sheet48">
    <pageSetUpPr fitToPage="1"/>
  </sheetPr>
  <dimension ref="A1:F57"/>
  <sheetViews>
    <sheetView showGridLines="0" showZeros="0" workbookViewId="0" topLeftCell="A1">
      <selection activeCell="A1" sqref="A1"/>
    </sheetView>
  </sheetViews>
  <sheetFormatPr defaultColWidth="23.83203125" defaultRowHeight="12"/>
  <cols>
    <col min="1" max="1" width="32.83203125" style="1" customWidth="1"/>
    <col min="2" max="2" width="21.83203125" style="1" customWidth="1"/>
    <col min="3" max="3" width="22.83203125" style="1" customWidth="1"/>
    <col min="4" max="4" width="20.83203125" style="1" customWidth="1"/>
    <col min="5" max="5" width="22.83203125" style="1" customWidth="1"/>
    <col min="6" max="6" width="12.83203125" style="1" customWidth="1"/>
    <col min="7" max="16384" width="23.83203125" style="1" customWidth="1"/>
  </cols>
  <sheetData>
    <row r="1" spans="1:6" ht="6.75" customHeight="1">
      <c r="A1" s="3"/>
      <c r="B1" s="3"/>
      <c r="C1" s="3"/>
      <c r="D1" s="3"/>
      <c r="E1" s="3"/>
      <c r="F1" s="3"/>
    </row>
    <row r="2" spans="1:6" ht="15.75" customHeight="1">
      <c r="A2" s="317"/>
      <c r="B2" s="74" t="str">
        <f>REVYEAR</f>
        <v>ANALYSIS OF OPERATING FUND REVENUE: 2005/2006 BUDGET</v>
      </c>
      <c r="C2" s="318"/>
      <c r="D2" s="318"/>
      <c r="E2" s="318"/>
      <c r="F2" s="261" t="s">
        <v>235</v>
      </c>
    </row>
    <row r="3" spans="1:6" ht="15.75" customHeight="1">
      <c r="A3" s="256"/>
      <c r="B3" s="319"/>
      <c r="C3" s="319"/>
      <c r="D3" s="319"/>
      <c r="E3" s="319"/>
      <c r="F3" s="3"/>
    </row>
    <row r="4" ht="15.75" customHeight="1"/>
    <row r="5" spans="2:5" ht="15.75" customHeight="1">
      <c r="B5" s="464" t="s">
        <v>395</v>
      </c>
      <c r="C5" s="501"/>
      <c r="D5" s="390"/>
      <c r="E5" s="389"/>
    </row>
    <row r="6" spans="2:5" ht="15.75" customHeight="1">
      <c r="B6" s="491" t="s">
        <v>254</v>
      </c>
      <c r="C6" s="502"/>
      <c r="D6" s="459"/>
      <c r="E6" s="500"/>
    </row>
    <row r="7" spans="2:5" ht="15.75" customHeight="1">
      <c r="B7" s="263"/>
      <c r="C7" s="263" t="s">
        <v>374</v>
      </c>
      <c r="D7" s="263" t="s">
        <v>56</v>
      </c>
      <c r="E7" s="262" t="s">
        <v>256</v>
      </c>
    </row>
    <row r="8" spans="1:5" ht="15.75" customHeight="1">
      <c r="A8" s="32"/>
      <c r="B8" s="265" t="s">
        <v>262</v>
      </c>
      <c r="C8" s="265" t="s">
        <v>375</v>
      </c>
      <c r="D8" s="265" t="s">
        <v>144</v>
      </c>
      <c r="E8" s="264" t="s">
        <v>257</v>
      </c>
    </row>
    <row r="9" spans="1:5" ht="15.75" customHeight="1">
      <c r="A9" s="121" t="s">
        <v>98</v>
      </c>
      <c r="B9" s="122" t="s">
        <v>469</v>
      </c>
      <c r="C9" s="122" t="s">
        <v>470</v>
      </c>
      <c r="D9" s="122" t="s">
        <v>471</v>
      </c>
      <c r="E9" s="117" t="s">
        <v>144</v>
      </c>
    </row>
    <row r="10" spans="1:5" ht="4.5" customHeight="1">
      <c r="A10" s="37"/>
      <c r="B10" s="3"/>
      <c r="C10" s="3"/>
      <c r="D10" s="3"/>
      <c r="E10" s="3"/>
    </row>
    <row r="11" spans="1:5" ht="13.5" customHeight="1">
      <c r="A11" s="381" t="s">
        <v>263</v>
      </c>
      <c r="B11" s="382">
        <v>391199</v>
      </c>
      <c r="C11" s="382">
        <v>0</v>
      </c>
      <c r="D11" s="382">
        <v>75100</v>
      </c>
      <c r="E11" s="382">
        <f>SUM('- 56 -'!F11,'- 58 -'!F11,B11:D11)</f>
        <v>6710425</v>
      </c>
    </row>
    <row r="12" spans="1:5" ht="13.5" customHeight="1">
      <c r="A12" s="23" t="s">
        <v>264</v>
      </c>
      <c r="B12" s="24">
        <v>1253201</v>
      </c>
      <c r="C12" s="24">
        <v>54582</v>
      </c>
      <c r="D12" s="24">
        <v>132530</v>
      </c>
      <c r="E12" s="24">
        <f>SUM('- 56 -'!F12,'- 58 -'!F12,B12:D12)</f>
        <v>11525267</v>
      </c>
    </row>
    <row r="13" spans="1:5" ht="13.5" customHeight="1">
      <c r="A13" s="381" t="s">
        <v>265</v>
      </c>
      <c r="B13" s="382">
        <v>2347600</v>
      </c>
      <c r="C13" s="382">
        <v>0</v>
      </c>
      <c r="D13" s="382">
        <v>285200</v>
      </c>
      <c r="E13" s="382">
        <f>SUM('- 56 -'!F13,'- 58 -'!F13,B13:D13)</f>
        <v>28202800</v>
      </c>
    </row>
    <row r="14" spans="1:5" ht="13.5" customHeight="1">
      <c r="A14" s="23" t="s">
        <v>301</v>
      </c>
      <c r="B14" s="24">
        <v>3524405</v>
      </c>
      <c r="C14" s="24">
        <v>21178</v>
      </c>
      <c r="D14" s="24">
        <v>184095</v>
      </c>
      <c r="E14" s="24">
        <f>SUM('- 56 -'!F14,'- 58 -'!F14,B14:D14)</f>
        <v>22908421</v>
      </c>
    </row>
    <row r="15" spans="1:5" ht="13.5" customHeight="1">
      <c r="A15" s="381" t="s">
        <v>266</v>
      </c>
      <c r="B15" s="382">
        <v>0</v>
      </c>
      <c r="C15" s="382">
        <v>0</v>
      </c>
      <c r="D15" s="382">
        <v>77815</v>
      </c>
      <c r="E15" s="382">
        <f>SUM('- 56 -'!F15,'- 58 -'!F15,B15:D15)</f>
        <v>6913578</v>
      </c>
    </row>
    <row r="16" spans="1:5" ht="13.5" customHeight="1">
      <c r="A16" s="23" t="s">
        <v>267</v>
      </c>
      <c r="B16" s="24">
        <v>1198287</v>
      </c>
      <c r="C16" s="24">
        <v>0</v>
      </c>
      <c r="D16" s="24">
        <v>64510</v>
      </c>
      <c r="E16" s="24">
        <f>SUM('- 56 -'!F16,'- 58 -'!F16,B16:D16)</f>
        <v>6396272</v>
      </c>
    </row>
    <row r="17" spans="1:5" ht="13.5" customHeight="1">
      <c r="A17" s="381" t="s">
        <v>268</v>
      </c>
      <c r="B17" s="382">
        <v>94017</v>
      </c>
      <c r="C17" s="382">
        <v>0</v>
      </c>
      <c r="D17" s="382">
        <v>98935</v>
      </c>
      <c r="E17" s="382">
        <f>SUM('- 56 -'!F17,'- 58 -'!F17,B17:D17)</f>
        <v>6588306</v>
      </c>
    </row>
    <row r="18" spans="1:5" ht="13.5" customHeight="1">
      <c r="A18" s="23" t="s">
        <v>269</v>
      </c>
      <c r="B18" s="24">
        <v>9919031</v>
      </c>
      <c r="C18" s="24">
        <v>94025</v>
      </c>
      <c r="D18" s="24">
        <v>385243</v>
      </c>
      <c r="E18" s="24">
        <f>SUM('- 56 -'!F18,'- 58 -'!F18,B18:D18)</f>
        <v>29266067</v>
      </c>
    </row>
    <row r="19" spans="1:5" ht="13.5" customHeight="1">
      <c r="A19" s="381" t="s">
        <v>270</v>
      </c>
      <c r="B19" s="382">
        <v>1658632</v>
      </c>
      <c r="C19" s="382">
        <v>0</v>
      </c>
      <c r="D19" s="382">
        <v>79100</v>
      </c>
      <c r="E19" s="382">
        <f>SUM('- 56 -'!F19,'- 58 -'!F19,B19:D19)</f>
        <v>13481260</v>
      </c>
    </row>
    <row r="20" spans="1:5" ht="13.5" customHeight="1">
      <c r="A20" s="23" t="s">
        <v>271</v>
      </c>
      <c r="B20" s="24">
        <v>3688513</v>
      </c>
      <c r="C20" s="24">
        <v>0</v>
      </c>
      <c r="D20" s="24">
        <v>213050</v>
      </c>
      <c r="E20" s="24">
        <f>SUM('- 56 -'!F20,'- 58 -'!F20,B20:D20)</f>
        <v>28379507</v>
      </c>
    </row>
    <row r="21" spans="1:5" ht="13.5" customHeight="1">
      <c r="A21" s="381" t="s">
        <v>272</v>
      </c>
      <c r="B21" s="382">
        <v>1825512</v>
      </c>
      <c r="C21" s="382">
        <v>0</v>
      </c>
      <c r="D21" s="382">
        <v>134500</v>
      </c>
      <c r="E21" s="382">
        <f>SUM('- 56 -'!F21,'- 58 -'!F21,B21:D21)</f>
        <v>15237318</v>
      </c>
    </row>
    <row r="22" spans="1:5" ht="13.5" customHeight="1">
      <c r="A22" s="23" t="s">
        <v>273</v>
      </c>
      <c r="B22" s="24">
        <v>1397502</v>
      </c>
      <c r="C22" s="24">
        <v>0</v>
      </c>
      <c r="D22" s="24">
        <v>73335</v>
      </c>
      <c r="E22" s="24">
        <f>SUM('- 56 -'!F22,'- 58 -'!F22,B22:D22)</f>
        <v>9119464</v>
      </c>
    </row>
    <row r="23" spans="1:5" ht="13.5" customHeight="1">
      <c r="A23" s="381" t="s">
        <v>274</v>
      </c>
      <c r="B23" s="382">
        <v>925473</v>
      </c>
      <c r="C23" s="382">
        <v>0</v>
      </c>
      <c r="D23" s="382">
        <v>89305</v>
      </c>
      <c r="E23" s="382">
        <f>SUM('- 56 -'!F23,'- 58 -'!F23,B23:D23)</f>
        <v>7377756</v>
      </c>
    </row>
    <row r="24" spans="1:5" ht="13.5" customHeight="1">
      <c r="A24" s="23" t="s">
        <v>275</v>
      </c>
      <c r="B24" s="24">
        <v>1851427</v>
      </c>
      <c r="C24" s="24">
        <v>0</v>
      </c>
      <c r="D24" s="24">
        <v>209100</v>
      </c>
      <c r="E24" s="24">
        <f>SUM('- 56 -'!F24,'- 58 -'!F24,B24:D24)</f>
        <v>20442302</v>
      </c>
    </row>
    <row r="25" spans="1:5" ht="13.5" customHeight="1">
      <c r="A25" s="381" t="s">
        <v>276</v>
      </c>
      <c r="B25" s="382">
        <v>9754257</v>
      </c>
      <c r="C25" s="382">
        <v>575847</v>
      </c>
      <c r="D25" s="382">
        <v>518090</v>
      </c>
      <c r="E25" s="382">
        <f>SUM('- 56 -'!F25,'- 58 -'!F25,B25:D25)</f>
        <v>63760235</v>
      </c>
    </row>
    <row r="26" spans="1:5" ht="13.5" customHeight="1">
      <c r="A26" s="23" t="s">
        <v>277</v>
      </c>
      <c r="B26" s="24">
        <v>2072872</v>
      </c>
      <c r="C26" s="24">
        <v>274923</v>
      </c>
      <c r="D26" s="24">
        <v>282217</v>
      </c>
      <c r="E26" s="24">
        <f>SUM('- 56 -'!F26,'- 58 -'!F26,B26:D26)</f>
        <v>16886837</v>
      </c>
    </row>
    <row r="27" spans="1:5" ht="13.5" customHeight="1">
      <c r="A27" s="381" t="s">
        <v>278</v>
      </c>
      <c r="B27" s="382">
        <v>6714164</v>
      </c>
      <c r="C27" s="382">
        <v>0</v>
      </c>
      <c r="D27" s="382">
        <v>108245</v>
      </c>
      <c r="E27" s="382">
        <f>SUM('- 56 -'!F27,'- 58 -'!F27,B27:D27)</f>
        <v>20237938</v>
      </c>
    </row>
    <row r="28" spans="1:5" ht="13.5" customHeight="1">
      <c r="A28" s="23" t="s">
        <v>279</v>
      </c>
      <c r="B28" s="24">
        <v>553659</v>
      </c>
      <c r="C28" s="24">
        <v>10993</v>
      </c>
      <c r="D28" s="24">
        <v>135480</v>
      </c>
      <c r="E28" s="24">
        <f>SUM('- 56 -'!F28,'- 58 -'!F28,B28:D28)</f>
        <v>9589424</v>
      </c>
    </row>
    <row r="29" spans="1:5" ht="13.5" customHeight="1">
      <c r="A29" s="381" t="s">
        <v>280</v>
      </c>
      <c r="B29" s="382">
        <v>3120845</v>
      </c>
      <c r="C29" s="382">
        <v>0</v>
      </c>
      <c r="D29" s="382">
        <v>435112</v>
      </c>
      <c r="E29" s="382">
        <f>SUM('- 56 -'!F29,'- 58 -'!F29,B29:D29)</f>
        <v>47547545</v>
      </c>
    </row>
    <row r="30" spans="1:5" ht="13.5" customHeight="1">
      <c r="A30" s="23" t="s">
        <v>281</v>
      </c>
      <c r="B30" s="24">
        <v>680295</v>
      </c>
      <c r="C30" s="24">
        <v>0</v>
      </c>
      <c r="D30" s="24">
        <v>79300</v>
      </c>
      <c r="E30" s="24">
        <f>SUM('- 56 -'!F30,'- 58 -'!F30,B30:D30)</f>
        <v>6672694</v>
      </c>
    </row>
    <row r="31" spans="1:5" ht="13.5" customHeight="1">
      <c r="A31" s="381" t="s">
        <v>282</v>
      </c>
      <c r="B31" s="382">
        <v>1202916</v>
      </c>
      <c r="C31" s="382">
        <v>0</v>
      </c>
      <c r="D31" s="382">
        <v>177625</v>
      </c>
      <c r="E31" s="382">
        <f>SUM('- 56 -'!F31,'- 58 -'!F31,B31:D31)</f>
        <v>14670701</v>
      </c>
    </row>
    <row r="32" spans="1:5" ht="13.5" customHeight="1">
      <c r="A32" s="23" t="s">
        <v>283</v>
      </c>
      <c r="B32" s="24">
        <v>449211</v>
      </c>
      <c r="C32" s="24">
        <v>6316</v>
      </c>
      <c r="D32" s="24">
        <v>149895</v>
      </c>
      <c r="E32" s="24">
        <f>SUM('- 56 -'!F32,'- 58 -'!F32,B32:D32)</f>
        <v>10849692</v>
      </c>
    </row>
    <row r="33" spans="1:5" ht="13.5" customHeight="1">
      <c r="A33" s="381" t="s">
        <v>284</v>
      </c>
      <c r="B33" s="382">
        <v>1314113</v>
      </c>
      <c r="C33" s="382">
        <v>122675</v>
      </c>
      <c r="D33" s="382">
        <v>186020</v>
      </c>
      <c r="E33" s="382">
        <f>SUM('- 56 -'!F33,'- 58 -'!F33,B33:D33)</f>
        <v>13168248</v>
      </c>
    </row>
    <row r="34" spans="1:5" ht="13.5" customHeight="1">
      <c r="A34" s="23" t="s">
        <v>285</v>
      </c>
      <c r="B34" s="24">
        <v>532733</v>
      </c>
      <c r="C34" s="24">
        <v>76868</v>
      </c>
      <c r="D34" s="24">
        <v>116680</v>
      </c>
      <c r="E34" s="24">
        <f>SUM('- 56 -'!F34,'- 58 -'!F34,B34:D34)</f>
        <v>10484564</v>
      </c>
    </row>
    <row r="35" spans="1:5" ht="13.5" customHeight="1">
      <c r="A35" s="381" t="s">
        <v>286</v>
      </c>
      <c r="B35" s="382">
        <v>14792623</v>
      </c>
      <c r="C35" s="382">
        <v>42062</v>
      </c>
      <c r="D35" s="382">
        <v>621751</v>
      </c>
      <c r="E35" s="382">
        <f>SUM('- 56 -'!F35,'- 58 -'!F35,B35:D35)</f>
        <v>75967235</v>
      </c>
    </row>
    <row r="36" spans="1:5" ht="13.5" customHeight="1">
      <c r="A36" s="23" t="s">
        <v>287</v>
      </c>
      <c r="B36" s="24">
        <v>633792</v>
      </c>
      <c r="C36" s="24">
        <v>0</v>
      </c>
      <c r="D36" s="24">
        <v>123470</v>
      </c>
      <c r="E36" s="24">
        <f>SUM('- 56 -'!F36,'- 58 -'!F36,B36:D36)</f>
        <v>9254296</v>
      </c>
    </row>
    <row r="37" spans="1:5" ht="13.5" customHeight="1">
      <c r="A37" s="381" t="s">
        <v>288</v>
      </c>
      <c r="B37" s="382">
        <v>2821253</v>
      </c>
      <c r="C37" s="382">
        <v>0</v>
      </c>
      <c r="D37" s="382">
        <v>122200</v>
      </c>
      <c r="E37" s="382">
        <f>SUM('- 56 -'!F37,'- 58 -'!F37,B37:D37)</f>
        <v>17588627</v>
      </c>
    </row>
    <row r="38" spans="1:5" ht="13.5" customHeight="1">
      <c r="A38" s="23" t="s">
        <v>289</v>
      </c>
      <c r="B38" s="24">
        <v>9549913</v>
      </c>
      <c r="C38" s="24">
        <v>0</v>
      </c>
      <c r="D38" s="24">
        <v>262520</v>
      </c>
      <c r="E38" s="24">
        <f>SUM('- 56 -'!F38,'- 58 -'!F38,B38:D38)</f>
        <v>39491710</v>
      </c>
    </row>
    <row r="39" spans="1:5" ht="13.5" customHeight="1">
      <c r="A39" s="381" t="s">
        <v>290</v>
      </c>
      <c r="B39" s="382">
        <v>187046</v>
      </c>
      <c r="C39" s="382">
        <v>64342</v>
      </c>
      <c r="D39" s="382">
        <v>106505</v>
      </c>
      <c r="E39" s="382">
        <f>SUM('- 56 -'!F39,'- 58 -'!F39,B39:D39)</f>
        <v>8324471</v>
      </c>
    </row>
    <row r="40" spans="1:5" ht="13.5" customHeight="1">
      <c r="A40" s="23" t="s">
        <v>291</v>
      </c>
      <c r="B40" s="24">
        <v>1072790</v>
      </c>
      <c r="C40" s="24">
        <v>0</v>
      </c>
      <c r="D40" s="24">
        <v>445750</v>
      </c>
      <c r="E40" s="24">
        <f>SUM('- 56 -'!F40,'- 58 -'!F40,B40:D40)</f>
        <v>33508860</v>
      </c>
    </row>
    <row r="41" spans="1:5" ht="13.5" customHeight="1">
      <c r="A41" s="381" t="s">
        <v>292</v>
      </c>
      <c r="B41" s="382">
        <v>2102757</v>
      </c>
      <c r="C41" s="382">
        <v>38757</v>
      </c>
      <c r="D41" s="382">
        <v>205429</v>
      </c>
      <c r="E41" s="382">
        <f>SUM('- 56 -'!F41,'- 58 -'!F41,B41:D41)</f>
        <v>22667599</v>
      </c>
    </row>
    <row r="42" spans="1:5" ht="13.5" customHeight="1">
      <c r="A42" s="23" t="s">
        <v>293</v>
      </c>
      <c r="B42" s="24">
        <v>1364140</v>
      </c>
      <c r="C42" s="24">
        <v>0</v>
      </c>
      <c r="D42" s="24">
        <v>132200</v>
      </c>
      <c r="E42" s="24">
        <f>SUM('- 56 -'!F42,'- 58 -'!F42,B42:D42)</f>
        <v>9581225</v>
      </c>
    </row>
    <row r="43" spans="1:5" ht="13.5" customHeight="1">
      <c r="A43" s="381" t="s">
        <v>294</v>
      </c>
      <c r="B43" s="382">
        <v>361774</v>
      </c>
      <c r="C43" s="382">
        <v>0</v>
      </c>
      <c r="D43" s="382">
        <v>65830</v>
      </c>
      <c r="E43" s="382">
        <f>SUM('- 56 -'!F43,'- 58 -'!F43,B43:D43)</f>
        <v>5196446</v>
      </c>
    </row>
    <row r="44" spans="1:5" ht="13.5" customHeight="1">
      <c r="A44" s="23" t="s">
        <v>295</v>
      </c>
      <c r="B44" s="24">
        <v>796348</v>
      </c>
      <c r="C44" s="24">
        <v>0</v>
      </c>
      <c r="D44" s="24">
        <v>69255</v>
      </c>
      <c r="E44" s="24">
        <f>SUM('- 56 -'!F44,'- 58 -'!F44,B44:D44)</f>
        <v>5111500</v>
      </c>
    </row>
    <row r="45" spans="1:5" ht="13.5" customHeight="1">
      <c r="A45" s="381" t="s">
        <v>296</v>
      </c>
      <c r="B45" s="382">
        <v>827718</v>
      </c>
      <c r="C45" s="382">
        <v>0</v>
      </c>
      <c r="D45" s="382">
        <v>41915</v>
      </c>
      <c r="E45" s="382">
        <f>SUM('- 56 -'!F45,'- 58 -'!F45,B45:D45)</f>
        <v>6288436</v>
      </c>
    </row>
    <row r="46" spans="1:5" ht="13.5" customHeight="1">
      <c r="A46" s="23" t="s">
        <v>297</v>
      </c>
      <c r="B46" s="24">
        <v>21286514</v>
      </c>
      <c r="C46" s="24">
        <v>0</v>
      </c>
      <c r="D46" s="24">
        <v>1244085</v>
      </c>
      <c r="E46" s="24">
        <f>SUM('- 56 -'!F46,'- 58 -'!F46,B46:D46)</f>
        <v>138357100</v>
      </c>
    </row>
    <row r="47" spans="1:5" ht="13.5" customHeight="1">
      <c r="A47" s="381" t="s">
        <v>300</v>
      </c>
      <c r="B47" s="382">
        <v>0</v>
      </c>
      <c r="C47" s="382">
        <v>0</v>
      </c>
      <c r="D47" s="382">
        <v>0</v>
      </c>
      <c r="E47" s="382">
        <f>SUM('- 56 -'!F47,'- 58 -'!F47,B47:D47)</f>
        <v>0</v>
      </c>
    </row>
    <row r="48" spans="1:5" ht="4.5" customHeight="1">
      <c r="A48"/>
      <c r="B48"/>
      <c r="C48"/>
      <c r="D48"/>
      <c r="E48"/>
    </row>
    <row r="49" spans="1:5" ht="13.5" customHeight="1">
      <c r="A49" s="384" t="s">
        <v>298</v>
      </c>
      <c r="B49" s="385">
        <f>SUM(B11:B47)</f>
        <v>112266532</v>
      </c>
      <c r="C49" s="385">
        <f>SUM(C11:C47)</f>
        <v>1382568</v>
      </c>
      <c r="D49" s="385">
        <f>SUM(D11:D47)</f>
        <v>7731392</v>
      </c>
      <c r="E49" s="385">
        <f>SUM(E11:E47)</f>
        <v>797754126</v>
      </c>
    </row>
    <row r="50" spans="1:5" ht="4.5" customHeight="1">
      <c r="A50" s="25" t="s">
        <v>6</v>
      </c>
      <c r="B50" s="26"/>
      <c r="C50" s="26"/>
      <c r="D50" s="26"/>
      <c r="E50" s="26"/>
    </row>
    <row r="51" spans="1:5" ht="14.25" customHeight="1">
      <c r="A51" s="23" t="s">
        <v>299</v>
      </c>
      <c r="B51" s="24">
        <v>0</v>
      </c>
      <c r="C51" s="24">
        <v>0</v>
      </c>
      <c r="D51" s="24">
        <v>0</v>
      </c>
      <c r="E51" s="24">
        <f>SUM('- 56 -'!F51,'- 58 -'!F51,B51:D51)</f>
        <v>681999</v>
      </c>
    </row>
    <row r="52" spans="1:6" ht="49.5" customHeight="1">
      <c r="A52" s="27"/>
      <c r="B52" s="27"/>
      <c r="C52" s="27"/>
      <c r="D52" s="27"/>
      <c r="E52" s="27"/>
      <c r="F52" s="27"/>
    </row>
    <row r="53" spans="1:5" ht="15" customHeight="1">
      <c r="A53" s="349" t="s">
        <v>490</v>
      </c>
      <c r="B53" s="39"/>
      <c r="C53" s="39"/>
      <c r="D53" s="39"/>
      <c r="E53" s="39"/>
    </row>
    <row r="54" spans="1:5" ht="12" customHeight="1">
      <c r="A54" s="162" t="s">
        <v>491</v>
      </c>
      <c r="B54" s="39"/>
      <c r="C54" s="39"/>
      <c r="D54" s="39"/>
      <c r="E54" s="39"/>
    </row>
    <row r="55" spans="1:5" ht="12" customHeight="1">
      <c r="A55" s="255" t="s">
        <v>492</v>
      </c>
      <c r="B55" s="39"/>
      <c r="C55" s="39"/>
      <c r="D55" s="39"/>
      <c r="E55" s="39"/>
    </row>
    <row r="56" spans="1:5" ht="12" customHeight="1">
      <c r="A56" s="40" t="s">
        <v>532</v>
      </c>
      <c r="B56" s="39"/>
      <c r="C56" s="39"/>
      <c r="D56" s="39"/>
      <c r="E56" s="39"/>
    </row>
    <row r="57" ht="14.25" customHeight="1">
      <c r="A57" s="162"/>
    </row>
    <row r="58" ht="14.25" customHeight="1"/>
  </sheetData>
  <printOptions horizontalCentered="1"/>
  <pageMargins left="0.5118110236220472" right="0.5118110236220472" top="0.5905511811023623" bottom="0" header="0.31496062992125984" footer="0"/>
  <pageSetup fitToHeight="1" fitToWidth="1" horizontalDpi="600" verticalDpi="600" orientation="portrait" scale="87" r:id="rId1"/>
  <headerFooter alignWithMargins="0">
    <oddHeader>&amp;C&amp;"Arial,Bold"&amp;10&amp;A</oddHeader>
  </headerFooter>
</worksheet>
</file>

<file path=xl/worksheets/sheet51.xml><?xml version="1.0" encoding="utf-8"?>
<worksheet xmlns="http://schemas.openxmlformats.org/spreadsheetml/2006/main" xmlns:r="http://schemas.openxmlformats.org/officeDocument/2006/relationships">
  <sheetPr codeName="Sheet611">
    <pageSetUpPr fitToPage="1"/>
  </sheetPr>
  <dimension ref="A1:G65"/>
  <sheetViews>
    <sheetView showGridLines="0" showZeros="0" workbookViewId="0" topLeftCell="A1">
      <selection activeCell="A1" sqref="A1"/>
    </sheetView>
  </sheetViews>
  <sheetFormatPr defaultColWidth="14.83203125" defaultRowHeight="12"/>
  <cols>
    <col min="1" max="1" width="26.83203125" style="1" customWidth="1"/>
    <col min="2" max="2" width="15.83203125" style="1" customWidth="1"/>
    <col min="3" max="3" width="17.83203125" style="1" customWidth="1"/>
    <col min="4" max="4" width="19.83203125" style="1" customWidth="1"/>
    <col min="5" max="6" width="18.83203125" style="1" customWidth="1"/>
    <col min="7" max="7" width="16.83203125" style="1" customWidth="1"/>
    <col min="8" max="16384" width="14.83203125" style="1" customWidth="1"/>
  </cols>
  <sheetData>
    <row r="1" spans="1:4" ht="6.75" customHeight="1">
      <c r="A1" s="3"/>
      <c r="B1" s="4"/>
      <c r="C1" s="4"/>
      <c r="D1" s="4"/>
    </row>
    <row r="2" spans="1:7" ht="18" customHeight="1">
      <c r="A2" s="295"/>
      <c r="B2" s="201" t="s">
        <v>479</v>
      </c>
      <c r="C2" s="202"/>
      <c r="D2" s="202"/>
      <c r="E2" s="202"/>
      <c r="F2" s="202"/>
      <c r="G2" s="311" t="s">
        <v>378</v>
      </c>
    </row>
    <row r="3" spans="1:7" ht="3.75" customHeight="1">
      <c r="A3" s="297"/>
      <c r="B3" s="298"/>
      <c r="C3" s="298"/>
      <c r="D3" s="298"/>
      <c r="E3" s="298"/>
      <c r="F3" s="298"/>
      <c r="G3" s="312"/>
    </row>
    <row r="4" spans="1:7" ht="15" customHeight="1">
      <c r="A4" s="313"/>
      <c r="B4" s="503" t="s">
        <v>383</v>
      </c>
      <c r="C4" s="504"/>
      <c r="D4" s="504"/>
      <c r="E4" s="504"/>
      <c r="F4" s="504"/>
      <c r="G4" s="505"/>
    </row>
    <row r="5" spans="1:7" ht="13.5" customHeight="1">
      <c r="A5" s="314"/>
      <c r="B5" s="306"/>
      <c r="C5" s="306"/>
      <c r="D5" s="306"/>
      <c r="E5" s="306"/>
      <c r="F5" s="306" t="s">
        <v>316</v>
      </c>
      <c r="G5" s="306"/>
    </row>
    <row r="6" spans="1:7" ht="13.5" customHeight="1">
      <c r="A6" s="304"/>
      <c r="B6" s="306"/>
      <c r="C6" s="306"/>
      <c r="D6" s="306"/>
      <c r="E6" s="306"/>
      <c r="F6" s="306" t="s">
        <v>317</v>
      </c>
      <c r="G6" s="306"/>
    </row>
    <row r="7" spans="1:7" ht="13.5" customHeight="1">
      <c r="A7" s="304"/>
      <c r="B7" s="306"/>
      <c r="C7" s="306" t="s">
        <v>310</v>
      </c>
      <c r="D7" s="306"/>
      <c r="E7" s="306"/>
      <c r="F7" s="306" t="s">
        <v>208</v>
      </c>
      <c r="G7" s="306"/>
    </row>
    <row r="8" spans="1:7" ht="13.5" customHeight="1">
      <c r="A8" s="304"/>
      <c r="B8" s="306"/>
      <c r="C8" s="306" t="s">
        <v>315</v>
      </c>
      <c r="D8" s="306"/>
      <c r="E8" s="306" t="s">
        <v>309</v>
      </c>
      <c r="F8" s="306" t="s">
        <v>321</v>
      </c>
      <c r="G8" s="306"/>
    </row>
    <row r="9" spans="1:7" ht="13.5" customHeight="1">
      <c r="A9" s="304"/>
      <c r="B9" s="306" t="s">
        <v>210</v>
      </c>
      <c r="C9" s="306" t="s">
        <v>169</v>
      </c>
      <c r="D9" s="306" t="s">
        <v>33</v>
      </c>
      <c r="E9" s="306" t="s">
        <v>66</v>
      </c>
      <c r="F9" s="306" t="s">
        <v>318</v>
      </c>
      <c r="G9" s="306" t="s">
        <v>68</v>
      </c>
    </row>
    <row r="10" spans="1:7" ht="13.5" customHeight="1">
      <c r="A10" s="17"/>
      <c r="B10" s="306" t="s">
        <v>311</v>
      </c>
      <c r="C10" s="306" t="s">
        <v>312</v>
      </c>
      <c r="D10" s="306" t="s">
        <v>313</v>
      </c>
      <c r="E10" s="306" t="s">
        <v>314</v>
      </c>
      <c r="F10" s="306" t="s">
        <v>319</v>
      </c>
      <c r="G10" s="306" t="s">
        <v>320</v>
      </c>
    </row>
    <row r="11" spans="1:7" ht="13.5" customHeight="1">
      <c r="A11" s="19" t="s">
        <v>98</v>
      </c>
      <c r="B11" s="506" t="s">
        <v>391</v>
      </c>
      <c r="C11" s="506" t="s">
        <v>396</v>
      </c>
      <c r="D11" s="506" t="s">
        <v>397</v>
      </c>
      <c r="E11" s="315" t="s">
        <v>548</v>
      </c>
      <c r="F11" s="315" t="s">
        <v>73</v>
      </c>
      <c r="G11" s="315" t="s">
        <v>73</v>
      </c>
    </row>
    <row r="12" spans="1:5" ht="4.5" customHeight="1">
      <c r="A12" s="22"/>
      <c r="C12" s="285"/>
      <c r="D12" s="258"/>
      <c r="E12" s="3"/>
    </row>
    <row r="13" spans="1:7" ht="13.5" customHeight="1">
      <c r="A13" s="381" t="s">
        <v>263</v>
      </c>
      <c r="B13" s="382">
        <v>465091</v>
      </c>
      <c r="C13" s="382">
        <v>0</v>
      </c>
      <c r="D13" s="382">
        <v>46463</v>
      </c>
      <c r="E13" s="382">
        <v>47037</v>
      </c>
      <c r="F13" s="382">
        <v>-19100</v>
      </c>
      <c r="G13" s="382">
        <f>SUM(B13:F13)</f>
        <v>539491</v>
      </c>
    </row>
    <row r="14" spans="1:7" ht="13.5" customHeight="1">
      <c r="A14" s="23" t="s">
        <v>264</v>
      </c>
      <c r="B14" s="24">
        <v>655839</v>
      </c>
      <c r="C14" s="24">
        <v>0</v>
      </c>
      <c r="D14" s="24">
        <v>68358</v>
      </c>
      <c r="E14" s="24">
        <v>72554</v>
      </c>
      <c r="F14" s="24">
        <v>-32000</v>
      </c>
      <c r="G14" s="24">
        <f aca="true" t="shared" si="0" ref="G14:G48">SUM(B14:F14)</f>
        <v>764751</v>
      </c>
    </row>
    <row r="15" spans="1:7" ht="13.5" customHeight="1">
      <c r="A15" s="381" t="s">
        <v>265</v>
      </c>
      <c r="B15" s="382">
        <v>1783200</v>
      </c>
      <c r="C15" s="382">
        <v>0</v>
      </c>
      <c r="D15" s="382">
        <v>138700</v>
      </c>
      <c r="E15" s="382">
        <v>170200</v>
      </c>
      <c r="F15" s="382">
        <v>-48700</v>
      </c>
      <c r="G15" s="382">
        <f t="shared" si="0"/>
        <v>2043400</v>
      </c>
    </row>
    <row r="16" spans="1:7" ht="13.5" customHeight="1">
      <c r="A16" s="23" t="s">
        <v>301</v>
      </c>
      <c r="B16" s="24"/>
      <c r="C16" s="24"/>
      <c r="D16" s="24"/>
      <c r="E16" s="24"/>
      <c r="F16" s="24"/>
      <c r="G16" s="24"/>
    </row>
    <row r="17" spans="1:7" ht="13.5" customHeight="1">
      <c r="A17" s="381" t="s">
        <v>266</v>
      </c>
      <c r="B17" s="382">
        <v>537100</v>
      </c>
      <c r="C17" s="382">
        <v>0</v>
      </c>
      <c r="D17" s="382">
        <v>63750</v>
      </c>
      <c r="E17" s="382">
        <v>61250</v>
      </c>
      <c r="F17" s="382">
        <v>-24000</v>
      </c>
      <c r="G17" s="382">
        <f t="shared" si="0"/>
        <v>638100</v>
      </c>
    </row>
    <row r="18" spans="1:7" ht="13.5" customHeight="1">
      <c r="A18" s="23" t="s">
        <v>267</v>
      </c>
      <c r="B18" s="24">
        <v>549755</v>
      </c>
      <c r="C18" s="24">
        <v>0</v>
      </c>
      <c r="D18" s="24">
        <v>0</v>
      </c>
      <c r="E18" s="24">
        <v>54252</v>
      </c>
      <c r="F18" s="24">
        <v>-20022</v>
      </c>
      <c r="G18" s="24">
        <f t="shared" si="0"/>
        <v>583985</v>
      </c>
    </row>
    <row r="19" spans="1:7" ht="13.5" customHeight="1">
      <c r="A19" s="381" t="s">
        <v>268</v>
      </c>
      <c r="B19" s="382">
        <v>504490</v>
      </c>
      <c r="C19" s="382">
        <v>0</v>
      </c>
      <c r="D19" s="382">
        <v>41470</v>
      </c>
      <c r="E19" s="382">
        <v>57230</v>
      </c>
      <c r="F19" s="382">
        <v>-21100</v>
      </c>
      <c r="G19" s="382">
        <f t="shared" si="0"/>
        <v>582090</v>
      </c>
    </row>
    <row r="20" spans="1:7" ht="13.5" customHeight="1">
      <c r="A20" s="23" t="s">
        <v>269</v>
      </c>
      <c r="B20" s="24"/>
      <c r="C20" s="24"/>
      <c r="D20" s="24"/>
      <c r="E20" s="24"/>
      <c r="F20" s="24"/>
      <c r="G20" s="24"/>
    </row>
    <row r="21" spans="1:7" ht="13.5" customHeight="1">
      <c r="A21" s="381" t="s">
        <v>270</v>
      </c>
      <c r="B21" s="382">
        <v>750275</v>
      </c>
      <c r="C21" s="382">
        <v>0</v>
      </c>
      <c r="D21" s="382">
        <v>29800</v>
      </c>
      <c r="E21" s="382">
        <v>67225</v>
      </c>
      <c r="F21" s="382">
        <v>-32000</v>
      </c>
      <c r="G21" s="382">
        <f t="shared" si="0"/>
        <v>815300</v>
      </c>
    </row>
    <row r="22" spans="1:7" ht="13.5" customHeight="1">
      <c r="A22" s="23" t="s">
        <v>271</v>
      </c>
      <c r="B22" s="24">
        <v>1174765</v>
      </c>
      <c r="C22" s="24">
        <v>12441</v>
      </c>
      <c r="D22" s="24">
        <v>140678</v>
      </c>
      <c r="E22" s="24">
        <v>100547</v>
      </c>
      <c r="F22" s="24">
        <v>0</v>
      </c>
      <c r="G22" s="24">
        <f t="shared" si="0"/>
        <v>1428431</v>
      </c>
    </row>
    <row r="23" spans="1:7" ht="13.5" customHeight="1">
      <c r="A23" s="381" t="s">
        <v>272</v>
      </c>
      <c r="B23" s="382">
        <v>905000</v>
      </c>
      <c r="C23" s="382">
        <v>0</v>
      </c>
      <c r="D23" s="382">
        <v>120000</v>
      </c>
      <c r="E23" s="382">
        <v>135000</v>
      </c>
      <c r="F23" s="382">
        <v>-40000</v>
      </c>
      <c r="G23" s="382">
        <f t="shared" si="0"/>
        <v>1120000</v>
      </c>
    </row>
    <row r="24" spans="1:7" ht="13.5" customHeight="1">
      <c r="A24" s="23" t="s">
        <v>273</v>
      </c>
      <c r="B24" s="24">
        <v>544620</v>
      </c>
      <c r="C24" s="24">
        <v>54950</v>
      </c>
      <c r="D24" s="24">
        <v>57980</v>
      </c>
      <c r="E24" s="24">
        <v>57300</v>
      </c>
      <c r="F24" s="24">
        <v>-30000</v>
      </c>
      <c r="G24" s="24">
        <f t="shared" si="0"/>
        <v>684850</v>
      </c>
    </row>
    <row r="25" spans="1:7" ht="13.5" customHeight="1">
      <c r="A25" s="381" t="s">
        <v>274</v>
      </c>
      <c r="B25" s="382">
        <v>393375</v>
      </c>
      <c r="C25" s="382">
        <v>0</v>
      </c>
      <c r="D25" s="382">
        <v>44450</v>
      </c>
      <c r="E25" s="382">
        <v>40600</v>
      </c>
      <c r="F25" s="382">
        <v>0</v>
      </c>
      <c r="G25" s="382">
        <f t="shared" si="0"/>
        <v>478425</v>
      </c>
    </row>
    <row r="26" spans="1:7" ht="13.5" customHeight="1">
      <c r="A26" s="23" t="s">
        <v>275</v>
      </c>
      <c r="B26" s="24">
        <v>1062455</v>
      </c>
      <c r="C26" s="24">
        <v>0</v>
      </c>
      <c r="D26" s="24">
        <v>128345</v>
      </c>
      <c r="E26" s="24">
        <v>84895</v>
      </c>
      <c r="F26" s="24">
        <v>-56100</v>
      </c>
      <c r="G26" s="24">
        <f t="shared" si="0"/>
        <v>1219595</v>
      </c>
    </row>
    <row r="27" spans="1:7" ht="13.5" customHeight="1">
      <c r="A27" s="381" t="s">
        <v>276</v>
      </c>
      <c r="B27" s="382">
        <v>3507718</v>
      </c>
      <c r="C27" s="382">
        <v>121047</v>
      </c>
      <c r="D27" s="382">
        <v>210959</v>
      </c>
      <c r="E27" s="382">
        <v>673899</v>
      </c>
      <c r="F27" s="382">
        <v>-50000</v>
      </c>
      <c r="G27" s="382">
        <f t="shared" si="0"/>
        <v>4463623</v>
      </c>
    </row>
    <row r="28" spans="1:7" ht="13.5" customHeight="1">
      <c r="A28" s="23" t="s">
        <v>277</v>
      </c>
      <c r="B28" s="24">
        <v>914269</v>
      </c>
      <c r="C28" s="24">
        <v>11275</v>
      </c>
      <c r="D28" s="24">
        <v>103074</v>
      </c>
      <c r="E28" s="24">
        <v>110392</v>
      </c>
      <c r="F28" s="24">
        <v>-50000</v>
      </c>
      <c r="G28" s="24">
        <f t="shared" si="0"/>
        <v>1089010</v>
      </c>
    </row>
    <row r="29" spans="1:7" ht="13.5" customHeight="1">
      <c r="A29" s="381" t="s">
        <v>278</v>
      </c>
      <c r="B29" s="382">
        <v>1101941</v>
      </c>
      <c r="C29" s="382">
        <v>42009</v>
      </c>
      <c r="D29" s="382">
        <v>0</v>
      </c>
      <c r="E29" s="382">
        <v>159994</v>
      </c>
      <c r="F29" s="382">
        <v>-68000</v>
      </c>
      <c r="G29" s="382">
        <f t="shared" si="0"/>
        <v>1235944</v>
      </c>
    </row>
    <row r="30" spans="1:7" ht="13.5" customHeight="1">
      <c r="A30" s="23" t="s">
        <v>279</v>
      </c>
      <c r="B30" s="24">
        <v>749344</v>
      </c>
      <c r="C30" s="24">
        <v>0</v>
      </c>
      <c r="D30" s="24">
        <v>45697</v>
      </c>
      <c r="E30" s="24">
        <v>45723</v>
      </c>
      <c r="F30" s="24">
        <v>-28000</v>
      </c>
      <c r="G30" s="24">
        <f t="shared" si="0"/>
        <v>812764</v>
      </c>
    </row>
    <row r="31" spans="1:7" ht="13.5" customHeight="1">
      <c r="A31" s="381" t="s">
        <v>280</v>
      </c>
      <c r="B31" s="382">
        <v>3505948</v>
      </c>
      <c r="C31" s="382">
        <v>323008</v>
      </c>
      <c r="D31" s="382">
        <v>113273</v>
      </c>
      <c r="E31" s="382">
        <v>668275</v>
      </c>
      <c r="F31" s="382">
        <v>-546479</v>
      </c>
      <c r="G31" s="382">
        <f t="shared" si="0"/>
        <v>4064025</v>
      </c>
    </row>
    <row r="32" spans="1:7" ht="13.5" customHeight="1">
      <c r="A32" s="23" t="s">
        <v>281</v>
      </c>
      <c r="B32" s="24">
        <v>392682</v>
      </c>
      <c r="C32" s="24">
        <v>0</v>
      </c>
      <c r="D32" s="24">
        <v>39175</v>
      </c>
      <c r="E32" s="24">
        <v>38800</v>
      </c>
      <c r="F32" s="24">
        <v>-17500</v>
      </c>
      <c r="G32" s="24">
        <f t="shared" si="0"/>
        <v>453157</v>
      </c>
    </row>
    <row r="33" spans="1:7" ht="13.5" customHeight="1">
      <c r="A33" s="381" t="s">
        <v>282</v>
      </c>
      <c r="B33" s="382">
        <v>850784</v>
      </c>
      <c r="C33" s="382">
        <v>0</v>
      </c>
      <c r="D33" s="382">
        <v>59716</v>
      </c>
      <c r="E33" s="382">
        <v>180601</v>
      </c>
      <c r="F33" s="382">
        <v>-85000</v>
      </c>
      <c r="G33" s="382">
        <f t="shared" si="0"/>
        <v>1006101</v>
      </c>
    </row>
    <row r="34" spans="1:7" ht="13.5" customHeight="1">
      <c r="A34" s="23" t="s">
        <v>283</v>
      </c>
      <c r="B34" s="24">
        <v>763685</v>
      </c>
      <c r="C34" s="24">
        <v>0</v>
      </c>
      <c r="D34" s="24">
        <v>49600</v>
      </c>
      <c r="E34" s="24">
        <v>51900</v>
      </c>
      <c r="F34" s="24">
        <v>-25000</v>
      </c>
      <c r="G34" s="24">
        <f t="shared" si="0"/>
        <v>840185</v>
      </c>
    </row>
    <row r="35" spans="1:7" ht="13.5" customHeight="1">
      <c r="A35" s="381" t="s">
        <v>284</v>
      </c>
      <c r="B35" s="382">
        <v>680000</v>
      </c>
      <c r="C35" s="382">
        <v>24700</v>
      </c>
      <c r="D35" s="382">
        <v>76400</v>
      </c>
      <c r="E35" s="382">
        <v>95100</v>
      </c>
      <c r="F35" s="382">
        <v>0</v>
      </c>
      <c r="G35" s="382">
        <f t="shared" si="0"/>
        <v>876200</v>
      </c>
    </row>
    <row r="36" spans="1:7" ht="13.5" customHeight="1">
      <c r="A36" s="23" t="s">
        <v>285</v>
      </c>
      <c r="B36" s="24">
        <v>720695</v>
      </c>
      <c r="C36" s="24">
        <v>4979</v>
      </c>
      <c r="D36" s="24">
        <v>48483</v>
      </c>
      <c r="E36" s="24">
        <v>54625</v>
      </c>
      <c r="F36" s="24">
        <v>-36954</v>
      </c>
      <c r="G36" s="24">
        <f t="shared" si="0"/>
        <v>791828</v>
      </c>
    </row>
    <row r="37" spans="1:7" ht="13.5" customHeight="1">
      <c r="A37" s="381" t="s">
        <v>286</v>
      </c>
      <c r="B37" s="382">
        <v>3658362</v>
      </c>
      <c r="C37" s="382">
        <v>225000</v>
      </c>
      <c r="D37" s="382">
        <v>282600</v>
      </c>
      <c r="E37" s="382">
        <v>541250</v>
      </c>
      <c r="F37" s="382">
        <v>0</v>
      </c>
      <c r="G37" s="382">
        <f t="shared" si="0"/>
        <v>4707212</v>
      </c>
    </row>
    <row r="38" spans="1:7" ht="13.5" customHeight="1">
      <c r="A38" s="23" t="s">
        <v>287</v>
      </c>
      <c r="B38" s="24">
        <v>663385</v>
      </c>
      <c r="C38" s="24">
        <v>33540</v>
      </c>
      <c r="D38" s="24">
        <v>42990</v>
      </c>
      <c r="E38" s="24">
        <v>43350</v>
      </c>
      <c r="F38" s="24">
        <v>-28500</v>
      </c>
      <c r="G38" s="24">
        <f t="shared" si="0"/>
        <v>754765</v>
      </c>
    </row>
    <row r="39" spans="1:7" ht="13.5" customHeight="1">
      <c r="A39" s="381" t="s">
        <v>288</v>
      </c>
      <c r="B39" s="382">
        <v>1072864</v>
      </c>
      <c r="C39" s="382">
        <v>0</v>
      </c>
      <c r="D39" s="382">
        <v>97065</v>
      </c>
      <c r="E39" s="382">
        <v>101201</v>
      </c>
      <c r="F39" s="382">
        <v>-33858</v>
      </c>
      <c r="G39" s="382">
        <f t="shared" si="0"/>
        <v>1237272</v>
      </c>
    </row>
    <row r="40" spans="1:7" ht="13.5" customHeight="1">
      <c r="A40" s="23" t="s">
        <v>289</v>
      </c>
      <c r="B40" s="24">
        <v>2215793</v>
      </c>
      <c r="C40" s="24">
        <v>59014</v>
      </c>
      <c r="D40" s="24">
        <v>173030</v>
      </c>
      <c r="E40" s="24">
        <v>345648</v>
      </c>
      <c r="F40" s="24">
        <v>0</v>
      </c>
      <c r="G40" s="24">
        <f t="shared" si="0"/>
        <v>2793485</v>
      </c>
    </row>
    <row r="41" spans="1:7" ht="13.5" customHeight="1">
      <c r="A41" s="381" t="s">
        <v>290</v>
      </c>
      <c r="B41" s="382">
        <v>621475</v>
      </c>
      <c r="C41" s="382">
        <v>0</v>
      </c>
      <c r="D41" s="382">
        <v>50100</v>
      </c>
      <c r="E41" s="382">
        <v>46100</v>
      </c>
      <c r="F41" s="382">
        <v>0</v>
      </c>
      <c r="G41" s="382">
        <f t="shared" si="0"/>
        <v>717675</v>
      </c>
    </row>
    <row r="42" spans="1:7" ht="13.5" customHeight="1">
      <c r="A42" s="23" t="s">
        <v>291</v>
      </c>
      <c r="B42" s="24">
        <v>2486135</v>
      </c>
      <c r="C42" s="24">
        <v>36803</v>
      </c>
      <c r="D42" s="24">
        <v>84407</v>
      </c>
      <c r="E42" s="24">
        <v>263500</v>
      </c>
      <c r="F42" s="24">
        <v>-191000</v>
      </c>
      <c r="G42" s="24">
        <f t="shared" si="0"/>
        <v>2679845</v>
      </c>
    </row>
    <row r="43" spans="1:7" ht="13.5" customHeight="1">
      <c r="A43" s="381" t="s">
        <v>292</v>
      </c>
      <c r="B43" s="382">
        <v>1676848</v>
      </c>
      <c r="C43" s="382">
        <v>28680</v>
      </c>
      <c r="D43" s="382">
        <v>251222</v>
      </c>
      <c r="E43" s="382">
        <v>196168</v>
      </c>
      <c r="F43" s="382">
        <v>-255000</v>
      </c>
      <c r="G43" s="382">
        <f t="shared" si="0"/>
        <v>1897918</v>
      </c>
    </row>
    <row r="44" spans="1:7" ht="13.5" customHeight="1">
      <c r="A44" s="23" t="s">
        <v>293</v>
      </c>
      <c r="B44" s="24">
        <v>642799</v>
      </c>
      <c r="C44" s="24">
        <v>11665</v>
      </c>
      <c r="D44" s="24">
        <v>67126</v>
      </c>
      <c r="E44" s="24">
        <v>56319</v>
      </c>
      <c r="F44" s="24">
        <v>-31500</v>
      </c>
      <c r="G44" s="24">
        <f t="shared" si="0"/>
        <v>746409</v>
      </c>
    </row>
    <row r="45" spans="1:7" ht="13.5" customHeight="1">
      <c r="A45" s="381" t="s">
        <v>294</v>
      </c>
      <c r="B45" s="382">
        <v>459048</v>
      </c>
      <c r="C45" s="382">
        <v>2000</v>
      </c>
      <c r="D45" s="382">
        <v>12386</v>
      </c>
      <c r="E45" s="382">
        <v>37452</v>
      </c>
      <c r="F45" s="382">
        <v>-16000</v>
      </c>
      <c r="G45" s="382">
        <f t="shared" si="0"/>
        <v>494886</v>
      </c>
    </row>
    <row r="46" spans="1:7" ht="13.5" customHeight="1">
      <c r="A46" s="23" t="s">
        <v>295</v>
      </c>
      <c r="B46" s="24">
        <v>298150</v>
      </c>
      <c r="C46" s="24">
        <v>0</v>
      </c>
      <c r="D46" s="24">
        <v>21735</v>
      </c>
      <c r="E46" s="24">
        <v>20235</v>
      </c>
      <c r="F46" s="24">
        <v>-12000</v>
      </c>
      <c r="G46" s="24">
        <f t="shared" si="0"/>
        <v>328120</v>
      </c>
    </row>
    <row r="47" spans="1:7" ht="13.5" customHeight="1">
      <c r="A47" s="381" t="s">
        <v>296</v>
      </c>
      <c r="B47" s="382">
        <v>402869</v>
      </c>
      <c r="C47" s="382">
        <v>0</v>
      </c>
      <c r="D47" s="382">
        <v>15387</v>
      </c>
      <c r="E47" s="382">
        <v>48422</v>
      </c>
      <c r="F47" s="382">
        <v>-6100</v>
      </c>
      <c r="G47" s="382">
        <f t="shared" si="0"/>
        <v>460578</v>
      </c>
    </row>
    <row r="48" spans="1:7" ht="13.5" customHeight="1">
      <c r="A48" s="23" t="s">
        <v>297</v>
      </c>
      <c r="B48" s="24">
        <v>8200000</v>
      </c>
      <c r="C48" s="24">
        <v>149500</v>
      </c>
      <c r="D48" s="24">
        <v>207500</v>
      </c>
      <c r="E48" s="24">
        <v>1036600</v>
      </c>
      <c r="F48" s="24">
        <v>-150000</v>
      </c>
      <c r="G48" s="24">
        <f t="shared" si="0"/>
        <v>9443600</v>
      </c>
    </row>
    <row r="49" spans="1:7" ht="13.5" customHeight="1">
      <c r="A49" s="381" t="s">
        <v>384</v>
      </c>
      <c r="B49" s="382"/>
      <c r="C49" s="382"/>
      <c r="D49" s="382"/>
      <c r="E49" s="382"/>
      <c r="F49" s="382"/>
      <c r="G49" s="382"/>
    </row>
    <row r="50" spans="1:7" ht="4.5" customHeight="1">
      <c r="A50"/>
      <c r="B50"/>
      <c r="C50"/>
      <c r="D50"/>
      <c r="E50"/>
      <c r="F50"/>
      <c r="G50"/>
    </row>
    <row r="51" spans="1:7" ht="13.5" customHeight="1">
      <c r="A51" s="384" t="s">
        <v>298</v>
      </c>
      <c r="B51" s="385">
        <f aca="true" t="shared" si="1" ref="B51:G51">SUM(B13:B49)</f>
        <v>44910759</v>
      </c>
      <c r="C51" s="385">
        <f t="shared" si="1"/>
        <v>1140611</v>
      </c>
      <c r="D51" s="385">
        <f t="shared" si="1"/>
        <v>2931919</v>
      </c>
      <c r="E51" s="385">
        <f t="shared" si="1"/>
        <v>5763644</v>
      </c>
      <c r="F51" s="385">
        <f t="shared" si="1"/>
        <v>-1953913</v>
      </c>
      <c r="G51" s="385">
        <f t="shared" si="1"/>
        <v>52793020</v>
      </c>
    </row>
    <row r="52" spans="1:7" ht="4.5" customHeight="1">
      <c r="A52" s="25" t="s">
        <v>6</v>
      </c>
      <c r="B52" s="26"/>
      <c r="C52" s="26"/>
      <c r="D52" s="26"/>
      <c r="E52" s="26"/>
      <c r="F52" s="26"/>
      <c r="G52" s="26"/>
    </row>
    <row r="53" spans="1:7" ht="13.5" customHeight="1">
      <c r="A53" s="23" t="s">
        <v>299</v>
      </c>
      <c r="B53" s="24">
        <v>119227</v>
      </c>
      <c r="C53" s="24">
        <v>0</v>
      </c>
      <c r="D53" s="24">
        <v>0</v>
      </c>
      <c r="E53" s="24">
        <v>0</v>
      </c>
      <c r="F53" s="24">
        <v>-2625</v>
      </c>
      <c r="G53" s="24">
        <f>SUM(B53:F53)</f>
        <v>116602</v>
      </c>
    </row>
    <row r="54" spans="1:7" ht="12" customHeight="1">
      <c r="A54" s="27"/>
      <c r="B54" s="27"/>
      <c r="C54" s="27"/>
      <c r="D54" s="27"/>
      <c r="E54" s="27"/>
      <c r="F54" s="27"/>
      <c r="G54" s="27"/>
    </row>
    <row r="55" spans="1:7" ht="14.25" customHeight="1">
      <c r="A55" s="350" t="s">
        <v>493</v>
      </c>
      <c r="B55" s="316"/>
      <c r="C55" s="316"/>
      <c r="D55" s="316"/>
      <c r="E55" s="316"/>
      <c r="F55" s="316"/>
      <c r="G55" s="316"/>
    </row>
    <row r="56" spans="1:7" ht="12" customHeight="1">
      <c r="A56" s="309" t="s">
        <v>546</v>
      </c>
      <c r="B56" s="316"/>
      <c r="C56" s="316"/>
      <c r="D56" s="316"/>
      <c r="E56" s="316"/>
      <c r="F56" s="316"/>
      <c r="G56" s="316"/>
    </row>
    <row r="57" spans="1:4" ht="12" customHeight="1">
      <c r="A57" s="28" t="s">
        <v>550</v>
      </c>
      <c r="B57" s="39"/>
      <c r="C57" s="39"/>
      <c r="D57" s="39"/>
    </row>
    <row r="58" spans="1:4" ht="12" customHeight="1">
      <c r="A58" s="28" t="s">
        <v>498</v>
      </c>
      <c r="B58" s="39"/>
      <c r="C58" s="39"/>
      <c r="D58" s="39"/>
    </row>
    <row r="59" spans="1:4" ht="12" customHeight="1">
      <c r="A59" s="28" t="s">
        <v>499</v>
      </c>
      <c r="B59" s="39"/>
      <c r="C59" s="39"/>
      <c r="D59" s="39"/>
    </row>
    <row r="60" spans="1:4" ht="12" customHeight="1">
      <c r="A60" s="1" t="s">
        <v>500</v>
      </c>
      <c r="B60" s="39"/>
      <c r="C60" s="39"/>
      <c r="D60" s="39"/>
    </row>
    <row r="61" spans="1:4" ht="12" customHeight="1">
      <c r="A61" s="1" t="s">
        <v>501</v>
      </c>
      <c r="B61" s="39"/>
      <c r="C61" s="39"/>
      <c r="D61" s="39"/>
    </row>
    <row r="62" spans="1:4" ht="12" customHeight="1">
      <c r="A62" s="350" t="s">
        <v>494</v>
      </c>
      <c r="B62" s="39"/>
      <c r="C62" s="39"/>
      <c r="D62" s="39"/>
    </row>
    <row r="63" ht="12" customHeight="1">
      <c r="A63" s="350" t="s">
        <v>495</v>
      </c>
    </row>
    <row r="64" ht="12" customHeight="1">
      <c r="A64" s="350" t="s">
        <v>496</v>
      </c>
    </row>
    <row r="65" ht="12" customHeight="1">
      <c r="A65" s="350" t="s">
        <v>497</v>
      </c>
    </row>
  </sheetData>
  <printOptions horizontalCentered="1"/>
  <pageMargins left="0.5118110236220472" right="0.5118110236220472" top="0.5905511811023623" bottom="0" header="0.31496062992125984" footer="0"/>
  <pageSetup fitToHeight="1" fitToWidth="1" horizontalDpi="600" verticalDpi="600" orientation="portrait" scale="87" r:id="rId1"/>
  <headerFooter alignWithMargins="0">
    <oddHeader>&amp;C&amp;"Arial,Bold"&amp;10&amp;A</oddHeader>
  </headerFooter>
</worksheet>
</file>

<file path=xl/worksheets/sheet52.xml><?xml version="1.0" encoding="utf-8"?>
<worksheet xmlns="http://schemas.openxmlformats.org/spreadsheetml/2006/main" xmlns:r="http://schemas.openxmlformats.org/officeDocument/2006/relationships">
  <sheetPr codeName="Sheet6111">
    <pageSetUpPr fitToPage="1"/>
  </sheetPr>
  <dimension ref="A1:G61"/>
  <sheetViews>
    <sheetView showGridLines="0" showZeros="0" workbookViewId="0" topLeftCell="A1">
      <selection activeCell="A1" sqref="A1"/>
    </sheetView>
  </sheetViews>
  <sheetFormatPr defaultColWidth="14.83203125" defaultRowHeight="12"/>
  <cols>
    <col min="1" max="1" width="26.83203125" style="1" customWidth="1"/>
    <col min="2" max="2" width="16.83203125" style="1" customWidth="1"/>
    <col min="3" max="3" width="17.83203125" style="1" customWidth="1"/>
    <col min="4" max="4" width="18.83203125" style="1" customWidth="1"/>
    <col min="5" max="5" width="16.83203125" style="1" customWidth="1"/>
    <col min="6" max="7" width="18.83203125" style="1" customWidth="1"/>
    <col min="8" max="16384" width="14.83203125" style="1" customWidth="1"/>
  </cols>
  <sheetData>
    <row r="1" spans="1:4" ht="6.75" customHeight="1">
      <c r="A1" s="3"/>
      <c r="B1" s="4"/>
      <c r="C1" s="4"/>
      <c r="D1" s="4"/>
    </row>
    <row r="2" spans="1:7" ht="19.5" customHeight="1">
      <c r="A2" s="295"/>
      <c r="B2" s="201" t="s">
        <v>571</v>
      </c>
      <c r="C2" s="202"/>
      <c r="D2" s="202"/>
      <c r="E2" s="202"/>
      <c r="F2" s="202"/>
      <c r="G2" s="296" t="s">
        <v>379</v>
      </c>
    </row>
    <row r="3" spans="1:7" ht="19.5" customHeight="1">
      <c r="A3" s="5"/>
      <c r="B3" s="297"/>
      <c r="C3" s="298"/>
      <c r="D3" s="298"/>
      <c r="E3" s="298"/>
      <c r="F3" s="298"/>
      <c r="G3" s="299"/>
    </row>
    <row r="4" spans="1:7" ht="15.75" customHeight="1">
      <c r="A4" s="300"/>
      <c r="B4" s="301" t="s">
        <v>382</v>
      </c>
      <c r="C4" s="302"/>
      <c r="D4" s="302"/>
      <c r="E4" s="302"/>
      <c r="F4" s="302"/>
      <c r="G4" s="303"/>
    </row>
    <row r="5" spans="1:7" ht="13.5" customHeight="1">
      <c r="A5" s="304"/>
      <c r="B5" s="305"/>
      <c r="C5" s="305"/>
      <c r="D5" s="305"/>
      <c r="E5" s="305"/>
      <c r="F5" s="305"/>
      <c r="G5" s="305"/>
    </row>
    <row r="6" spans="1:7" ht="13.5" customHeight="1">
      <c r="A6" s="304"/>
      <c r="B6" s="286"/>
      <c r="C6" s="286"/>
      <c r="D6" s="286"/>
      <c r="E6" s="286"/>
      <c r="F6" s="286"/>
      <c r="G6" s="286" t="s">
        <v>68</v>
      </c>
    </row>
    <row r="7" spans="1:7" ht="13.5" customHeight="1">
      <c r="A7" s="304"/>
      <c r="B7" s="306"/>
      <c r="C7" s="306" t="s">
        <v>323</v>
      </c>
      <c r="D7" s="306"/>
      <c r="E7" s="306"/>
      <c r="F7" s="306"/>
      <c r="G7" s="306" t="s">
        <v>320</v>
      </c>
    </row>
    <row r="8" spans="1:7" ht="13.5" customHeight="1">
      <c r="A8" s="304"/>
      <c r="B8" s="306" t="s">
        <v>68</v>
      </c>
      <c r="C8" s="306" t="s">
        <v>111</v>
      </c>
      <c r="D8" s="306" t="s">
        <v>326</v>
      </c>
      <c r="E8" s="306"/>
      <c r="F8" s="306" t="s">
        <v>68</v>
      </c>
      <c r="G8" s="307" t="s">
        <v>73</v>
      </c>
    </row>
    <row r="9" spans="1:7" ht="13.5" customHeight="1">
      <c r="A9" s="304"/>
      <c r="B9" s="306" t="s">
        <v>130</v>
      </c>
      <c r="C9" s="306" t="s">
        <v>324</v>
      </c>
      <c r="D9" s="306" t="s">
        <v>327</v>
      </c>
      <c r="E9" s="306" t="s">
        <v>380</v>
      </c>
      <c r="F9" s="306" t="s">
        <v>320</v>
      </c>
      <c r="G9" s="306" t="s">
        <v>325</v>
      </c>
    </row>
    <row r="10" spans="1:7" ht="13.5" customHeight="1">
      <c r="A10" s="17"/>
      <c r="B10" s="307" t="s">
        <v>308</v>
      </c>
      <c r="C10" s="307" t="s">
        <v>160</v>
      </c>
      <c r="D10" s="307" t="s">
        <v>322</v>
      </c>
      <c r="E10" s="307" t="s">
        <v>220</v>
      </c>
      <c r="F10" s="307" t="s">
        <v>73</v>
      </c>
      <c r="G10" s="307" t="s">
        <v>220</v>
      </c>
    </row>
    <row r="11" spans="1:7" ht="13.5" customHeight="1">
      <c r="A11" s="19" t="s">
        <v>98</v>
      </c>
      <c r="B11" s="308" t="s">
        <v>381</v>
      </c>
      <c r="C11" s="308" t="s">
        <v>503</v>
      </c>
      <c r="D11" s="308" t="s">
        <v>468</v>
      </c>
      <c r="E11" s="308" t="s">
        <v>142</v>
      </c>
      <c r="F11" s="308" t="s">
        <v>502</v>
      </c>
      <c r="G11" s="308" t="s">
        <v>142</v>
      </c>
    </row>
    <row r="12" spans="1:5" ht="4.5" customHeight="1">
      <c r="A12" s="22"/>
      <c r="C12" s="285"/>
      <c r="D12" s="258"/>
      <c r="E12" s="3"/>
    </row>
    <row r="13" spans="1:7" ht="13.5" customHeight="1">
      <c r="A13" s="381" t="s">
        <v>263</v>
      </c>
      <c r="B13" s="382">
        <f>'- 3 -'!B11</f>
        <v>11996500</v>
      </c>
      <c r="C13" s="382">
        <f>'- 46 -'!C11</f>
        <v>178000</v>
      </c>
      <c r="D13" s="382">
        <v>0</v>
      </c>
      <c r="E13" s="382">
        <f>SUM(B13:D13)</f>
        <v>12174500</v>
      </c>
      <c r="F13" s="382">
        <f>'- 60 -'!G13</f>
        <v>539491</v>
      </c>
      <c r="G13" s="383">
        <f>F13/E13*100</f>
        <v>4.431319561378291</v>
      </c>
    </row>
    <row r="14" spans="1:7" ht="13.5" customHeight="1">
      <c r="A14" s="23" t="s">
        <v>264</v>
      </c>
      <c r="B14" s="24">
        <f>'- 3 -'!B12</f>
        <v>20882592</v>
      </c>
      <c r="C14" s="24">
        <f>'- 46 -'!C12</f>
        <v>523650</v>
      </c>
      <c r="D14" s="24">
        <v>-465945</v>
      </c>
      <c r="E14" s="24">
        <f aca="true" t="shared" si="0" ref="E14:E48">SUM(B14:D14)</f>
        <v>20940297</v>
      </c>
      <c r="F14" s="24">
        <f>'- 60 -'!G14</f>
        <v>764751</v>
      </c>
      <c r="G14" s="374">
        <f>F14/E14*100</f>
        <v>3.652054218715236</v>
      </c>
    </row>
    <row r="15" spans="1:7" ht="13.5" customHeight="1">
      <c r="A15" s="381" t="s">
        <v>265</v>
      </c>
      <c r="B15" s="382">
        <f>'- 3 -'!B13</f>
        <v>51552000</v>
      </c>
      <c r="C15" s="382">
        <f>'- 46 -'!C13</f>
        <v>309500</v>
      </c>
      <c r="D15" s="382">
        <v>0</v>
      </c>
      <c r="E15" s="382">
        <f t="shared" si="0"/>
        <v>51861500</v>
      </c>
      <c r="F15" s="382">
        <f>'- 60 -'!G15</f>
        <v>2043400</v>
      </c>
      <c r="G15" s="383">
        <f>F15/E15*100</f>
        <v>3.940109715299403</v>
      </c>
    </row>
    <row r="16" spans="1:7" ht="13.5" customHeight="1">
      <c r="A16" s="23" t="s">
        <v>301</v>
      </c>
      <c r="B16" s="24"/>
      <c r="C16" s="24"/>
      <c r="D16" s="24"/>
      <c r="E16" s="24"/>
      <c r="F16" s="24"/>
      <c r="G16" s="507" t="s">
        <v>216</v>
      </c>
    </row>
    <row r="17" spans="1:7" ht="13.5" customHeight="1">
      <c r="A17" s="381" t="s">
        <v>266</v>
      </c>
      <c r="B17" s="382">
        <f>'- 3 -'!B15</f>
        <v>13953465</v>
      </c>
      <c r="C17" s="382">
        <f>'- 46 -'!C15</f>
        <v>226242</v>
      </c>
      <c r="D17" s="382">
        <v>0</v>
      </c>
      <c r="E17" s="382">
        <f t="shared" si="0"/>
        <v>14179707</v>
      </c>
      <c r="F17" s="382">
        <f>'- 60 -'!G17</f>
        <v>638100</v>
      </c>
      <c r="G17" s="383">
        <f>F17/E17*100</f>
        <v>4.500092984996094</v>
      </c>
    </row>
    <row r="18" spans="1:7" ht="13.5" customHeight="1">
      <c r="A18" s="23" t="s">
        <v>267</v>
      </c>
      <c r="B18" s="24">
        <f>'- 3 -'!B16</f>
        <v>11007844</v>
      </c>
      <c r="C18" s="24">
        <f>'- 46 -'!C16</f>
        <v>0</v>
      </c>
      <c r="D18" s="24">
        <v>0</v>
      </c>
      <c r="E18" s="24">
        <f t="shared" si="0"/>
        <v>11007844</v>
      </c>
      <c r="F18" s="24">
        <f>'- 60 -'!G18</f>
        <v>583985</v>
      </c>
      <c r="G18" s="374">
        <f>F18/E18*100</f>
        <v>5.305171475903911</v>
      </c>
    </row>
    <row r="19" spans="1:7" ht="13.5" customHeight="1">
      <c r="A19" s="381" t="s">
        <v>268</v>
      </c>
      <c r="B19" s="382">
        <f>'- 3 -'!B17</f>
        <v>12816076</v>
      </c>
      <c r="C19" s="382">
        <f>'- 46 -'!C17</f>
        <v>255000</v>
      </c>
      <c r="D19" s="382">
        <v>0</v>
      </c>
      <c r="E19" s="382">
        <f t="shared" si="0"/>
        <v>13071076</v>
      </c>
      <c r="F19" s="382">
        <f>'- 60 -'!G19</f>
        <v>582090</v>
      </c>
      <c r="G19" s="383">
        <f>F19/E19*100</f>
        <v>4.45326765753638</v>
      </c>
    </row>
    <row r="20" spans="1:7" ht="13.5" customHeight="1">
      <c r="A20" s="23" t="s">
        <v>269</v>
      </c>
      <c r="B20" s="24"/>
      <c r="C20" s="24"/>
      <c r="D20" s="24"/>
      <c r="E20" s="24"/>
      <c r="F20" s="24"/>
      <c r="G20" s="507" t="s">
        <v>216</v>
      </c>
    </row>
    <row r="21" spans="1:7" ht="13.5" customHeight="1">
      <c r="A21" s="381" t="s">
        <v>270</v>
      </c>
      <c r="B21" s="382">
        <f>'- 3 -'!B19</f>
        <v>21053550</v>
      </c>
      <c r="C21" s="382">
        <f>'- 46 -'!C19</f>
        <v>313000</v>
      </c>
      <c r="D21" s="382">
        <v>0</v>
      </c>
      <c r="E21" s="382">
        <f t="shared" si="0"/>
        <v>21366550</v>
      </c>
      <c r="F21" s="382">
        <f>'- 60 -'!G21</f>
        <v>815300</v>
      </c>
      <c r="G21" s="383">
        <f aca="true" t="shared" si="1" ref="G21:G48">F21/E21*100</f>
        <v>3.81577746524357</v>
      </c>
    </row>
    <row r="22" spans="1:7" ht="13.5" customHeight="1">
      <c r="A22" s="23" t="s">
        <v>271</v>
      </c>
      <c r="B22" s="24">
        <f>'- 3 -'!B20</f>
        <v>42797669</v>
      </c>
      <c r="C22" s="24">
        <f>'- 46 -'!C20</f>
        <v>695450</v>
      </c>
      <c r="D22" s="24">
        <v>0</v>
      </c>
      <c r="E22" s="24">
        <f t="shared" si="0"/>
        <v>43493119</v>
      </c>
      <c r="F22" s="24">
        <f>'- 60 -'!G22</f>
        <v>1428431</v>
      </c>
      <c r="G22" s="374">
        <f t="shared" si="1"/>
        <v>3.2842689437839576</v>
      </c>
    </row>
    <row r="23" spans="1:7" ht="13.5" customHeight="1">
      <c r="A23" s="381" t="s">
        <v>272</v>
      </c>
      <c r="B23" s="382">
        <f>'- 3 -'!B21</f>
        <v>25970000</v>
      </c>
      <c r="C23" s="382">
        <f>'- 46 -'!C21</f>
        <v>300000</v>
      </c>
      <c r="D23" s="382">
        <v>0</v>
      </c>
      <c r="E23" s="382">
        <f t="shared" si="0"/>
        <v>26270000</v>
      </c>
      <c r="F23" s="382">
        <f>'- 60 -'!G23</f>
        <v>1120000</v>
      </c>
      <c r="G23" s="383">
        <f t="shared" si="1"/>
        <v>4.2634183479253895</v>
      </c>
    </row>
    <row r="24" spans="1:7" ht="13.5" customHeight="1">
      <c r="A24" s="23" t="s">
        <v>273</v>
      </c>
      <c r="B24" s="24">
        <f>'- 3 -'!B22</f>
        <v>13786908</v>
      </c>
      <c r="C24" s="24">
        <f>'- 46 -'!C22</f>
        <v>95000</v>
      </c>
      <c r="D24" s="24">
        <v>0</v>
      </c>
      <c r="E24" s="24">
        <f t="shared" si="0"/>
        <v>13881908</v>
      </c>
      <c r="F24" s="24">
        <f>'- 60 -'!G24</f>
        <v>684850</v>
      </c>
      <c r="G24" s="374">
        <f t="shared" si="1"/>
        <v>4.9333996450632</v>
      </c>
    </row>
    <row r="25" spans="1:7" ht="13.5" customHeight="1">
      <c r="A25" s="381" t="s">
        <v>274</v>
      </c>
      <c r="B25" s="382">
        <f>'- 3 -'!B23</f>
        <v>11492947</v>
      </c>
      <c r="C25" s="382">
        <f>'- 46 -'!C23</f>
        <v>233000</v>
      </c>
      <c r="D25" s="382">
        <v>-160000</v>
      </c>
      <c r="E25" s="382">
        <f t="shared" si="0"/>
        <v>11565947</v>
      </c>
      <c r="F25" s="382">
        <f>'- 60 -'!G25</f>
        <v>478425</v>
      </c>
      <c r="G25" s="383">
        <f t="shared" si="1"/>
        <v>4.1364965618466005</v>
      </c>
    </row>
    <row r="26" spans="1:7" ht="13.5" customHeight="1">
      <c r="A26" s="23" t="s">
        <v>275</v>
      </c>
      <c r="B26" s="24">
        <f>'- 3 -'!B24</f>
        <v>38543410</v>
      </c>
      <c r="C26" s="24">
        <f>'- 46 -'!C24</f>
        <v>539546</v>
      </c>
      <c r="D26" s="24">
        <v>-296340</v>
      </c>
      <c r="E26" s="24">
        <f t="shared" si="0"/>
        <v>38786616</v>
      </c>
      <c r="F26" s="24">
        <f>'- 60 -'!G26</f>
        <v>1219595</v>
      </c>
      <c r="G26" s="374">
        <f t="shared" si="1"/>
        <v>3.1443707282945232</v>
      </c>
    </row>
    <row r="27" spans="1:7" ht="13.5" customHeight="1">
      <c r="A27" s="381" t="s">
        <v>276</v>
      </c>
      <c r="B27" s="382">
        <f>'- 3 -'!B25</f>
        <v>121489968</v>
      </c>
      <c r="C27" s="382">
        <f>'- 46 -'!C25</f>
        <v>506850</v>
      </c>
      <c r="D27" s="382">
        <v>0</v>
      </c>
      <c r="E27" s="382">
        <f t="shared" si="0"/>
        <v>121996818</v>
      </c>
      <c r="F27" s="382">
        <f>'- 60 -'!G27</f>
        <v>4463623</v>
      </c>
      <c r="G27" s="383">
        <f t="shared" si="1"/>
        <v>3.658802805824001</v>
      </c>
    </row>
    <row r="28" spans="1:7" ht="13.5" customHeight="1">
      <c r="A28" s="23" t="s">
        <v>277</v>
      </c>
      <c r="B28" s="24">
        <f>'- 3 -'!B26</f>
        <v>28221707</v>
      </c>
      <c r="C28" s="24">
        <f>'- 46 -'!C26</f>
        <v>433351</v>
      </c>
      <c r="D28" s="24">
        <v>0</v>
      </c>
      <c r="E28" s="24">
        <f t="shared" si="0"/>
        <v>28655058</v>
      </c>
      <c r="F28" s="24">
        <f>'- 60 -'!G28</f>
        <v>1089010</v>
      </c>
      <c r="G28" s="374">
        <f t="shared" si="1"/>
        <v>3.800411082748463</v>
      </c>
    </row>
    <row r="29" spans="1:7" ht="13.5" customHeight="1">
      <c r="A29" s="381" t="s">
        <v>278</v>
      </c>
      <c r="B29" s="382">
        <f>'- 3 -'!B27</f>
        <v>29716393</v>
      </c>
      <c r="C29" s="382">
        <f>'- 46 -'!C27</f>
        <v>71500</v>
      </c>
      <c r="D29" s="382">
        <v>0</v>
      </c>
      <c r="E29" s="382">
        <f t="shared" si="0"/>
        <v>29787893</v>
      </c>
      <c r="F29" s="382">
        <f>'- 60 -'!G29</f>
        <v>1235944</v>
      </c>
      <c r="G29" s="383">
        <f t="shared" si="1"/>
        <v>4.14914878336645</v>
      </c>
    </row>
    <row r="30" spans="1:7" ht="13.5" customHeight="1">
      <c r="A30" s="23" t="s">
        <v>279</v>
      </c>
      <c r="B30" s="24">
        <f>'- 3 -'!B28</f>
        <v>18051620.87</v>
      </c>
      <c r="C30" s="24">
        <f>'- 46 -'!C28</f>
        <v>20000</v>
      </c>
      <c r="D30" s="24">
        <v>0</v>
      </c>
      <c r="E30" s="24">
        <f t="shared" si="0"/>
        <v>18071620.87</v>
      </c>
      <c r="F30" s="24">
        <f>'- 60 -'!G30</f>
        <v>812764</v>
      </c>
      <c r="G30" s="374">
        <f t="shared" si="1"/>
        <v>4.4974604427942495</v>
      </c>
    </row>
    <row r="31" spans="1:7" ht="13.5" customHeight="1">
      <c r="A31" s="381" t="s">
        <v>280</v>
      </c>
      <c r="B31" s="382">
        <f>'- 3 -'!B29</f>
        <v>112935982</v>
      </c>
      <c r="C31" s="382">
        <f>'- 46 -'!C29</f>
        <v>732860</v>
      </c>
      <c r="D31" s="382">
        <v>0</v>
      </c>
      <c r="E31" s="382">
        <f t="shared" si="0"/>
        <v>113668842</v>
      </c>
      <c r="F31" s="382">
        <f>'- 60 -'!G31</f>
        <v>4064025</v>
      </c>
      <c r="G31" s="383">
        <f t="shared" si="1"/>
        <v>3.5753201391811484</v>
      </c>
    </row>
    <row r="32" spans="1:7" ht="13.5" customHeight="1">
      <c r="A32" s="23" t="s">
        <v>281</v>
      </c>
      <c r="B32" s="24">
        <f>'- 3 -'!B30</f>
        <v>10429469</v>
      </c>
      <c r="C32" s="24">
        <f>'- 46 -'!C30</f>
        <v>160000</v>
      </c>
      <c r="D32" s="24">
        <v>0</v>
      </c>
      <c r="E32" s="24">
        <f t="shared" si="0"/>
        <v>10589469</v>
      </c>
      <c r="F32" s="24">
        <f>'- 60 -'!G32</f>
        <v>453157</v>
      </c>
      <c r="G32" s="374">
        <f t="shared" si="1"/>
        <v>4.279317499300484</v>
      </c>
    </row>
    <row r="33" spans="1:7" ht="13.5" customHeight="1">
      <c r="A33" s="381" t="s">
        <v>282</v>
      </c>
      <c r="B33" s="382">
        <f>'- 3 -'!B31</f>
        <v>26903761</v>
      </c>
      <c r="C33" s="382">
        <f>'- 46 -'!C31</f>
        <v>240000</v>
      </c>
      <c r="D33" s="382">
        <v>-336200</v>
      </c>
      <c r="E33" s="382">
        <f t="shared" si="0"/>
        <v>26807561</v>
      </c>
      <c r="F33" s="382">
        <f>'- 60 -'!G33</f>
        <v>1006101</v>
      </c>
      <c r="G33" s="383">
        <f t="shared" si="1"/>
        <v>3.7530493728989365</v>
      </c>
    </row>
    <row r="34" spans="1:7" ht="13.5" customHeight="1">
      <c r="A34" s="23" t="s">
        <v>283</v>
      </c>
      <c r="B34" s="24">
        <f>'- 3 -'!B32</f>
        <v>20386215</v>
      </c>
      <c r="C34" s="24">
        <f>'- 46 -'!C32</f>
        <v>272500</v>
      </c>
      <c r="D34" s="24">
        <v>-221500</v>
      </c>
      <c r="E34" s="24">
        <f t="shared" si="0"/>
        <v>20437215</v>
      </c>
      <c r="F34" s="24">
        <f>'- 60 -'!G34</f>
        <v>840185</v>
      </c>
      <c r="G34" s="374">
        <f t="shared" si="1"/>
        <v>4.1110542703592445</v>
      </c>
    </row>
    <row r="35" spans="1:7" ht="13.5" customHeight="1">
      <c r="A35" s="381" t="s">
        <v>284</v>
      </c>
      <c r="B35" s="382">
        <f>'- 3 -'!B33</f>
        <v>22141100</v>
      </c>
      <c r="C35" s="382">
        <f>'- 46 -'!C33</f>
        <v>403138</v>
      </c>
      <c r="D35" s="382">
        <v>0</v>
      </c>
      <c r="E35" s="382">
        <f t="shared" si="0"/>
        <v>22544238</v>
      </c>
      <c r="F35" s="382">
        <f>'- 60 -'!G35</f>
        <v>876200</v>
      </c>
      <c r="G35" s="383">
        <f t="shared" si="1"/>
        <v>3.8865806863820374</v>
      </c>
    </row>
    <row r="36" spans="1:7" ht="13.5" customHeight="1">
      <c r="A36" s="23" t="s">
        <v>285</v>
      </c>
      <c r="B36" s="24">
        <f>'- 3 -'!B34</f>
        <v>19090996</v>
      </c>
      <c r="C36" s="24">
        <f>'- 46 -'!C34</f>
        <v>381670</v>
      </c>
      <c r="D36" s="24">
        <v>0</v>
      </c>
      <c r="E36" s="24">
        <f t="shared" si="0"/>
        <v>19472666</v>
      </c>
      <c r="F36" s="24">
        <f>'- 60 -'!G36</f>
        <v>791828</v>
      </c>
      <c r="G36" s="374">
        <f t="shared" si="1"/>
        <v>4.066356399272704</v>
      </c>
    </row>
    <row r="37" spans="1:7" ht="13.5" customHeight="1">
      <c r="A37" s="381" t="s">
        <v>286</v>
      </c>
      <c r="B37" s="382">
        <f>'- 3 -'!B35</f>
        <v>135090462</v>
      </c>
      <c r="C37" s="382">
        <f>'- 46 -'!C35</f>
        <v>1385000</v>
      </c>
      <c r="D37" s="382">
        <v>0</v>
      </c>
      <c r="E37" s="382">
        <f t="shared" si="0"/>
        <v>136475462</v>
      </c>
      <c r="F37" s="382">
        <f>'- 60 -'!G37</f>
        <v>4707212</v>
      </c>
      <c r="G37" s="383">
        <f t="shared" si="1"/>
        <v>3.4491269939793283</v>
      </c>
    </row>
    <row r="38" spans="1:7" ht="13.5" customHeight="1">
      <c r="A38" s="23" t="s">
        <v>287</v>
      </c>
      <c r="B38" s="24">
        <f>'- 3 -'!B36</f>
        <v>17696100</v>
      </c>
      <c r="C38" s="24">
        <f>'- 46 -'!C36</f>
        <v>192500</v>
      </c>
      <c r="D38" s="24">
        <v>0</v>
      </c>
      <c r="E38" s="24">
        <f t="shared" si="0"/>
        <v>17888600</v>
      </c>
      <c r="F38" s="24">
        <f>'- 60 -'!G38</f>
        <v>754765</v>
      </c>
      <c r="G38" s="374">
        <f t="shared" si="1"/>
        <v>4.219251366792259</v>
      </c>
    </row>
    <row r="39" spans="1:7" ht="13.5" customHeight="1">
      <c r="A39" s="381" t="s">
        <v>288</v>
      </c>
      <c r="B39" s="382">
        <f>'- 3 -'!B37</f>
        <v>27708310</v>
      </c>
      <c r="C39" s="382">
        <f>'- 46 -'!C37</f>
        <v>519257</v>
      </c>
      <c r="D39" s="382">
        <v>0</v>
      </c>
      <c r="E39" s="382">
        <f t="shared" si="0"/>
        <v>28227567</v>
      </c>
      <c r="F39" s="382">
        <f>'- 60 -'!G39</f>
        <v>1237272</v>
      </c>
      <c r="G39" s="383">
        <f t="shared" si="1"/>
        <v>4.383204546109129</v>
      </c>
    </row>
    <row r="40" spans="1:7" ht="13.5" customHeight="1">
      <c r="A40" s="23" t="s">
        <v>289</v>
      </c>
      <c r="B40" s="24">
        <f>'- 3 -'!B38</f>
        <v>71130915</v>
      </c>
      <c r="C40" s="24">
        <f>'- 46 -'!C38</f>
        <v>875005</v>
      </c>
      <c r="D40" s="24">
        <v>-38713</v>
      </c>
      <c r="E40" s="24">
        <f t="shared" si="0"/>
        <v>71967207</v>
      </c>
      <c r="F40" s="24">
        <f>'- 60 -'!G40</f>
        <v>2793485</v>
      </c>
      <c r="G40" s="374">
        <f t="shared" si="1"/>
        <v>3.881608188573998</v>
      </c>
    </row>
    <row r="41" spans="1:7" ht="13.5" customHeight="1">
      <c r="A41" s="381" t="s">
        <v>290</v>
      </c>
      <c r="B41" s="382">
        <f>'- 3 -'!B39</f>
        <v>15883783</v>
      </c>
      <c r="C41" s="382">
        <f>'- 46 -'!C39</f>
        <v>278000</v>
      </c>
      <c r="D41" s="382">
        <v>0</v>
      </c>
      <c r="E41" s="382">
        <f t="shared" si="0"/>
        <v>16161783</v>
      </c>
      <c r="F41" s="382">
        <f>'- 60 -'!G41</f>
        <v>717675</v>
      </c>
      <c r="G41" s="383">
        <f t="shared" si="1"/>
        <v>4.440568221959174</v>
      </c>
    </row>
    <row r="42" spans="1:7" ht="13.5" customHeight="1">
      <c r="A42" s="23" t="s">
        <v>291</v>
      </c>
      <c r="B42" s="24">
        <f>'- 3 -'!B40</f>
        <v>73226214</v>
      </c>
      <c r="C42" s="24">
        <f>'- 46 -'!C40</f>
        <v>850000</v>
      </c>
      <c r="D42" s="24">
        <v>0</v>
      </c>
      <c r="E42" s="24">
        <f t="shared" si="0"/>
        <v>74076214</v>
      </c>
      <c r="F42" s="24">
        <f>'- 60 -'!G42</f>
        <v>2679845</v>
      </c>
      <c r="G42" s="374">
        <f t="shared" si="1"/>
        <v>3.6176862386622517</v>
      </c>
    </row>
    <row r="43" spans="1:7" ht="13.5" customHeight="1">
      <c r="A43" s="381" t="s">
        <v>292</v>
      </c>
      <c r="B43" s="382">
        <f>'- 3 -'!B41</f>
        <v>44993434</v>
      </c>
      <c r="C43" s="382">
        <f>'- 46 -'!C41</f>
        <v>737384</v>
      </c>
      <c r="D43" s="382">
        <v>-1050000</v>
      </c>
      <c r="E43" s="382">
        <f t="shared" si="0"/>
        <v>44680818</v>
      </c>
      <c r="F43" s="382">
        <f>'- 60 -'!G43</f>
        <v>1897918</v>
      </c>
      <c r="G43" s="383">
        <f t="shared" si="1"/>
        <v>4.24772438141128</v>
      </c>
    </row>
    <row r="44" spans="1:7" ht="13.5" customHeight="1">
      <c r="A44" s="23" t="s">
        <v>293</v>
      </c>
      <c r="B44" s="24">
        <f>'- 3 -'!B42</f>
        <v>16209599</v>
      </c>
      <c r="C44" s="24">
        <f>'- 46 -'!C42</f>
        <v>202705</v>
      </c>
      <c r="D44" s="24">
        <v>0</v>
      </c>
      <c r="E44" s="24">
        <f t="shared" si="0"/>
        <v>16412304</v>
      </c>
      <c r="F44" s="24">
        <f>'- 60 -'!G44</f>
        <v>746409</v>
      </c>
      <c r="G44" s="374">
        <f t="shared" si="1"/>
        <v>4.547862384221009</v>
      </c>
    </row>
    <row r="45" spans="1:7" ht="13.5" customHeight="1">
      <c r="A45" s="381" t="s">
        <v>294</v>
      </c>
      <c r="B45" s="382">
        <f>'- 3 -'!B43</f>
        <v>9294700</v>
      </c>
      <c r="C45" s="382">
        <f>'- 46 -'!C43</f>
        <v>160000</v>
      </c>
      <c r="D45" s="382">
        <v>-147000</v>
      </c>
      <c r="E45" s="382">
        <f t="shared" si="0"/>
        <v>9307700</v>
      </c>
      <c r="F45" s="382">
        <f>'- 60 -'!G45</f>
        <v>494886</v>
      </c>
      <c r="G45" s="383">
        <f t="shared" si="1"/>
        <v>5.316952630617661</v>
      </c>
    </row>
    <row r="46" spans="1:7" ht="13.5" customHeight="1">
      <c r="A46" s="23" t="s">
        <v>295</v>
      </c>
      <c r="B46" s="24">
        <f>'- 3 -'!B44</f>
        <v>7363433</v>
      </c>
      <c r="C46" s="24">
        <f>'- 46 -'!C44</f>
        <v>184452</v>
      </c>
      <c r="D46" s="24">
        <v>0</v>
      </c>
      <c r="E46" s="24">
        <f t="shared" si="0"/>
        <v>7547885</v>
      </c>
      <c r="F46" s="24">
        <f>'- 60 -'!G46</f>
        <v>328120</v>
      </c>
      <c r="G46" s="374">
        <f t="shared" si="1"/>
        <v>4.347178050539986</v>
      </c>
    </row>
    <row r="47" spans="1:7" ht="13.5" customHeight="1">
      <c r="A47" s="381" t="s">
        <v>296</v>
      </c>
      <c r="B47" s="382">
        <f>'- 3 -'!B45</f>
        <v>11114321</v>
      </c>
      <c r="C47" s="382">
        <f>'- 46 -'!C45</f>
        <v>86000</v>
      </c>
      <c r="D47" s="382">
        <v>-350000</v>
      </c>
      <c r="E47" s="382">
        <f t="shared" si="0"/>
        <v>10850321</v>
      </c>
      <c r="F47" s="382">
        <f>'- 60 -'!G47</f>
        <v>460578</v>
      </c>
      <c r="G47" s="383">
        <f t="shared" si="1"/>
        <v>4.2448329408871865</v>
      </c>
    </row>
    <row r="48" spans="1:7" ht="13.5" customHeight="1">
      <c r="A48" s="23" t="s">
        <v>297</v>
      </c>
      <c r="B48" s="24">
        <f>'- 3 -'!B46</f>
        <v>279764100</v>
      </c>
      <c r="C48" s="24">
        <f>'- 46 -'!C46</f>
        <v>399400</v>
      </c>
      <c r="D48" s="24">
        <v>0</v>
      </c>
      <c r="E48" s="24">
        <f t="shared" si="0"/>
        <v>280163500</v>
      </c>
      <c r="F48" s="24">
        <f>'- 60 -'!G48</f>
        <v>9443600</v>
      </c>
      <c r="G48" s="374">
        <f t="shared" si="1"/>
        <v>3.370746010811544</v>
      </c>
    </row>
    <row r="49" spans="1:7" ht="13.5" customHeight="1">
      <c r="A49" s="381" t="s">
        <v>384</v>
      </c>
      <c r="B49" s="382"/>
      <c r="C49" s="382"/>
      <c r="D49" s="382"/>
      <c r="E49" s="382"/>
      <c r="F49" s="382"/>
      <c r="G49" s="508" t="s">
        <v>216</v>
      </c>
    </row>
    <row r="50" spans="1:7" ht="4.5" customHeight="1">
      <c r="A50"/>
      <c r="B50"/>
      <c r="C50"/>
      <c r="D50"/>
      <c r="E50"/>
      <c r="F50"/>
      <c r="G50"/>
    </row>
    <row r="51" spans="1:7" ht="14.25" customHeight="1">
      <c r="A51" s="384" t="s">
        <v>298</v>
      </c>
      <c r="B51" s="385">
        <f>SUM(B13:B48)</f>
        <v>1394695543.87</v>
      </c>
      <c r="C51" s="385">
        <f>SUM(C13:C48)</f>
        <v>12759960</v>
      </c>
      <c r="D51" s="385">
        <f>SUM(D13:D49)</f>
        <v>-3065698</v>
      </c>
      <c r="E51" s="385">
        <f>SUM(E13:E48)</f>
        <v>1404389805.87</v>
      </c>
      <c r="F51" s="385">
        <f>SUM(F13:F48)</f>
        <v>52793020</v>
      </c>
      <c r="G51" s="386">
        <f>F51/E51*100</f>
        <v>3.759142923092885</v>
      </c>
    </row>
    <row r="52" spans="1:7" ht="4.5" customHeight="1">
      <c r="A52" s="25" t="s">
        <v>6</v>
      </c>
      <c r="B52" s="26"/>
      <c r="C52" s="26"/>
      <c r="D52" s="26"/>
      <c r="E52" s="26"/>
      <c r="F52" s="26"/>
      <c r="G52" s="373"/>
    </row>
    <row r="53" spans="1:7" ht="14.25" customHeight="1">
      <c r="A53" s="23" t="s">
        <v>299</v>
      </c>
      <c r="B53" s="24">
        <f>'- 3 -'!B51</f>
        <v>2537801</v>
      </c>
      <c r="C53" s="24">
        <f>'- 46 -'!C51</f>
        <v>109000</v>
      </c>
      <c r="D53" s="24">
        <v>0</v>
      </c>
      <c r="E53" s="24">
        <f>SUM(B53:D53)</f>
        <v>2646801</v>
      </c>
      <c r="F53" s="24">
        <f>'- 60 -'!G53</f>
        <v>116602</v>
      </c>
      <c r="G53" s="374">
        <f>F53/E53*100</f>
        <v>4.405393529774244</v>
      </c>
    </row>
    <row r="54" spans="1:7" ht="14.25" customHeight="1">
      <c r="A54" s="347"/>
      <c r="B54" s="333"/>
      <c r="C54" s="333"/>
      <c r="D54" s="333"/>
      <c r="E54" s="333"/>
      <c r="F54" s="333"/>
      <c r="G54" s="348"/>
    </row>
    <row r="55" spans="1:7" ht="14.25" customHeight="1">
      <c r="A55" s="27"/>
      <c r="B55" s="27"/>
      <c r="C55" s="27"/>
      <c r="D55" s="27"/>
      <c r="E55" s="27"/>
      <c r="F55" s="27"/>
      <c r="G55" s="27"/>
    </row>
    <row r="56" spans="1:7" ht="14.25" customHeight="1">
      <c r="A56" s="350" t="s">
        <v>551</v>
      </c>
      <c r="B56" s="310"/>
      <c r="C56" s="310"/>
      <c r="D56" s="310"/>
      <c r="E56" s="216"/>
      <c r="F56" s="216"/>
      <c r="G56" s="216"/>
    </row>
    <row r="57" spans="1:4" ht="12" customHeight="1">
      <c r="A57" s="39" t="s">
        <v>552</v>
      </c>
      <c r="B57" s="39"/>
      <c r="C57" s="39"/>
      <c r="D57" s="39"/>
    </row>
    <row r="58" spans="1:4" ht="14.25" customHeight="1">
      <c r="A58" s="39"/>
      <c r="B58" s="39"/>
      <c r="C58" s="39"/>
      <c r="D58" s="39"/>
    </row>
    <row r="59" spans="1:4" ht="14.25" customHeight="1">
      <c r="A59" s="39"/>
      <c r="B59" s="39"/>
      <c r="C59" s="39"/>
      <c r="D59" s="39"/>
    </row>
    <row r="60" spans="1:4" ht="14.25" customHeight="1">
      <c r="A60" s="39"/>
      <c r="B60" s="39"/>
      <c r="C60" s="39"/>
      <c r="D60" s="39"/>
    </row>
    <row r="61" ht="12">
      <c r="A61" s="39"/>
    </row>
  </sheetData>
  <printOptions horizontalCentered="1"/>
  <pageMargins left="0.5118110236220472" right="0.5118110236220472" top="0.5905511811023623" bottom="0" header="0.31496062992125984" footer="0"/>
  <pageSetup fitToHeight="1" fitToWidth="1" horizontalDpi="600" verticalDpi="600" orientation="portrait" scale="87" r:id="rId1"/>
  <headerFooter alignWithMargins="0">
    <oddHeader>&amp;C&amp;"Arial,Bold"&amp;10&amp;A</oddHeader>
  </headerFooter>
</worksheet>
</file>

<file path=xl/worksheets/sheet53.xml><?xml version="1.0" encoding="utf-8"?>
<worksheet xmlns="http://schemas.openxmlformats.org/spreadsheetml/2006/main" xmlns:r="http://schemas.openxmlformats.org/officeDocument/2006/relationships">
  <sheetPr codeName="Sheet61">
    <pageSetUpPr fitToPage="1"/>
  </sheetPr>
  <dimension ref="A1:I58"/>
  <sheetViews>
    <sheetView showGridLines="0" showZeros="0" workbookViewId="0" topLeftCell="A1">
      <selection activeCell="A1" sqref="A1"/>
    </sheetView>
  </sheetViews>
  <sheetFormatPr defaultColWidth="19.83203125" defaultRowHeight="12"/>
  <cols>
    <col min="1" max="1" width="30.83203125" style="1" customWidth="1"/>
    <col min="2" max="9" width="12.83203125" style="1" customWidth="1"/>
    <col min="10" max="16384" width="19.83203125" style="1" customWidth="1"/>
  </cols>
  <sheetData>
    <row r="1" spans="1:6" ht="6.75" customHeight="1">
      <c r="A1" s="3"/>
      <c r="B1" s="4"/>
      <c r="C1" s="4"/>
      <c r="D1" s="4"/>
      <c r="E1" s="4"/>
      <c r="F1" s="4"/>
    </row>
    <row r="2" spans="1:9" ht="15.75" customHeight="1">
      <c r="A2" s="5" t="s">
        <v>224</v>
      </c>
      <c r="B2" s="6"/>
      <c r="C2" s="6"/>
      <c r="D2" s="6"/>
      <c r="E2" s="6"/>
      <c r="F2" s="6"/>
      <c r="G2" s="6"/>
      <c r="H2" s="6"/>
      <c r="I2" s="6"/>
    </row>
    <row r="3" spans="1:9" ht="15.75" customHeight="1">
      <c r="A3" s="110" t="s">
        <v>572</v>
      </c>
      <c r="B3" s="49"/>
      <c r="C3" s="49"/>
      <c r="D3" s="8"/>
      <c r="E3" s="8"/>
      <c r="F3" s="8"/>
      <c r="G3" s="8"/>
      <c r="H3" s="8"/>
      <c r="I3" s="8"/>
    </row>
    <row r="4" spans="2:6" ht="15.75" customHeight="1">
      <c r="B4" s="30"/>
      <c r="C4" s="30"/>
      <c r="D4" s="4"/>
      <c r="E4" s="4"/>
      <c r="F4" s="4"/>
    </row>
    <row r="5" spans="2:6" ht="15.75" customHeight="1">
      <c r="B5" s="293"/>
      <c r="C5" s="293"/>
      <c r="D5" s="4"/>
      <c r="E5" s="4"/>
      <c r="F5" s="4"/>
    </row>
    <row r="6" spans="2:9" ht="15.75" customHeight="1">
      <c r="B6" s="492" t="s">
        <v>130</v>
      </c>
      <c r="C6" s="493"/>
      <c r="D6" s="494"/>
      <c r="E6" s="495"/>
      <c r="F6" s="492" t="s">
        <v>138</v>
      </c>
      <c r="G6" s="493"/>
      <c r="H6" s="494"/>
      <c r="I6" s="495"/>
    </row>
    <row r="7" spans="2:9" ht="15.75" customHeight="1">
      <c r="B7" s="496" t="s">
        <v>220</v>
      </c>
      <c r="C7" s="497"/>
      <c r="D7" s="496" t="s">
        <v>0</v>
      </c>
      <c r="E7" s="497"/>
      <c r="F7" s="496" t="s">
        <v>223</v>
      </c>
      <c r="G7" s="497"/>
      <c r="H7" s="496" t="s">
        <v>178</v>
      </c>
      <c r="I7" s="497"/>
    </row>
    <row r="8" spans="1:9" ht="15.75" customHeight="1">
      <c r="A8" s="105"/>
      <c r="B8" s="498" t="s">
        <v>464</v>
      </c>
      <c r="C8" s="499"/>
      <c r="D8" s="498" t="s">
        <v>1</v>
      </c>
      <c r="E8" s="499"/>
      <c r="F8" s="498" t="s">
        <v>101</v>
      </c>
      <c r="G8" s="499"/>
      <c r="H8" s="498" t="s">
        <v>339</v>
      </c>
      <c r="I8" s="499"/>
    </row>
    <row r="9" spans="1:9" ht="18" customHeight="1">
      <c r="A9" s="35" t="s">
        <v>98</v>
      </c>
      <c r="B9" s="294" t="s">
        <v>2</v>
      </c>
      <c r="C9" s="294" t="s">
        <v>400</v>
      </c>
      <c r="D9" s="294" t="s">
        <v>2</v>
      </c>
      <c r="E9" s="294" t="s">
        <v>465</v>
      </c>
      <c r="F9" s="294" t="s">
        <v>401</v>
      </c>
      <c r="G9" s="294" t="s">
        <v>466</v>
      </c>
      <c r="H9" s="294" t="s">
        <v>401</v>
      </c>
      <c r="I9" s="294" t="s">
        <v>467</v>
      </c>
    </row>
    <row r="10" spans="1:8" ht="4.5" customHeight="1">
      <c r="A10" s="37"/>
      <c r="D10" s="285"/>
      <c r="E10" s="285"/>
      <c r="F10" s="258"/>
      <c r="G10" s="3"/>
      <c r="H10" s="3"/>
    </row>
    <row r="11" spans="1:9" ht="13.5" customHeight="1">
      <c r="A11" s="381" t="s">
        <v>263</v>
      </c>
      <c r="B11" s="382">
        <f>'- 4 -'!C11</f>
        <v>7493</v>
      </c>
      <c r="C11" s="382">
        <f>'- 4 -'!E11</f>
        <v>7883</v>
      </c>
      <c r="D11" s="408">
        <v>14.933307558476704</v>
      </c>
      <c r="E11" s="408">
        <f>'- 9 -'!C11</f>
        <v>14.695411776117957</v>
      </c>
      <c r="F11" s="382">
        <v>159957</v>
      </c>
      <c r="G11" s="382">
        <f>'- 54 -'!F11</f>
        <v>162462</v>
      </c>
      <c r="H11" s="408">
        <v>18.44040584850345</v>
      </c>
      <c r="I11" s="408">
        <f>'- 51 -'!G11</f>
        <v>19.57059289382287</v>
      </c>
    </row>
    <row r="12" spans="1:9" ht="13.5" customHeight="1">
      <c r="A12" s="23" t="s">
        <v>264</v>
      </c>
      <c r="B12" s="24">
        <f>'- 4 -'!C12</f>
        <v>8612</v>
      </c>
      <c r="C12" s="24">
        <f>'- 4 -'!E12</f>
        <v>8687</v>
      </c>
      <c r="D12" s="68">
        <v>13.283930446959971</v>
      </c>
      <c r="E12" s="68">
        <f>'- 9 -'!C12</f>
        <v>14.357344893316116</v>
      </c>
      <c r="F12" s="24">
        <v>138114</v>
      </c>
      <c r="G12" s="24">
        <f>'- 54 -'!F12</f>
        <v>139263</v>
      </c>
      <c r="H12" s="68">
        <v>23.94355205980231</v>
      </c>
      <c r="I12" s="68">
        <f>'- 51 -'!G12</f>
        <v>25.543556359275307</v>
      </c>
    </row>
    <row r="13" spans="1:9" ht="13.5" customHeight="1">
      <c r="A13" s="381" t="s">
        <v>265</v>
      </c>
      <c r="B13" s="382">
        <f>'- 4 -'!C13</f>
        <v>6915</v>
      </c>
      <c r="C13" s="382">
        <f>'- 4 -'!E13</f>
        <v>7304</v>
      </c>
      <c r="D13" s="408">
        <v>14.840406655115546</v>
      </c>
      <c r="E13" s="408">
        <f>'- 9 -'!C13</f>
        <v>14.670033810577284</v>
      </c>
      <c r="F13" s="382">
        <v>150372</v>
      </c>
      <c r="G13" s="382">
        <f>'- 54 -'!F13</f>
        <v>151670</v>
      </c>
      <c r="H13" s="408">
        <v>18.388344081673512</v>
      </c>
      <c r="I13" s="408">
        <f>'- 51 -'!G13</f>
        <v>19.510750951606102</v>
      </c>
    </row>
    <row r="14" spans="1:9" ht="13.5" customHeight="1">
      <c r="A14" s="23" t="s">
        <v>301</v>
      </c>
      <c r="B14" s="24">
        <f>'- 4 -'!C14</f>
        <v>10204</v>
      </c>
      <c r="C14" s="24">
        <f>'- 4 -'!E14</f>
        <v>10650</v>
      </c>
      <c r="D14" s="68">
        <v>12.400799314872966</v>
      </c>
      <c r="E14" s="68">
        <f>'- 9 -'!C14</f>
        <v>12.483669618231964</v>
      </c>
      <c r="F14" s="24">
        <v>126037</v>
      </c>
      <c r="G14" s="24">
        <f>'- 54 -'!F14</f>
        <v>129997</v>
      </c>
      <c r="H14" s="68">
        <v>0</v>
      </c>
      <c r="I14" s="68">
        <f>'- 51 -'!G14</f>
        <v>0</v>
      </c>
    </row>
    <row r="15" spans="1:9" ht="13.5" customHeight="1">
      <c r="A15" s="381" t="s">
        <v>266</v>
      </c>
      <c r="B15" s="382">
        <f>'- 4 -'!C15</f>
        <v>8062</v>
      </c>
      <c r="C15" s="382">
        <f>'- 4 -'!E15</f>
        <v>8619</v>
      </c>
      <c r="D15" s="408">
        <v>15.244527247321843</v>
      </c>
      <c r="E15" s="408">
        <f>'- 9 -'!C15</f>
        <v>15.349941837921673</v>
      </c>
      <c r="F15" s="382">
        <v>206758</v>
      </c>
      <c r="G15" s="382">
        <f>'- 54 -'!F15</f>
        <v>217289</v>
      </c>
      <c r="H15" s="408">
        <v>17.650979247160535</v>
      </c>
      <c r="I15" s="408">
        <f>'- 51 -'!G15</f>
        <v>18.056861999640137</v>
      </c>
    </row>
    <row r="16" spans="1:9" ht="13.5" customHeight="1">
      <c r="A16" s="23" t="s">
        <v>267</v>
      </c>
      <c r="B16" s="24">
        <f>'- 4 -'!C16</f>
        <v>8000</v>
      </c>
      <c r="C16" s="24">
        <f>'- 4 -'!E16</f>
        <v>8428</v>
      </c>
      <c r="D16" s="68">
        <v>15.395861448493028</v>
      </c>
      <c r="E16" s="68">
        <f>'- 9 -'!C16</f>
        <v>15.150284321689682</v>
      </c>
      <c r="F16" s="24">
        <v>86430</v>
      </c>
      <c r="G16" s="24">
        <f>'- 54 -'!F16</f>
        <v>91911</v>
      </c>
      <c r="H16" s="68">
        <v>23.822117325176237</v>
      </c>
      <c r="I16" s="68">
        <f>'- 51 -'!G16</f>
        <v>22.605613563526006</v>
      </c>
    </row>
    <row r="17" spans="1:9" ht="13.5" customHeight="1">
      <c r="A17" s="381" t="s">
        <v>268</v>
      </c>
      <c r="B17" s="382">
        <f>'- 4 -'!C17</f>
        <v>8338</v>
      </c>
      <c r="C17" s="382">
        <f>'- 4 -'!E17</f>
        <v>8716</v>
      </c>
      <c r="D17" s="408">
        <v>14.150423456359192</v>
      </c>
      <c r="E17" s="408">
        <f>'- 9 -'!C17</f>
        <v>14.616621445080895</v>
      </c>
      <c r="F17" s="382">
        <v>175452</v>
      </c>
      <c r="G17" s="382">
        <f>'- 54 -'!F17</f>
        <v>185393</v>
      </c>
      <c r="H17" s="408">
        <v>20.124430717857013</v>
      </c>
      <c r="I17" s="408">
        <f>'- 51 -'!G17</f>
        <v>20.60732482605206</v>
      </c>
    </row>
    <row r="18" spans="1:9" ht="13.5" customHeight="1">
      <c r="A18" s="23" t="s">
        <v>269</v>
      </c>
      <c r="B18" s="24">
        <f>'- 4 -'!C18</f>
        <v>12696</v>
      </c>
      <c r="C18" s="24">
        <f>'- 4 -'!E18</f>
        <v>12850</v>
      </c>
      <c r="D18" s="68">
        <v>13.138479618707697</v>
      </c>
      <c r="E18" s="68">
        <f>'- 9 -'!C18</f>
        <v>13.370859444941809</v>
      </c>
      <c r="F18" s="24">
        <v>38702</v>
      </c>
      <c r="G18" s="24">
        <f>'- 54 -'!F18</f>
        <v>39560</v>
      </c>
      <c r="H18" s="68"/>
      <c r="I18" s="68">
        <f>'- 51 -'!G18</f>
        <v>24.49999731031181</v>
      </c>
    </row>
    <row r="19" spans="1:9" ht="13.5" customHeight="1">
      <c r="A19" s="381" t="s">
        <v>270</v>
      </c>
      <c r="B19" s="382">
        <f>'- 4 -'!C19</f>
        <v>6420</v>
      </c>
      <c r="C19" s="382">
        <f>'- 4 -'!E19</f>
        <v>6678</v>
      </c>
      <c r="D19" s="408">
        <v>15.854038881380601</v>
      </c>
      <c r="E19" s="408">
        <f>'- 9 -'!C19</f>
        <v>15.049010186430905</v>
      </c>
      <c r="F19" s="382">
        <v>109808</v>
      </c>
      <c r="G19" s="382">
        <f>'- 54 -'!F19</f>
        <v>111889</v>
      </c>
      <c r="H19" s="408">
        <v>19.282747074916404</v>
      </c>
      <c r="I19" s="408">
        <f>'- 51 -'!G19</f>
        <v>20.432234581269377</v>
      </c>
    </row>
    <row r="20" spans="1:9" ht="13.5" customHeight="1">
      <c r="A20" s="23" t="s">
        <v>271</v>
      </c>
      <c r="B20" s="24">
        <f>'- 4 -'!C20</f>
        <v>5986</v>
      </c>
      <c r="C20" s="24">
        <f>'- 4 -'!E20</f>
        <v>6294</v>
      </c>
      <c r="D20" s="68">
        <v>17.85802963003835</v>
      </c>
      <c r="E20" s="68">
        <f>'- 9 -'!C20</f>
        <v>17.753441966988703</v>
      </c>
      <c r="F20" s="24">
        <v>94923</v>
      </c>
      <c r="G20" s="24">
        <f>'- 54 -'!F20</f>
        <v>93794</v>
      </c>
      <c r="H20" s="68">
        <v>18.25170308055979</v>
      </c>
      <c r="I20" s="68">
        <f>'- 51 -'!G20</f>
        <v>20.250759560159324</v>
      </c>
    </row>
    <row r="21" spans="1:9" ht="13.5" customHeight="1">
      <c r="A21" s="381" t="s">
        <v>272</v>
      </c>
      <c r="B21" s="382">
        <f>'- 4 -'!C21</f>
        <v>7527</v>
      </c>
      <c r="C21" s="382">
        <f>'- 4 -'!E21</f>
        <v>8000</v>
      </c>
      <c r="D21" s="408">
        <v>14.840807174887892</v>
      </c>
      <c r="E21" s="408">
        <f>'- 9 -'!C21</f>
        <v>14.953271028037383</v>
      </c>
      <c r="F21" s="382">
        <v>126118</v>
      </c>
      <c r="G21" s="382">
        <f>'- 54 -'!F21</f>
        <v>130923</v>
      </c>
      <c r="H21" s="408">
        <v>21.751727786182197</v>
      </c>
      <c r="I21" s="408">
        <f>'- 51 -'!G21</f>
        <v>22.774131383251113</v>
      </c>
    </row>
    <row r="22" spans="1:9" ht="13.5" customHeight="1">
      <c r="A22" s="23" t="s">
        <v>273</v>
      </c>
      <c r="B22" s="24">
        <f>'- 4 -'!C22</f>
        <v>7386</v>
      </c>
      <c r="C22" s="24">
        <f>'- 4 -'!E22</f>
        <v>8096</v>
      </c>
      <c r="D22" s="68">
        <v>14.769612881123672</v>
      </c>
      <c r="E22" s="68">
        <f>'- 9 -'!C22</f>
        <v>14.129436325678498</v>
      </c>
      <c r="F22" s="24">
        <v>85571</v>
      </c>
      <c r="G22" s="24">
        <f>'- 54 -'!F22</f>
        <v>86449</v>
      </c>
      <c r="H22" s="68">
        <v>25.009886764950267</v>
      </c>
      <c r="I22" s="68">
        <f>'- 51 -'!G22</f>
        <v>26.933861545702072</v>
      </c>
    </row>
    <row r="23" spans="1:9" ht="13.5" customHeight="1">
      <c r="A23" s="381" t="s">
        <v>274</v>
      </c>
      <c r="B23" s="382">
        <f>'- 4 -'!C23</f>
        <v>8271</v>
      </c>
      <c r="C23" s="382">
        <f>'- 4 -'!E23</f>
        <v>8598</v>
      </c>
      <c r="D23" s="408">
        <v>14.193548387096774</v>
      </c>
      <c r="E23" s="408">
        <f>'- 9 -'!C23</f>
        <v>14.302197802197803</v>
      </c>
      <c r="F23" s="382">
        <v>104358</v>
      </c>
      <c r="G23" s="382">
        <f>'- 54 -'!F23</f>
        <v>104837</v>
      </c>
      <c r="H23" s="408">
        <v>23.321069227889584</v>
      </c>
      <c r="I23" s="408">
        <f>'- 51 -'!G23</f>
        <v>24.59224743249921</v>
      </c>
    </row>
    <row r="24" spans="1:9" ht="13.5" customHeight="1">
      <c r="A24" s="23" t="s">
        <v>275</v>
      </c>
      <c r="B24" s="24">
        <f>'- 4 -'!C24</f>
        <v>7802</v>
      </c>
      <c r="C24" s="24">
        <f>'- 4 -'!E24</f>
        <v>8193</v>
      </c>
      <c r="D24" s="68">
        <v>14.853914447134786</v>
      </c>
      <c r="E24" s="68">
        <f>'- 9 -'!C24</f>
        <v>14.587620706031345</v>
      </c>
      <c r="F24" s="24">
        <v>146746</v>
      </c>
      <c r="G24" s="24">
        <f>'- 54 -'!F24</f>
        <v>149764</v>
      </c>
      <c r="H24" s="68">
        <v>21.1868966062794</v>
      </c>
      <c r="I24" s="68">
        <f>'- 51 -'!G24</f>
        <v>22.800725331812572</v>
      </c>
    </row>
    <row r="25" spans="1:9" ht="13.5" customHeight="1">
      <c r="A25" s="381" t="s">
        <v>276</v>
      </c>
      <c r="B25" s="382">
        <f>'- 4 -'!C25</f>
        <v>7726</v>
      </c>
      <c r="C25" s="382">
        <f>'- 4 -'!E25</f>
        <v>8046</v>
      </c>
      <c r="D25" s="408">
        <v>15.14431564823502</v>
      </c>
      <c r="E25" s="408">
        <f>'- 9 -'!C25</f>
        <v>14.746944165864024</v>
      </c>
      <c r="F25" s="382">
        <v>127695</v>
      </c>
      <c r="G25" s="382">
        <f>'- 54 -'!F25</f>
        <v>131005</v>
      </c>
      <c r="H25" s="408">
        <v>25.39407736913463</v>
      </c>
      <c r="I25" s="408">
        <f>'- 51 -'!G25</f>
        <v>26.62057881599722</v>
      </c>
    </row>
    <row r="26" spans="1:9" ht="13.5" customHeight="1">
      <c r="A26" s="23" t="s">
        <v>277</v>
      </c>
      <c r="B26" s="24">
        <f>'- 4 -'!C26</f>
        <v>8314</v>
      </c>
      <c r="C26" s="24">
        <f>'- 4 -'!E26</f>
        <v>8727</v>
      </c>
      <c r="D26" s="68">
        <v>13.925345150843702</v>
      </c>
      <c r="E26" s="68">
        <f>'- 9 -'!C26</f>
        <v>13.96458648240121</v>
      </c>
      <c r="F26" s="24">
        <v>126768</v>
      </c>
      <c r="G26" s="24">
        <f>'- 54 -'!F26</f>
        <v>127397</v>
      </c>
      <c r="H26" s="68">
        <v>23.629772777022108</v>
      </c>
      <c r="I26" s="68">
        <f>'- 51 -'!G26</f>
        <v>24.91744144485502</v>
      </c>
    </row>
    <row r="27" spans="1:9" ht="13.5" customHeight="1">
      <c r="A27" s="381" t="s">
        <v>278</v>
      </c>
      <c r="B27" s="382">
        <f>'- 4 -'!C27</f>
        <v>8742</v>
      </c>
      <c r="C27" s="382">
        <f>'- 4 -'!E27</f>
        <v>8700</v>
      </c>
      <c r="D27" s="408">
        <v>13.337165852256396</v>
      </c>
      <c r="E27" s="408">
        <f>'- 9 -'!C27</f>
        <v>13.450461880030131</v>
      </c>
      <c r="F27" s="382">
        <v>72432</v>
      </c>
      <c r="G27" s="382">
        <f>'- 54 -'!F27</f>
        <v>69570</v>
      </c>
      <c r="H27" s="408">
        <v>34.76897908184038</v>
      </c>
      <c r="I27" s="408">
        <f>'- 51 -'!G27</f>
        <v>35.65138118544486</v>
      </c>
    </row>
    <row r="28" spans="1:9" ht="13.5" customHeight="1">
      <c r="A28" s="23" t="s">
        <v>279</v>
      </c>
      <c r="B28" s="24">
        <f>'- 4 -'!C28</f>
        <v>8497</v>
      </c>
      <c r="C28" s="24">
        <f>'- 4 -'!E28</f>
        <v>8767</v>
      </c>
      <c r="D28" s="68">
        <v>13.903688524590164</v>
      </c>
      <c r="E28" s="68">
        <f>'- 9 -'!C28</f>
        <v>14.017094017094017</v>
      </c>
      <c r="F28" s="24">
        <v>156497</v>
      </c>
      <c r="G28" s="24">
        <f>'- 54 -'!F28</f>
        <v>162411</v>
      </c>
      <c r="H28" s="68">
        <v>20.042234970677917</v>
      </c>
      <c r="I28" s="68">
        <f>'- 51 -'!G28</f>
        <v>20.041144986572494</v>
      </c>
    </row>
    <row r="29" spans="1:9" ht="13.5" customHeight="1">
      <c r="A29" s="381" t="s">
        <v>280</v>
      </c>
      <c r="B29" s="382">
        <f>'- 4 -'!C29</f>
        <v>8288</v>
      </c>
      <c r="C29" s="382">
        <f>'- 4 -'!E29</f>
        <v>8589</v>
      </c>
      <c r="D29" s="408">
        <v>14.322000183615389</v>
      </c>
      <c r="E29" s="408">
        <f>'- 9 -'!C29</f>
        <v>14.168920916886616</v>
      </c>
      <c r="F29" s="382">
        <v>170726</v>
      </c>
      <c r="G29" s="382">
        <f>'- 54 -'!F29</f>
        <v>173031</v>
      </c>
      <c r="H29" s="408">
        <v>25.778281058843465</v>
      </c>
      <c r="I29" s="408">
        <f>'- 51 -'!G29</f>
        <v>26.800856701411274</v>
      </c>
    </row>
    <row r="30" spans="1:9" ht="13.5" customHeight="1">
      <c r="A30" s="23" t="s">
        <v>281</v>
      </c>
      <c r="B30" s="24">
        <f>'- 4 -'!C30</f>
        <v>8031</v>
      </c>
      <c r="C30" s="24">
        <f>'- 4 -'!E30</f>
        <v>8305</v>
      </c>
      <c r="D30" s="68">
        <v>14.611244703996336</v>
      </c>
      <c r="E30" s="68">
        <f>'- 9 -'!C30</f>
        <v>14.56876456876457</v>
      </c>
      <c r="F30" s="24">
        <v>130816</v>
      </c>
      <c r="G30" s="24">
        <f>'- 54 -'!F30</f>
        <v>133195</v>
      </c>
      <c r="H30" s="68">
        <v>21.70000204893582</v>
      </c>
      <c r="I30" s="68">
        <f>'- 51 -'!G30</f>
        <v>21.557272935991847</v>
      </c>
    </row>
    <row r="31" spans="1:9" ht="13.5" customHeight="1">
      <c r="A31" s="381" t="s">
        <v>282</v>
      </c>
      <c r="B31" s="382">
        <f>'- 4 -'!C31</f>
        <v>7240</v>
      </c>
      <c r="C31" s="382">
        <f>'- 4 -'!E31</f>
        <v>7855</v>
      </c>
      <c r="D31" s="408">
        <v>14.718629698516374</v>
      </c>
      <c r="E31" s="408">
        <f>'- 9 -'!C31</f>
        <v>14.52474266764288</v>
      </c>
      <c r="F31" s="382">
        <v>143635</v>
      </c>
      <c r="G31" s="382">
        <f>'- 54 -'!F31</f>
        <v>149588</v>
      </c>
      <c r="H31" s="408">
        <v>19.72989561046667</v>
      </c>
      <c r="I31" s="408">
        <f>'- 51 -'!G31</f>
        <v>20.920090026872803</v>
      </c>
    </row>
    <row r="32" spans="1:9" ht="13.5" customHeight="1">
      <c r="A32" s="23" t="s">
        <v>283</v>
      </c>
      <c r="B32" s="24">
        <f>'- 4 -'!C32</f>
        <v>8449</v>
      </c>
      <c r="C32" s="24">
        <f>'- 4 -'!E32</f>
        <v>8928</v>
      </c>
      <c r="D32" s="68">
        <v>14.37714642522635</v>
      </c>
      <c r="E32" s="68">
        <f>'- 9 -'!C32</f>
        <v>14.139240506329115</v>
      </c>
      <c r="F32" s="24">
        <v>164456</v>
      </c>
      <c r="G32" s="24">
        <f>'- 54 -'!F32</f>
        <v>173106</v>
      </c>
      <c r="H32" s="68"/>
      <c r="I32" s="68"/>
    </row>
    <row r="33" spans="1:9" ht="13.5" customHeight="1">
      <c r="A33" s="381" t="s">
        <v>284</v>
      </c>
      <c r="B33" s="382">
        <f>'- 4 -'!C33</f>
        <v>9104</v>
      </c>
      <c r="C33" s="382">
        <f>'- 4 -'!E33</f>
        <v>9475</v>
      </c>
      <c r="D33" s="408">
        <v>13.027628549501152</v>
      </c>
      <c r="E33" s="408">
        <f>'- 9 -'!C33</f>
        <v>13.567428838077461</v>
      </c>
      <c r="F33" s="382">
        <v>136545</v>
      </c>
      <c r="G33" s="382">
        <f>'- 54 -'!F33</f>
        <v>142007</v>
      </c>
      <c r="H33" s="408">
        <v>23.257899362843602</v>
      </c>
      <c r="I33" s="408">
        <f>'- 51 -'!G33</f>
        <v>24.668712264497287</v>
      </c>
    </row>
    <row r="34" spans="1:9" ht="13.5" customHeight="1">
      <c r="A34" s="23" t="s">
        <v>285</v>
      </c>
      <c r="B34" s="24">
        <f>'- 4 -'!C34</f>
        <v>8124</v>
      </c>
      <c r="C34" s="24">
        <f>'- 4 -'!E34</f>
        <v>8564</v>
      </c>
      <c r="D34" s="68">
        <v>15.119063911317916</v>
      </c>
      <c r="E34" s="68">
        <f>'- 9 -'!C34</f>
        <v>14.600127103053817</v>
      </c>
      <c r="F34" s="24">
        <v>158162</v>
      </c>
      <c r="G34" s="24">
        <f>'- 54 -'!F34</f>
        <v>166204</v>
      </c>
      <c r="H34" s="68"/>
      <c r="I34" s="68"/>
    </row>
    <row r="35" spans="1:9" ht="13.5" customHeight="1">
      <c r="A35" s="381" t="s">
        <v>286</v>
      </c>
      <c r="B35" s="382">
        <f>'- 4 -'!C35</f>
        <v>7450</v>
      </c>
      <c r="C35" s="382">
        <f>'- 4 -'!E35</f>
        <v>7888</v>
      </c>
      <c r="D35" s="408">
        <v>14.945610212240275</v>
      </c>
      <c r="E35" s="408">
        <f>'- 9 -'!C35</f>
        <v>14.491242702251876</v>
      </c>
      <c r="F35" s="382">
        <v>117606</v>
      </c>
      <c r="G35" s="382">
        <f>'- 54 -'!F35</f>
        <v>119747</v>
      </c>
      <c r="H35" s="408">
        <v>25.870352089018613</v>
      </c>
      <c r="I35" s="408">
        <f>'- 51 -'!G35</f>
        <v>27.166651094932128</v>
      </c>
    </row>
    <row r="36" spans="1:9" ht="13.5" customHeight="1">
      <c r="A36" s="23" t="s">
        <v>287</v>
      </c>
      <c r="B36" s="24">
        <f>'- 4 -'!C36</f>
        <v>8071</v>
      </c>
      <c r="C36" s="24">
        <f>'- 4 -'!E36</f>
        <v>8702</v>
      </c>
      <c r="D36" s="68">
        <v>14.507607776838546</v>
      </c>
      <c r="E36" s="68">
        <f>'- 9 -'!C36</f>
        <v>14.307992202729043</v>
      </c>
      <c r="F36" s="24">
        <v>150530</v>
      </c>
      <c r="G36" s="24">
        <f>'- 54 -'!F36</f>
        <v>159336</v>
      </c>
      <c r="H36" s="68">
        <v>21.36403858155639</v>
      </c>
      <c r="I36" s="68">
        <f>'- 51 -'!G36</f>
        <v>22.182320241123666</v>
      </c>
    </row>
    <row r="37" spans="1:9" ht="13.5" customHeight="1">
      <c r="A37" s="381" t="s">
        <v>288</v>
      </c>
      <c r="B37" s="382">
        <f>'- 4 -'!C37</f>
        <v>7895</v>
      </c>
      <c r="C37" s="382">
        <f>'- 4 -'!E37</f>
        <v>8373</v>
      </c>
      <c r="D37" s="408">
        <v>15.4253037884203</v>
      </c>
      <c r="E37" s="408">
        <f>'- 9 -'!C37</f>
        <v>15.040707141195625</v>
      </c>
      <c r="F37" s="382">
        <v>98130</v>
      </c>
      <c r="G37" s="382">
        <f>'- 54 -'!F37</f>
        <v>101206</v>
      </c>
      <c r="H37" s="408">
        <v>24.64879319118366</v>
      </c>
      <c r="I37" s="408">
        <f>'- 51 -'!G37</f>
        <v>24.649630564824808</v>
      </c>
    </row>
    <row r="38" spans="1:9" ht="13.5" customHeight="1">
      <c r="A38" s="23" t="s">
        <v>289</v>
      </c>
      <c r="B38" s="24">
        <f>'- 4 -'!C38</f>
        <v>7695</v>
      </c>
      <c r="C38" s="24">
        <f>'- 4 -'!E38</f>
        <v>8164</v>
      </c>
      <c r="D38" s="68">
        <v>15.366816143497758</v>
      </c>
      <c r="E38" s="68">
        <f>'- 9 -'!C38</f>
        <v>15.142907864370674</v>
      </c>
      <c r="F38" s="24">
        <v>110310</v>
      </c>
      <c r="G38" s="24">
        <f>'- 54 -'!F38</f>
        <v>109710</v>
      </c>
      <c r="H38" s="68">
        <v>29.20504581267055</v>
      </c>
      <c r="I38" s="68">
        <f>'- 51 -'!G38</f>
        <v>30.28741616366717</v>
      </c>
    </row>
    <row r="39" spans="1:9" ht="13.5" customHeight="1">
      <c r="A39" s="381" t="s">
        <v>290</v>
      </c>
      <c r="B39" s="382">
        <f>'- 4 -'!C39</f>
        <v>8681</v>
      </c>
      <c r="C39" s="382">
        <f>'- 4 -'!E39</f>
        <v>8925</v>
      </c>
      <c r="D39" s="408">
        <v>14.078484654731458</v>
      </c>
      <c r="E39" s="408">
        <f>'- 9 -'!C39</f>
        <v>14.376122815613263</v>
      </c>
      <c r="F39" s="382">
        <v>175107</v>
      </c>
      <c r="G39" s="382">
        <f>'- 54 -'!F39</f>
        <v>182103</v>
      </c>
      <c r="H39" s="408">
        <v>20.641337900884505</v>
      </c>
      <c r="I39" s="408">
        <f>'- 51 -'!G39</f>
        <v>21.707460581257834</v>
      </c>
    </row>
    <row r="40" spans="1:9" ht="13.5" customHeight="1">
      <c r="A40" s="23" t="s">
        <v>291</v>
      </c>
      <c r="B40" s="24">
        <f>'- 4 -'!C40</f>
        <v>7926</v>
      </c>
      <c r="C40" s="24">
        <f>'- 4 -'!E40</f>
        <v>8020</v>
      </c>
      <c r="D40" s="68">
        <v>14.662022652099825</v>
      </c>
      <c r="E40" s="68">
        <f>'- 9 -'!C40</f>
        <v>14.892761616799296</v>
      </c>
      <c r="F40" s="24">
        <v>179090</v>
      </c>
      <c r="G40" s="24">
        <f>'- 54 -'!F40</f>
        <v>180246</v>
      </c>
      <c r="H40" s="68">
        <v>21.360245343892434</v>
      </c>
      <c r="I40" s="68">
        <f>'- 51 -'!G40</f>
        <v>22.428183265463772</v>
      </c>
    </row>
    <row r="41" spans="1:9" ht="13.5" customHeight="1">
      <c r="A41" s="381" t="s">
        <v>292</v>
      </c>
      <c r="B41" s="382">
        <f>'- 4 -'!C41</f>
        <v>8740</v>
      </c>
      <c r="C41" s="382">
        <f>'- 4 -'!E41</f>
        <v>9067</v>
      </c>
      <c r="D41" s="408">
        <v>14.302136285669732</v>
      </c>
      <c r="E41" s="408">
        <f>'- 9 -'!C41</f>
        <v>14.154166047824148</v>
      </c>
      <c r="F41" s="382">
        <v>148514</v>
      </c>
      <c r="G41" s="382">
        <f>'- 54 -'!F41</f>
        <v>151666</v>
      </c>
      <c r="H41" s="408">
        <v>24.617292321914377</v>
      </c>
      <c r="I41" s="408">
        <f>'- 51 -'!G41</f>
        <v>25.607025439034484</v>
      </c>
    </row>
    <row r="42" spans="1:9" ht="13.5" customHeight="1">
      <c r="A42" s="23" t="s">
        <v>293</v>
      </c>
      <c r="B42" s="24">
        <f>'- 4 -'!C42</f>
        <v>8481</v>
      </c>
      <c r="C42" s="24">
        <f>'- 4 -'!E42</f>
        <v>8969</v>
      </c>
      <c r="D42" s="68">
        <v>15.080152040984961</v>
      </c>
      <c r="E42" s="68">
        <f>'- 9 -'!C42</f>
        <v>14.904801324503312</v>
      </c>
      <c r="F42" s="24">
        <v>116815</v>
      </c>
      <c r="G42" s="24">
        <f>'- 54 -'!F42</f>
        <v>122680</v>
      </c>
      <c r="H42" s="68">
        <v>24.2169539746391</v>
      </c>
      <c r="I42" s="68">
        <f>'- 51 -'!G42</f>
        <v>25.216998624130856</v>
      </c>
    </row>
    <row r="43" spans="1:9" ht="13.5" customHeight="1">
      <c r="A43" s="381" t="s">
        <v>294</v>
      </c>
      <c r="B43" s="382">
        <f>'- 4 -'!C43</f>
        <v>7684</v>
      </c>
      <c r="C43" s="382">
        <f>'- 4 -'!E43</f>
        <v>8024</v>
      </c>
      <c r="D43" s="408">
        <v>13.62685873605948</v>
      </c>
      <c r="E43" s="408">
        <f>'- 9 -'!C43</f>
        <v>13.313800175798418</v>
      </c>
      <c r="F43" s="382">
        <v>150502</v>
      </c>
      <c r="G43" s="382">
        <f>'- 54 -'!F43</f>
        <v>158837</v>
      </c>
      <c r="H43" s="408">
        <v>20.702717005382578</v>
      </c>
      <c r="I43" s="408">
        <f>'- 51 -'!G43</f>
        <v>21.324233361766638</v>
      </c>
    </row>
    <row r="44" spans="1:9" ht="13.5" customHeight="1">
      <c r="A44" s="23" t="s">
        <v>295</v>
      </c>
      <c r="B44" s="24">
        <f>'- 4 -'!C44</f>
        <v>8802</v>
      </c>
      <c r="C44" s="24">
        <f>'- 4 -'!E44</f>
        <v>9166</v>
      </c>
      <c r="D44" s="68">
        <v>14.36084863612052</v>
      </c>
      <c r="E44" s="68">
        <f>'- 9 -'!C44</f>
        <v>14.227934567679311</v>
      </c>
      <c r="F44" s="24">
        <v>107054</v>
      </c>
      <c r="G44" s="24">
        <f>'- 54 -'!F44</f>
        <v>106061</v>
      </c>
      <c r="H44" s="68">
        <v>23.069999923254112</v>
      </c>
      <c r="I44" s="68">
        <f>'- 51 -'!G44</f>
        <v>23.719063026291135</v>
      </c>
    </row>
    <row r="45" spans="1:9" ht="13.5" customHeight="1">
      <c r="A45" s="381" t="s">
        <v>296</v>
      </c>
      <c r="B45" s="382">
        <f>'- 4 -'!C45</f>
        <v>7125</v>
      </c>
      <c r="C45" s="382">
        <f>'- 4 -'!E45</f>
        <v>7201</v>
      </c>
      <c r="D45" s="408">
        <v>16.332574031890662</v>
      </c>
      <c r="E45" s="408">
        <f>'- 9 -'!C45</f>
        <v>16.319018404907975</v>
      </c>
      <c r="F45" s="382">
        <v>120851</v>
      </c>
      <c r="G45" s="382">
        <f>'- 54 -'!F45</f>
        <v>118883</v>
      </c>
      <c r="H45" s="408">
        <v>21.361917132203303</v>
      </c>
      <c r="I45" s="408">
        <f>'- 51 -'!G45</f>
        <v>21.551428092639238</v>
      </c>
    </row>
    <row r="46" spans="1:9" ht="13.5" customHeight="1">
      <c r="A46" s="23" t="s">
        <v>297</v>
      </c>
      <c r="B46" s="24">
        <f>'- 4 -'!C46</f>
        <v>8426</v>
      </c>
      <c r="C46" s="24">
        <f>'- 4 -'!E46</f>
        <v>8787</v>
      </c>
      <c r="D46" s="68">
        <v>14.288384390955505</v>
      </c>
      <c r="E46" s="68">
        <f>'- 9 -'!C46</f>
        <v>14.126890008894161</v>
      </c>
      <c r="F46" s="24">
        <v>131387</v>
      </c>
      <c r="G46" s="24">
        <f>'- 54 -'!F46</f>
        <v>132256</v>
      </c>
      <c r="H46" s="68">
        <v>29.81144122924907</v>
      </c>
      <c r="I46" s="68">
        <f>'- 51 -'!G46</f>
        <v>31.01009313892218</v>
      </c>
    </row>
    <row r="47" spans="2:9" ht="4.5" customHeight="1">
      <c r="B47" s="179"/>
      <c r="C47" s="179"/>
      <c r="D47" s="279"/>
      <c r="E47" s="279"/>
      <c r="F47" s="179"/>
      <c r="G47" s="179"/>
      <c r="H47" s="279"/>
      <c r="I47" s="279"/>
    </row>
    <row r="48" spans="1:9" ht="13.5" customHeight="1">
      <c r="A48" s="384" t="s">
        <v>298</v>
      </c>
      <c r="B48" s="444">
        <f>'- 4 -'!C49</f>
        <v>8117</v>
      </c>
      <c r="C48" s="444">
        <f>'- 4 -'!E49</f>
        <v>8466</v>
      </c>
      <c r="D48" s="509">
        <v>14.60369561326621</v>
      </c>
      <c r="E48" s="509">
        <f>'- 9 -'!C49</f>
        <v>14.477690356252593</v>
      </c>
      <c r="F48" s="444">
        <v>132039</v>
      </c>
      <c r="G48" s="444">
        <f>'- 54 -'!F49</f>
        <v>134641</v>
      </c>
      <c r="H48" s="509">
        <v>24.488857906339803</v>
      </c>
      <c r="I48" s="509">
        <f>'- 51 -'!G49</f>
        <v>25.53877297662118</v>
      </c>
    </row>
    <row r="49" spans="2:9" ht="4.5" customHeight="1">
      <c r="B49" s="179"/>
      <c r="C49" s="179"/>
      <c r="D49" s="279"/>
      <c r="E49" s="279"/>
      <c r="F49" s="179"/>
      <c r="G49" s="179"/>
      <c r="H49" s="279"/>
      <c r="I49" s="279"/>
    </row>
    <row r="50" spans="1:9" ht="14.25" customHeight="1">
      <c r="A50" s="23" t="s">
        <v>299</v>
      </c>
      <c r="B50" s="178">
        <f>'- 4 -'!C51</f>
        <v>10279</v>
      </c>
      <c r="C50" s="178">
        <f>'- 4 -'!E51</f>
        <v>9413</v>
      </c>
      <c r="D50" s="277">
        <v>10.218041898247114</v>
      </c>
      <c r="E50" s="277">
        <f>'- 9 -'!C51</f>
        <v>11.135515955242436</v>
      </c>
      <c r="F50" s="178"/>
      <c r="G50" s="178"/>
      <c r="H50" s="277"/>
      <c r="I50" s="277"/>
    </row>
    <row r="51" spans="1:9" ht="49.5" customHeight="1">
      <c r="A51" s="27"/>
      <c r="B51" s="27"/>
      <c r="C51" s="27"/>
      <c r="D51" s="27"/>
      <c r="E51" s="27"/>
      <c r="F51" s="27"/>
      <c r="G51" s="27"/>
      <c r="H51" s="27"/>
      <c r="I51" s="27"/>
    </row>
    <row r="52" spans="1:6" ht="15" customHeight="1">
      <c r="A52" s="129" t="s">
        <v>504</v>
      </c>
      <c r="B52" s="39"/>
      <c r="C52" s="39"/>
      <c r="D52" s="39"/>
      <c r="E52" s="39"/>
      <c r="F52" s="39"/>
    </row>
    <row r="53" spans="1:6" ht="12" customHeight="1">
      <c r="A53" s="129" t="s">
        <v>505</v>
      </c>
      <c r="B53" s="39"/>
      <c r="C53" s="39"/>
      <c r="D53" s="39"/>
      <c r="E53" s="39"/>
      <c r="F53" s="39"/>
    </row>
    <row r="54" spans="1:6" ht="12" customHeight="1">
      <c r="A54" s="129" t="s">
        <v>506</v>
      </c>
      <c r="B54" s="39"/>
      <c r="C54" s="39"/>
      <c r="D54" s="39"/>
      <c r="E54" s="39"/>
      <c r="F54" s="39"/>
    </row>
    <row r="55" spans="1:6" ht="12" customHeight="1">
      <c r="A55" s="129" t="s">
        <v>507</v>
      </c>
      <c r="B55" s="39"/>
      <c r="C55" s="39"/>
      <c r="D55" s="39"/>
      <c r="E55" s="39"/>
      <c r="F55" s="39"/>
    </row>
    <row r="56" spans="1:6" ht="14.25" customHeight="1">
      <c r="A56" s="39"/>
      <c r="B56" s="39"/>
      <c r="C56" s="39"/>
      <c r="D56" s="39"/>
      <c r="E56" s="39"/>
      <c r="F56" s="39"/>
    </row>
    <row r="57" ht="14.25" customHeight="1">
      <c r="A57" s="39"/>
    </row>
    <row r="58" ht="14.25" customHeight="1">
      <c r="A58" s="39"/>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&amp;C&amp;"Arial,Bold"&amp;10&amp;A</oddHead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G63"/>
  <sheetViews>
    <sheetView showGridLines="0" showZeros="0" workbookViewId="0" topLeftCell="A1">
      <selection activeCell="A1" sqref="A1"/>
    </sheetView>
  </sheetViews>
  <sheetFormatPr defaultColWidth="16.83203125" defaultRowHeight="12"/>
  <cols>
    <col min="1" max="1" width="32.83203125" style="1" customWidth="1"/>
    <col min="2" max="7" width="16.83203125" style="1" customWidth="1"/>
    <col min="8" max="16384" width="16.83203125" style="1" customWidth="1"/>
  </cols>
  <sheetData>
    <row r="1" spans="1:6" ht="6.75" customHeight="1">
      <c r="A1" s="3"/>
      <c r="B1" s="4"/>
      <c r="C1" s="4"/>
      <c r="D1" s="4"/>
      <c r="E1" s="4"/>
      <c r="F1" s="4"/>
    </row>
    <row r="2" spans="1:7" ht="15.75" customHeight="1">
      <c r="A2" s="43"/>
      <c r="B2" s="133" t="s">
        <v>201</v>
      </c>
      <c r="C2" s="6"/>
      <c r="D2" s="6"/>
      <c r="E2" s="6"/>
      <c r="F2" s="109"/>
      <c r="G2" s="109"/>
    </row>
    <row r="3" spans="1:7" ht="15.75" customHeight="1">
      <c r="A3" s="47"/>
      <c r="B3" s="110" t="s">
        <v>389</v>
      </c>
      <c r="C3" s="8"/>
      <c r="D3" s="8"/>
      <c r="E3" s="8"/>
      <c r="F3" s="111"/>
      <c r="G3" s="111"/>
    </row>
    <row r="4" spans="2:6" ht="15.75" customHeight="1">
      <c r="B4" s="4"/>
      <c r="C4" s="4"/>
      <c r="D4" s="4"/>
      <c r="E4" s="4"/>
      <c r="F4" s="4"/>
    </row>
    <row r="5" spans="2:7" ht="15.75" customHeight="1">
      <c r="B5" s="402" t="s">
        <v>416</v>
      </c>
      <c r="C5" s="403"/>
      <c r="D5" s="404"/>
      <c r="E5" s="405" t="s">
        <v>417</v>
      </c>
      <c r="F5" s="406" t="s">
        <v>418</v>
      </c>
      <c r="G5" s="407" t="s">
        <v>418</v>
      </c>
    </row>
    <row r="6" spans="2:7" ht="15.75" customHeight="1">
      <c r="B6" s="526" t="s">
        <v>217</v>
      </c>
      <c r="C6" s="527"/>
      <c r="D6" s="528"/>
      <c r="E6" s="112" t="s">
        <v>218</v>
      </c>
      <c r="F6" s="113" t="s">
        <v>217</v>
      </c>
      <c r="G6" s="113" t="s">
        <v>217</v>
      </c>
    </row>
    <row r="7" spans="2:7" ht="15.75" customHeight="1">
      <c r="B7" s="529" t="s">
        <v>388</v>
      </c>
      <c r="C7" s="530"/>
      <c r="D7" s="531"/>
      <c r="E7" s="130" t="s">
        <v>399</v>
      </c>
      <c r="F7" s="130" t="s">
        <v>388</v>
      </c>
      <c r="G7" s="130" t="s">
        <v>387</v>
      </c>
    </row>
    <row r="8" spans="1:7" ht="15.75" customHeight="1">
      <c r="A8" s="105"/>
      <c r="B8" s="13" t="s">
        <v>86</v>
      </c>
      <c r="C8" s="11" t="s">
        <v>87</v>
      </c>
      <c r="D8" s="13" t="s">
        <v>88</v>
      </c>
      <c r="E8" s="11" t="s">
        <v>85</v>
      </c>
      <c r="F8" s="11" t="s">
        <v>88</v>
      </c>
      <c r="G8" s="11" t="s">
        <v>88</v>
      </c>
    </row>
    <row r="9" spans="1:7" ht="15.75" customHeight="1">
      <c r="A9" s="35" t="s">
        <v>98</v>
      </c>
      <c r="B9" s="131" t="s">
        <v>202</v>
      </c>
      <c r="C9" s="131" t="s">
        <v>202</v>
      </c>
      <c r="D9" s="131" t="s">
        <v>202</v>
      </c>
      <c r="E9" s="132" t="s">
        <v>202</v>
      </c>
      <c r="F9" s="132" t="s">
        <v>202</v>
      </c>
      <c r="G9" s="132" t="s">
        <v>202</v>
      </c>
    </row>
    <row r="10" ht="4.5" customHeight="1">
      <c r="A10" s="37"/>
    </row>
    <row r="11" spans="1:7" ht="13.5" customHeight="1">
      <c r="A11" s="381" t="s">
        <v>263</v>
      </c>
      <c r="B11" s="382">
        <v>1607</v>
      </c>
      <c r="C11" s="382">
        <v>0</v>
      </c>
      <c r="D11" s="382">
        <f aca="true" t="shared" si="0" ref="D11:D47">B11-C11</f>
        <v>1607</v>
      </c>
      <c r="E11" s="408">
        <f>'- 7 -'!F11</f>
        <v>1514.95</v>
      </c>
      <c r="F11" s="408">
        <v>1549.9</v>
      </c>
      <c r="G11" s="408">
        <v>1559.2</v>
      </c>
    </row>
    <row r="12" spans="1:7" ht="13.5" customHeight="1">
      <c r="A12" s="23" t="s">
        <v>264</v>
      </c>
      <c r="B12" s="24">
        <v>2423</v>
      </c>
      <c r="C12" s="24">
        <v>0</v>
      </c>
      <c r="D12" s="24">
        <f t="shared" si="0"/>
        <v>2423</v>
      </c>
      <c r="E12" s="68">
        <f>'- 7 -'!F12</f>
        <v>2334.9349999999995</v>
      </c>
      <c r="F12" s="68">
        <v>2259.8</v>
      </c>
      <c r="G12" s="68">
        <v>2283.5</v>
      </c>
    </row>
    <row r="13" spans="1:7" ht="13.5" customHeight="1">
      <c r="A13" s="381" t="s">
        <v>265</v>
      </c>
      <c r="B13" s="382">
        <v>7328</v>
      </c>
      <c r="C13" s="382">
        <v>0</v>
      </c>
      <c r="D13" s="382">
        <f t="shared" si="0"/>
        <v>7328</v>
      </c>
      <c r="E13" s="408">
        <f>'- 7 -'!F13</f>
        <v>7029</v>
      </c>
      <c r="F13" s="408">
        <v>7018.7</v>
      </c>
      <c r="G13" s="408">
        <v>7039</v>
      </c>
    </row>
    <row r="14" spans="1:7" ht="13.5" customHeight="1">
      <c r="A14" s="23" t="s">
        <v>301</v>
      </c>
      <c r="B14" s="24">
        <v>4496</v>
      </c>
      <c r="C14" s="24">
        <v>0</v>
      </c>
      <c r="D14" s="24">
        <f t="shared" si="0"/>
        <v>4496</v>
      </c>
      <c r="E14" s="68">
        <f>'- 7 -'!F14</f>
        <v>4300</v>
      </c>
      <c r="F14" s="68">
        <v>4300.6</v>
      </c>
      <c r="G14" s="68">
        <v>4272</v>
      </c>
    </row>
    <row r="15" spans="1:7" ht="13.5" customHeight="1">
      <c r="A15" s="381" t="s">
        <v>266</v>
      </c>
      <c r="B15" s="382">
        <v>1687</v>
      </c>
      <c r="C15" s="382">
        <v>0</v>
      </c>
      <c r="D15" s="382">
        <f t="shared" si="0"/>
        <v>1687</v>
      </c>
      <c r="E15" s="408">
        <f>'- 7 -'!F15</f>
        <v>1583.5</v>
      </c>
      <c r="F15" s="408">
        <v>1605</v>
      </c>
      <c r="G15" s="408">
        <v>1637.9</v>
      </c>
    </row>
    <row r="16" spans="1:7" ht="13.5" customHeight="1">
      <c r="A16" s="23" t="s">
        <v>267</v>
      </c>
      <c r="B16" s="24">
        <v>1374</v>
      </c>
      <c r="C16" s="24">
        <v>0</v>
      </c>
      <c r="D16" s="24">
        <f t="shared" si="0"/>
        <v>1374</v>
      </c>
      <c r="E16" s="68">
        <f>'- 7 -'!F16</f>
        <v>1305.5</v>
      </c>
      <c r="F16" s="68">
        <v>1216.2</v>
      </c>
      <c r="G16" s="68">
        <v>1248.7</v>
      </c>
    </row>
    <row r="17" spans="1:7" ht="13.5" customHeight="1">
      <c r="A17" s="381" t="s">
        <v>268</v>
      </c>
      <c r="B17" s="382">
        <v>1566</v>
      </c>
      <c r="C17" s="382">
        <v>0</v>
      </c>
      <c r="D17" s="382">
        <f t="shared" si="0"/>
        <v>1566</v>
      </c>
      <c r="E17" s="408">
        <f>'- 7 -'!F17</f>
        <v>1454.5</v>
      </c>
      <c r="F17" s="408">
        <v>1426</v>
      </c>
      <c r="G17" s="408">
        <v>1475.7</v>
      </c>
    </row>
    <row r="18" spans="1:7" ht="13.5" customHeight="1">
      <c r="A18" s="23" t="s">
        <v>269</v>
      </c>
      <c r="B18" s="24">
        <v>6321</v>
      </c>
      <c r="C18" s="24">
        <v>409</v>
      </c>
      <c r="D18" s="24">
        <f t="shared" si="0"/>
        <v>5912</v>
      </c>
      <c r="E18" s="68">
        <f>'- 7 -'!F18</f>
        <v>5974.1</v>
      </c>
      <c r="F18" s="68">
        <v>2996.1</v>
      </c>
      <c r="G18" s="68">
        <v>3135.1</v>
      </c>
    </row>
    <row r="19" spans="1:7" ht="13.5" customHeight="1">
      <c r="A19" s="381" t="s">
        <v>270</v>
      </c>
      <c r="B19" s="382">
        <v>3187</v>
      </c>
      <c r="C19" s="382">
        <v>0</v>
      </c>
      <c r="D19" s="382">
        <f t="shared" si="0"/>
        <v>3187</v>
      </c>
      <c r="E19" s="408">
        <f>'- 7 -'!F19</f>
        <v>3132</v>
      </c>
      <c r="F19" s="408">
        <v>3055</v>
      </c>
      <c r="G19" s="408">
        <v>2999.3</v>
      </c>
    </row>
    <row r="20" spans="1:7" ht="13.5" customHeight="1">
      <c r="A20" s="23" t="s">
        <v>271</v>
      </c>
      <c r="B20" s="24">
        <v>6822</v>
      </c>
      <c r="C20" s="24">
        <v>0</v>
      </c>
      <c r="D20" s="24">
        <f t="shared" si="0"/>
        <v>6822</v>
      </c>
      <c r="E20" s="68">
        <f>'- 7 -'!F20</f>
        <v>6744</v>
      </c>
      <c r="F20" s="68">
        <v>6565.7</v>
      </c>
      <c r="G20" s="68">
        <v>6320.3</v>
      </c>
    </row>
    <row r="21" spans="1:7" ht="13.5" customHeight="1">
      <c r="A21" s="381" t="s">
        <v>272</v>
      </c>
      <c r="B21" s="382">
        <v>3345</v>
      </c>
      <c r="C21" s="382">
        <v>0</v>
      </c>
      <c r="D21" s="382">
        <f t="shared" si="0"/>
        <v>3345</v>
      </c>
      <c r="E21" s="408">
        <f>'- 7 -'!F21</f>
        <v>3200</v>
      </c>
      <c r="F21" s="408">
        <v>3241.6</v>
      </c>
      <c r="G21" s="408">
        <v>3309.5</v>
      </c>
    </row>
    <row r="22" spans="1:7" ht="13.5" customHeight="1">
      <c r="A22" s="23" t="s">
        <v>273</v>
      </c>
      <c r="B22" s="24">
        <v>1764</v>
      </c>
      <c r="C22" s="24">
        <v>0</v>
      </c>
      <c r="D22" s="24">
        <f t="shared" si="0"/>
        <v>1764</v>
      </c>
      <c r="E22" s="68">
        <f>'- 7 -'!F22</f>
        <v>1692</v>
      </c>
      <c r="F22" s="68">
        <v>1645.5</v>
      </c>
      <c r="G22" s="68">
        <v>1654.5</v>
      </c>
    </row>
    <row r="23" spans="1:7" ht="13.5" customHeight="1">
      <c r="A23" s="381" t="s">
        <v>274</v>
      </c>
      <c r="B23" s="382">
        <v>1365</v>
      </c>
      <c r="C23" s="382">
        <v>0</v>
      </c>
      <c r="D23" s="382">
        <f t="shared" si="0"/>
        <v>1365</v>
      </c>
      <c r="E23" s="408">
        <f>'- 7 -'!F23</f>
        <v>1301.5</v>
      </c>
      <c r="F23" s="408">
        <v>1268.7</v>
      </c>
      <c r="G23" s="408">
        <v>1277.2</v>
      </c>
    </row>
    <row r="24" spans="1:7" ht="13.5" customHeight="1">
      <c r="A24" s="23" t="s">
        <v>275</v>
      </c>
      <c r="B24" s="24">
        <v>4782</v>
      </c>
      <c r="C24" s="24">
        <v>0</v>
      </c>
      <c r="D24" s="24">
        <f t="shared" si="0"/>
        <v>4782</v>
      </c>
      <c r="E24" s="68">
        <f>'- 7 -'!F24</f>
        <v>4607.5</v>
      </c>
      <c r="F24" s="68">
        <v>4558.4</v>
      </c>
      <c r="G24" s="68">
        <v>4589.9</v>
      </c>
    </row>
    <row r="25" spans="1:7" ht="13.5" customHeight="1">
      <c r="A25" s="381" t="s">
        <v>276</v>
      </c>
      <c r="B25" s="382">
        <v>15404</v>
      </c>
      <c r="C25" s="382">
        <v>0</v>
      </c>
      <c r="D25" s="382">
        <f t="shared" si="0"/>
        <v>15404</v>
      </c>
      <c r="E25" s="408">
        <f>'- 7 -'!F25</f>
        <v>14851.5</v>
      </c>
      <c r="F25" s="408">
        <v>14845.5</v>
      </c>
      <c r="G25" s="408">
        <v>15017</v>
      </c>
    </row>
    <row r="26" spans="1:7" ht="13.5" customHeight="1">
      <c r="A26" s="23" t="s">
        <v>277</v>
      </c>
      <c r="B26" s="24">
        <v>3364</v>
      </c>
      <c r="C26" s="24">
        <v>0</v>
      </c>
      <c r="D26" s="24">
        <f t="shared" si="0"/>
        <v>3364</v>
      </c>
      <c r="E26" s="68">
        <f>'- 7 -'!F26</f>
        <v>3233.5</v>
      </c>
      <c r="F26" s="68">
        <v>3163.8</v>
      </c>
      <c r="G26" s="68">
        <v>3178.9</v>
      </c>
    </row>
    <row r="27" spans="1:7" ht="13.5" customHeight="1">
      <c r="A27" s="381" t="s">
        <v>278</v>
      </c>
      <c r="B27" s="382">
        <v>3467</v>
      </c>
      <c r="C27" s="382">
        <v>0</v>
      </c>
      <c r="D27" s="382">
        <f t="shared" si="0"/>
        <v>3467</v>
      </c>
      <c r="E27" s="408">
        <f>'- 7 -'!F27</f>
        <v>3392.61</v>
      </c>
      <c r="F27" s="408">
        <v>3278.4</v>
      </c>
      <c r="G27" s="408">
        <v>3185.6</v>
      </c>
    </row>
    <row r="28" spans="1:7" ht="13.5" customHeight="1">
      <c r="A28" s="23" t="s">
        <v>279</v>
      </c>
      <c r="B28" s="24">
        <v>2135</v>
      </c>
      <c r="C28" s="24">
        <v>0</v>
      </c>
      <c r="D28" s="24">
        <f t="shared" si="0"/>
        <v>2135</v>
      </c>
      <c r="E28" s="68">
        <f>'- 7 -'!F28</f>
        <v>2050</v>
      </c>
      <c r="F28" s="68">
        <v>1866.8</v>
      </c>
      <c r="G28" s="68">
        <v>1926.1</v>
      </c>
    </row>
    <row r="29" spans="1:7" ht="13.5" customHeight="1">
      <c r="A29" s="381" t="s">
        <v>280</v>
      </c>
      <c r="B29" s="382">
        <v>14044</v>
      </c>
      <c r="C29" s="382">
        <v>0</v>
      </c>
      <c r="D29" s="382">
        <f t="shared" si="0"/>
        <v>14044</v>
      </c>
      <c r="E29" s="408">
        <f>'- 7 -'!F29</f>
        <v>12937.5</v>
      </c>
      <c r="F29" s="408">
        <v>12979.1</v>
      </c>
      <c r="G29" s="408">
        <v>13516.8</v>
      </c>
    </row>
    <row r="30" spans="1:7" ht="13.5" customHeight="1">
      <c r="A30" s="23" t="s">
        <v>281</v>
      </c>
      <c r="B30" s="24">
        <v>1301</v>
      </c>
      <c r="C30" s="24">
        <v>0</v>
      </c>
      <c r="D30" s="24">
        <f t="shared" si="0"/>
        <v>1301</v>
      </c>
      <c r="E30" s="68">
        <f>'- 7 -'!F30</f>
        <v>1250</v>
      </c>
      <c r="F30" s="68">
        <v>1260.5</v>
      </c>
      <c r="G30" s="68">
        <v>1274.5</v>
      </c>
    </row>
    <row r="31" spans="1:7" ht="13.5" customHeight="1">
      <c r="A31" s="381" t="s">
        <v>282</v>
      </c>
      <c r="B31" s="382">
        <v>3539</v>
      </c>
      <c r="C31" s="382">
        <v>0</v>
      </c>
      <c r="D31" s="382">
        <f t="shared" si="0"/>
        <v>3539</v>
      </c>
      <c r="E31" s="408">
        <f>'- 7 -'!F31</f>
        <v>3372.5</v>
      </c>
      <c r="F31" s="408">
        <v>3306.3</v>
      </c>
      <c r="G31" s="408">
        <v>3291.8</v>
      </c>
    </row>
    <row r="32" spans="1:7" ht="13.5" customHeight="1">
      <c r="A32" s="23" t="s">
        <v>283</v>
      </c>
      <c r="B32" s="24">
        <v>2339</v>
      </c>
      <c r="C32" s="24">
        <v>0</v>
      </c>
      <c r="D32" s="24">
        <f t="shared" si="0"/>
        <v>2339</v>
      </c>
      <c r="E32" s="68">
        <f>'- 7 -'!F32</f>
        <v>2234</v>
      </c>
      <c r="F32" s="68">
        <v>2246.4</v>
      </c>
      <c r="G32" s="68">
        <v>2323.1</v>
      </c>
    </row>
    <row r="33" spans="1:7" ht="13.5" customHeight="1">
      <c r="A33" s="381" t="s">
        <v>284</v>
      </c>
      <c r="B33" s="382">
        <v>2500</v>
      </c>
      <c r="C33" s="382">
        <v>0</v>
      </c>
      <c r="D33" s="382">
        <f t="shared" si="0"/>
        <v>2500</v>
      </c>
      <c r="E33" s="408">
        <f>'- 7 -'!F33</f>
        <v>2326</v>
      </c>
      <c r="F33" s="408">
        <v>2384.2</v>
      </c>
      <c r="G33" s="408">
        <v>2476.4</v>
      </c>
    </row>
    <row r="34" spans="1:7" ht="13.5" customHeight="1">
      <c r="A34" s="23" t="s">
        <v>285</v>
      </c>
      <c r="B34" s="24">
        <v>2245</v>
      </c>
      <c r="C34" s="24">
        <v>0</v>
      </c>
      <c r="D34" s="24">
        <f t="shared" si="0"/>
        <v>2245</v>
      </c>
      <c r="E34" s="68">
        <f>'- 7 -'!F34</f>
        <v>2182.5</v>
      </c>
      <c r="F34" s="68">
        <v>2168.5</v>
      </c>
      <c r="G34" s="68">
        <v>2177.1</v>
      </c>
    </row>
    <row r="35" spans="1:7" ht="13.5" customHeight="1">
      <c r="A35" s="381" t="s">
        <v>286</v>
      </c>
      <c r="B35" s="382">
        <v>18000</v>
      </c>
      <c r="C35" s="382">
        <v>0</v>
      </c>
      <c r="D35" s="382">
        <f t="shared" si="0"/>
        <v>18000</v>
      </c>
      <c r="E35" s="408">
        <f>'- 7 -'!F35</f>
        <v>17027.5</v>
      </c>
      <c r="F35" s="408">
        <v>17290.1</v>
      </c>
      <c r="G35" s="408">
        <v>17550.1</v>
      </c>
    </row>
    <row r="36" spans="1:7" ht="13.5" customHeight="1">
      <c r="A36" s="23" t="s">
        <v>287</v>
      </c>
      <c r="B36" s="24">
        <v>2093</v>
      </c>
      <c r="C36" s="24">
        <v>0</v>
      </c>
      <c r="D36" s="24">
        <f t="shared" si="0"/>
        <v>2093</v>
      </c>
      <c r="E36" s="68">
        <f>'- 7 -'!F36</f>
        <v>2018.5</v>
      </c>
      <c r="F36" s="68">
        <v>1915.5</v>
      </c>
      <c r="G36" s="68">
        <v>1995.2</v>
      </c>
    </row>
    <row r="37" spans="1:7" ht="13.5" customHeight="1">
      <c r="A37" s="381" t="s">
        <v>288</v>
      </c>
      <c r="B37" s="382">
        <v>3478</v>
      </c>
      <c r="C37" s="382">
        <v>0</v>
      </c>
      <c r="D37" s="382">
        <f t="shared" si="0"/>
        <v>3478</v>
      </c>
      <c r="E37" s="408">
        <f>'- 7 -'!F37</f>
        <v>3233</v>
      </c>
      <c r="F37" s="408">
        <v>3352.4</v>
      </c>
      <c r="G37" s="408">
        <v>3369.3</v>
      </c>
    </row>
    <row r="38" spans="1:7" ht="13.5" customHeight="1">
      <c r="A38" s="23" t="s">
        <v>289</v>
      </c>
      <c r="B38" s="24">
        <v>8823</v>
      </c>
      <c r="C38" s="24">
        <v>0</v>
      </c>
      <c r="D38" s="24">
        <f t="shared" si="0"/>
        <v>8823</v>
      </c>
      <c r="E38" s="68">
        <f>'- 7 -'!F38</f>
        <v>8530</v>
      </c>
      <c r="F38" s="68">
        <v>8473.2</v>
      </c>
      <c r="G38" s="68">
        <v>8444.3</v>
      </c>
    </row>
    <row r="39" spans="1:7" ht="13.5" customHeight="1">
      <c r="A39" s="381" t="s">
        <v>290</v>
      </c>
      <c r="B39" s="382">
        <v>1840</v>
      </c>
      <c r="C39" s="382">
        <v>0</v>
      </c>
      <c r="D39" s="382">
        <f t="shared" si="0"/>
        <v>1840</v>
      </c>
      <c r="E39" s="408">
        <f>'- 7 -'!F39</f>
        <v>1760.5</v>
      </c>
      <c r="F39" s="408">
        <v>1780.2</v>
      </c>
      <c r="G39" s="408">
        <v>1820</v>
      </c>
    </row>
    <row r="40" spans="1:7" ht="13.5" customHeight="1">
      <c r="A40" s="23" t="s">
        <v>291</v>
      </c>
      <c r="B40" s="24">
        <v>9316</v>
      </c>
      <c r="C40" s="24">
        <v>0</v>
      </c>
      <c r="D40" s="24">
        <f t="shared" si="0"/>
        <v>9316</v>
      </c>
      <c r="E40" s="68">
        <f>'- 7 -'!F40</f>
        <v>8964.4</v>
      </c>
      <c r="F40" s="68">
        <v>8903.2</v>
      </c>
      <c r="G40" s="68">
        <v>8937.6</v>
      </c>
    </row>
    <row r="41" spans="1:7" ht="13.5" customHeight="1">
      <c r="A41" s="381" t="s">
        <v>292</v>
      </c>
      <c r="B41" s="382">
        <v>4859</v>
      </c>
      <c r="C41" s="382">
        <v>0</v>
      </c>
      <c r="D41" s="382">
        <f t="shared" si="0"/>
        <v>4859</v>
      </c>
      <c r="E41" s="408">
        <f>'- 7 -'!F41</f>
        <v>4765</v>
      </c>
      <c r="F41" s="408">
        <v>4663.2</v>
      </c>
      <c r="G41" s="408">
        <v>4734.9</v>
      </c>
    </row>
    <row r="42" spans="1:7" ht="13.5" customHeight="1">
      <c r="A42" s="23" t="s">
        <v>293</v>
      </c>
      <c r="B42" s="24">
        <v>1877</v>
      </c>
      <c r="C42" s="24">
        <v>0</v>
      </c>
      <c r="D42" s="24">
        <f t="shared" si="0"/>
        <v>1877</v>
      </c>
      <c r="E42" s="68">
        <f>'- 7 -'!F42</f>
        <v>1800.5</v>
      </c>
      <c r="F42" s="68">
        <v>1728.5</v>
      </c>
      <c r="G42" s="68">
        <v>1792.5</v>
      </c>
    </row>
    <row r="43" spans="1:7" ht="13.5" customHeight="1">
      <c r="A43" s="381" t="s">
        <v>294</v>
      </c>
      <c r="B43" s="382">
        <v>1193</v>
      </c>
      <c r="C43" s="382">
        <v>0</v>
      </c>
      <c r="D43" s="382">
        <f t="shared" si="0"/>
        <v>1193</v>
      </c>
      <c r="E43" s="408">
        <f>'- 7 -'!F43</f>
        <v>1136</v>
      </c>
      <c r="F43" s="408">
        <v>1152.5</v>
      </c>
      <c r="G43" s="408">
        <v>1208.1</v>
      </c>
    </row>
    <row r="44" spans="1:7" ht="13.5" customHeight="1">
      <c r="A44" s="23" t="s">
        <v>295</v>
      </c>
      <c r="B44" s="24">
        <v>831</v>
      </c>
      <c r="C44" s="24">
        <v>0</v>
      </c>
      <c r="D44" s="24">
        <f t="shared" si="0"/>
        <v>831</v>
      </c>
      <c r="E44" s="68">
        <f>'- 7 -'!F44</f>
        <v>791.5</v>
      </c>
      <c r="F44" s="68">
        <v>792</v>
      </c>
      <c r="G44" s="68">
        <v>782.5</v>
      </c>
    </row>
    <row r="45" spans="1:7" ht="13.5" customHeight="1">
      <c r="A45" s="381" t="s">
        <v>296</v>
      </c>
      <c r="B45" s="382">
        <v>1555</v>
      </c>
      <c r="C45" s="382">
        <v>0</v>
      </c>
      <c r="D45" s="382">
        <f t="shared" si="0"/>
        <v>1555</v>
      </c>
      <c r="E45" s="408">
        <f>'- 7 -'!F45</f>
        <v>1463</v>
      </c>
      <c r="F45" s="408">
        <v>1488.5</v>
      </c>
      <c r="G45" s="408">
        <v>1443.9</v>
      </c>
    </row>
    <row r="46" spans="1:7" ht="13.5" customHeight="1">
      <c r="A46" s="23" t="s">
        <v>297</v>
      </c>
      <c r="B46" s="24">
        <v>33988</v>
      </c>
      <c r="C46" s="24">
        <v>1907</v>
      </c>
      <c r="D46" s="24">
        <f t="shared" si="0"/>
        <v>32081</v>
      </c>
      <c r="E46" s="68">
        <f>'- 7 -'!F46</f>
        <v>30972.5</v>
      </c>
      <c r="F46" s="68">
        <v>30315.5</v>
      </c>
      <c r="G46" s="68">
        <v>30693.2</v>
      </c>
    </row>
    <row r="47" spans="1:7" ht="13.5" customHeight="1">
      <c r="A47" s="381" t="s">
        <v>300</v>
      </c>
      <c r="B47" s="382">
        <v>0</v>
      </c>
      <c r="C47" s="382">
        <v>0</v>
      </c>
      <c r="D47" s="382">
        <f t="shared" si="0"/>
        <v>0</v>
      </c>
      <c r="E47" s="408">
        <f>'- 7 -'!F47</f>
        <v>762</v>
      </c>
      <c r="F47" s="408"/>
      <c r="G47" s="408">
        <v>0</v>
      </c>
    </row>
    <row r="48" spans="1:7" ht="4.5" customHeight="1">
      <c r="A48"/>
      <c r="B48"/>
      <c r="C48"/>
      <c r="D48"/>
      <c r="E48"/>
      <c r="F48"/>
      <c r="G48"/>
    </row>
    <row r="49" spans="1:7" ht="13.5" customHeight="1">
      <c r="A49" s="384" t="s">
        <v>298</v>
      </c>
      <c r="B49" s="385">
        <f aca="true" t="shared" si="1" ref="B49:G49">SUM(B11:B47)</f>
        <v>186258</v>
      </c>
      <c r="C49" s="385">
        <f t="shared" si="1"/>
        <v>2316</v>
      </c>
      <c r="D49" s="385">
        <f t="shared" si="1"/>
        <v>183942</v>
      </c>
      <c r="E49" s="409">
        <f t="shared" si="1"/>
        <v>177227.995</v>
      </c>
      <c r="F49" s="409">
        <f t="shared" si="1"/>
        <v>172061.5</v>
      </c>
      <c r="G49" s="409">
        <f t="shared" si="1"/>
        <v>173940.7</v>
      </c>
    </row>
    <row r="50" spans="1:7" ht="4.5" customHeight="1">
      <c r="A50" s="25" t="s">
        <v>6</v>
      </c>
      <c r="B50" s="26"/>
      <c r="C50" s="26"/>
      <c r="D50" s="26"/>
      <c r="E50" s="71"/>
      <c r="F50" s="71"/>
      <c r="G50" s="71"/>
    </row>
    <row r="51" spans="1:7" ht="13.5" customHeight="1">
      <c r="A51" s="23" t="s">
        <v>299</v>
      </c>
      <c r="B51" s="24">
        <v>268</v>
      </c>
      <c r="C51" s="24">
        <v>0</v>
      </c>
      <c r="D51" s="24">
        <f>B51-C51</f>
        <v>268</v>
      </c>
      <c r="E51" s="68">
        <f>'- 7 -'!F51</f>
        <v>268.7</v>
      </c>
      <c r="F51" s="68">
        <v>228.7</v>
      </c>
      <c r="G51" s="68">
        <v>240</v>
      </c>
    </row>
    <row r="52" spans="1:7" ht="49.5" customHeight="1">
      <c r="A52" s="27"/>
      <c r="B52" s="27"/>
      <c r="C52" s="27"/>
      <c r="D52" s="27"/>
      <c r="E52" s="27"/>
      <c r="F52" s="134"/>
      <c r="G52" s="134"/>
    </row>
    <row r="53" spans="1:6" ht="15" customHeight="1">
      <c r="A53" s="128" t="s">
        <v>421</v>
      </c>
      <c r="C53" s="118"/>
      <c r="D53" s="118"/>
      <c r="E53" s="118"/>
      <c r="F53" s="118"/>
    </row>
    <row r="54" spans="1:6" ht="12" customHeight="1">
      <c r="A54" s="128" t="s">
        <v>423</v>
      </c>
      <c r="C54" s="118"/>
      <c r="D54" s="118"/>
      <c r="E54" s="118"/>
      <c r="F54" s="118"/>
    </row>
    <row r="55" spans="1:6" ht="12" customHeight="1">
      <c r="A55" s="28" t="s">
        <v>424</v>
      </c>
      <c r="C55" s="118"/>
      <c r="D55" s="118"/>
      <c r="E55" s="118"/>
      <c r="F55" s="118"/>
    </row>
    <row r="56" spans="1:6" ht="12" customHeight="1">
      <c r="A56" s="128" t="s">
        <v>422</v>
      </c>
      <c r="C56" s="118"/>
      <c r="D56" s="118"/>
      <c r="E56" s="118"/>
      <c r="F56" s="119"/>
    </row>
    <row r="57" spans="1:6" ht="14.25" customHeight="1">
      <c r="A57" s="28"/>
      <c r="B57" s="118"/>
      <c r="C57" s="118"/>
      <c r="D57" s="118"/>
      <c r="E57" s="118"/>
      <c r="F57" s="118"/>
    </row>
    <row r="58" spans="6:7" ht="14.25" customHeight="1">
      <c r="F58"/>
      <c r="G58"/>
    </row>
    <row r="59" spans="6:7" ht="14.25" customHeight="1">
      <c r="F59"/>
      <c r="G59"/>
    </row>
    <row r="60" spans="6:7" ht="12">
      <c r="F60"/>
      <c r="G60"/>
    </row>
    <row r="61" spans="6:7" ht="12">
      <c r="F61"/>
      <c r="G61"/>
    </row>
    <row r="62" spans="6:7" ht="12">
      <c r="F62"/>
      <c r="G62"/>
    </row>
    <row r="63" spans="6:7" ht="12">
      <c r="F63"/>
      <c r="G63"/>
    </row>
  </sheetData>
  <mergeCells count="2">
    <mergeCell ref="B6:D6"/>
    <mergeCell ref="B7:D7"/>
  </mergeCells>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D57"/>
  <sheetViews>
    <sheetView showGridLines="0" showZeros="0" workbookViewId="0" topLeftCell="A1">
      <selection activeCell="A1" sqref="A1"/>
    </sheetView>
  </sheetViews>
  <sheetFormatPr defaultColWidth="9.33203125" defaultRowHeight="12"/>
  <cols>
    <col min="1" max="1" width="39.83203125" style="1" customWidth="1"/>
    <col min="2" max="3" width="31.83203125" style="1" customWidth="1"/>
    <col min="4" max="4" width="29.83203125" style="1" customWidth="1"/>
    <col min="5" max="16384" width="9.33203125" style="1" customWidth="1"/>
  </cols>
  <sheetData>
    <row r="1" spans="1:4" ht="6.75" customHeight="1">
      <c r="A1" s="3"/>
      <c r="B1" s="4"/>
      <c r="C1" s="4"/>
      <c r="D1" s="4"/>
    </row>
    <row r="2" spans="1:4" ht="15.75" customHeight="1">
      <c r="A2" s="43"/>
      <c r="B2" s="5" t="s">
        <v>204</v>
      </c>
      <c r="C2" s="6"/>
      <c r="D2" s="103"/>
    </row>
    <row r="3" spans="1:4" ht="15.75" customHeight="1">
      <c r="A3" s="47"/>
      <c r="B3" s="7" t="s">
        <v>565</v>
      </c>
      <c r="C3" s="8"/>
      <c r="D3" s="104"/>
    </row>
    <row r="4" spans="2:4" ht="15.75" customHeight="1">
      <c r="B4" s="4"/>
      <c r="C4" s="4"/>
      <c r="D4" s="4"/>
    </row>
    <row r="5" spans="2:4" ht="15.75" customHeight="1">
      <c r="B5" s="4"/>
      <c r="C5" s="4"/>
      <c r="D5" s="4"/>
    </row>
    <row r="6" spans="2:4" ht="15.75" customHeight="1">
      <c r="B6" s="4"/>
      <c r="C6" s="4"/>
      <c r="D6" s="4"/>
    </row>
    <row r="7" spans="2:4" ht="15.75" customHeight="1">
      <c r="B7" s="410" t="s">
        <v>203</v>
      </c>
      <c r="C7" s="411"/>
      <c r="D7" s="4"/>
    </row>
    <row r="8" spans="1:4" ht="15.75" customHeight="1">
      <c r="A8" s="105"/>
      <c r="B8" s="106" t="s">
        <v>89</v>
      </c>
      <c r="C8" s="107"/>
      <c r="D8" s="108"/>
    </row>
    <row r="9" spans="1:3" ht="15.75" customHeight="1">
      <c r="A9" s="35" t="s">
        <v>98</v>
      </c>
      <c r="B9" s="36" t="s">
        <v>414</v>
      </c>
      <c r="C9" s="36" t="s">
        <v>415</v>
      </c>
    </row>
    <row r="10" ht="4.5" customHeight="1">
      <c r="A10" s="37"/>
    </row>
    <row r="11" spans="1:3" ht="13.5" customHeight="1">
      <c r="A11" s="381" t="s">
        <v>263</v>
      </c>
      <c r="B11" s="408">
        <v>17.526371933151594</v>
      </c>
      <c r="C11" s="408">
        <v>14.695411776117957</v>
      </c>
    </row>
    <row r="12" spans="1:3" ht="13.5" customHeight="1">
      <c r="A12" s="23" t="s">
        <v>264</v>
      </c>
      <c r="B12" s="68">
        <v>17.796760670731707</v>
      </c>
      <c r="C12" s="68">
        <v>14.357344893316116</v>
      </c>
    </row>
    <row r="13" spans="1:3" ht="13.5" customHeight="1">
      <c r="A13" s="381" t="s">
        <v>265</v>
      </c>
      <c r="B13" s="408">
        <v>18.260752688172044</v>
      </c>
      <c r="C13" s="408">
        <v>14.670033810577284</v>
      </c>
    </row>
    <row r="14" spans="1:3" ht="13.5" customHeight="1">
      <c r="A14" s="23" t="s">
        <v>301</v>
      </c>
      <c r="B14" s="68">
        <v>15.504644417520284</v>
      </c>
      <c r="C14" s="68">
        <v>12.483669618231964</v>
      </c>
    </row>
    <row r="15" spans="1:3" ht="13.5" customHeight="1">
      <c r="A15" s="381" t="s">
        <v>266</v>
      </c>
      <c r="B15" s="408">
        <v>18.84446031179341</v>
      </c>
      <c r="C15" s="408">
        <v>15.349941837921673</v>
      </c>
    </row>
    <row r="16" spans="1:3" ht="13.5" customHeight="1">
      <c r="A16" s="23" t="s">
        <v>267</v>
      </c>
      <c r="B16" s="68">
        <v>18.61413043478261</v>
      </c>
      <c r="C16" s="68">
        <v>15.150284321689682</v>
      </c>
    </row>
    <row r="17" spans="1:3" ht="13.5" customHeight="1">
      <c r="A17" s="381" t="s">
        <v>268</v>
      </c>
      <c r="B17" s="408">
        <v>17.67314702308627</v>
      </c>
      <c r="C17" s="408">
        <v>14.616621445080895</v>
      </c>
    </row>
    <row r="18" spans="1:3" ht="13.5" customHeight="1">
      <c r="A18" s="23" t="s">
        <v>269</v>
      </c>
      <c r="B18" s="68">
        <v>16.544170589864304</v>
      </c>
      <c r="C18" s="68">
        <v>13.370859444941809</v>
      </c>
    </row>
    <row r="19" spans="1:3" ht="13.5" customHeight="1">
      <c r="A19" s="381" t="s">
        <v>270</v>
      </c>
      <c r="B19" s="408">
        <v>17.473503294185047</v>
      </c>
      <c r="C19" s="408">
        <v>15.049010186430905</v>
      </c>
    </row>
    <row r="20" spans="1:3" ht="13.5" customHeight="1">
      <c r="A20" s="23" t="s">
        <v>271</v>
      </c>
      <c r="B20" s="68">
        <v>20.674088291746642</v>
      </c>
      <c r="C20" s="68">
        <v>17.753441966988703</v>
      </c>
    </row>
    <row r="21" spans="1:3" ht="13.5" customHeight="1">
      <c r="A21" s="381" t="s">
        <v>272</v>
      </c>
      <c r="B21" s="408">
        <v>18.690265486725664</v>
      </c>
      <c r="C21" s="408">
        <v>14.953271028037383</v>
      </c>
    </row>
    <row r="22" spans="1:3" ht="13.5" customHeight="1">
      <c r="A22" s="23" t="s">
        <v>273</v>
      </c>
      <c r="B22" s="68">
        <v>17.308707124010553</v>
      </c>
      <c r="C22" s="68">
        <v>14.129436325678498</v>
      </c>
    </row>
    <row r="23" spans="1:3" ht="13.5" customHeight="1">
      <c r="A23" s="381" t="s">
        <v>274</v>
      </c>
      <c r="B23" s="408">
        <v>17.540431266846362</v>
      </c>
      <c r="C23" s="408">
        <v>14.302197802197803</v>
      </c>
    </row>
    <row r="24" spans="1:3" ht="13.5" customHeight="1">
      <c r="A24" s="23" t="s">
        <v>275</v>
      </c>
      <c r="B24" s="68">
        <v>17.805209953343702</v>
      </c>
      <c r="C24" s="68">
        <v>14.587620706031345</v>
      </c>
    </row>
    <row r="25" spans="1:3" ht="13.5" customHeight="1">
      <c r="A25" s="381" t="s">
        <v>276</v>
      </c>
      <c r="B25" s="408">
        <v>18.914891695586547</v>
      </c>
      <c r="C25" s="408">
        <v>14.746944165864024</v>
      </c>
    </row>
    <row r="26" spans="1:3" ht="13.5" customHeight="1">
      <c r="A26" s="23" t="s">
        <v>277</v>
      </c>
      <c r="B26" s="68">
        <v>16.683116883116885</v>
      </c>
      <c r="C26" s="68">
        <v>13.96458648240121</v>
      </c>
    </row>
    <row r="27" spans="1:3" ht="13.5" customHeight="1">
      <c r="A27" s="381" t="s">
        <v>278</v>
      </c>
      <c r="B27" s="408">
        <v>16.742605955889825</v>
      </c>
      <c r="C27" s="408">
        <v>13.450461880030131</v>
      </c>
    </row>
    <row r="28" spans="1:3" ht="13.5" customHeight="1">
      <c r="A28" s="23" t="s">
        <v>279</v>
      </c>
      <c r="B28" s="68">
        <v>16.921172100701607</v>
      </c>
      <c r="C28" s="68">
        <v>14.017094017094017</v>
      </c>
    </row>
    <row r="29" spans="1:3" ht="13.5" customHeight="1">
      <c r="A29" s="381" t="s">
        <v>280</v>
      </c>
      <c r="B29" s="408">
        <v>18.033234787238513</v>
      </c>
      <c r="C29" s="408">
        <v>14.168920916886616</v>
      </c>
    </row>
    <row r="30" spans="1:3" ht="13.5" customHeight="1">
      <c r="A30" s="23" t="s">
        <v>281</v>
      </c>
      <c r="B30" s="68">
        <v>17.057860262008735</v>
      </c>
      <c r="C30" s="68">
        <v>14.56876456876457</v>
      </c>
    </row>
    <row r="31" spans="1:3" ht="13.5" customHeight="1">
      <c r="A31" s="381" t="s">
        <v>282</v>
      </c>
      <c r="B31" s="408">
        <v>17.723749119097956</v>
      </c>
      <c r="C31" s="408">
        <v>14.52474266764288</v>
      </c>
    </row>
    <row r="32" spans="1:3" ht="13.5" customHeight="1">
      <c r="A32" s="23" t="s">
        <v>283</v>
      </c>
      <c r="B32" s="68">
        <v>16.796992481203006</v>
      </c>
      <c r="C32" s="68">
        <v>14.139240506329115</v>
      </c>
    </row>
    <row r="33" spans="1:3" ht="13.5" customHeight="1">
      <c r="A33" s="381" t="s">
        <v>284</v>
      </c>
      <c r="B33" s="408">
        <v>16.080193570687868</v>
      </c>
      <c r="C33" s="408">
        <v>13.567428838077461</v>
      </c>
    </row>
    <row r="34" spans="1:3" ht="13.5" customHeight="1">
      <c r="A34" s="23" t="s">
        <v>285</v>
      </c>
      <c r="B34" s="68">
        <v>17.778050175696656</v>
      </c>
      <c r="C34" s="68">
        <v>14.600127103053817</v>
      </c>
    </row>
    <row r="35" spans="1:3" ht="13.5" customHeight="1">
      <c r="A35" s="381" t="s">
        <v>286</v>
      </c>
      <c r="B35" s="408">
        <v>18.091160457838555</v>
      </c>
      <c r="C35" s="408">
        <v>14.491242702251876</v>
      </c>
    </row>
    <row r="36" spans="1:3" ht="13.5" customHeight="1">
      <c r="A36" s="23" t="s">
        <v>287</v>
      </c>
      <c r="B36" s="68">
        <v>17.03666030938758</v>
      </c>
      <c r="C36" s="68">
        <v>14.307992202729043</v>
      </c>
    </row>
    <row r="37" spans="1:3" ht="13.5" customHeight="1">
      <c r="A37" s="381" t="s">
        <v>288</v>
      </c>
      <c r="B37" s="408">
        <v>18.54847963281698</v>
      </c>
      <c r="C37" s="408">
        <v>15.040707141195625</v>
      </c>
    </row>
    <row r="38" spans="1:3" ht="13.5" customHeight="1">
      <c r="A38" s="23" t="s">
        <v>289</v>
      </c>
      <c r="B38" s="68">
        <v>18.630678077682685</v>
      </c>
      <c r="C38" s="68">
        <v>15.142907864370674</v>
      </c>
    </row>
    <row r="39" spans="1:3" ht="13.5" customHeight="1">
      <c r="A39" s="381" t="s">
        <v>290</v>
      </c>
      <c r="B39" s="408">
        <v>16.851727768737437</v>
      </c>
      <c r="C39" s="408">
        <v>14.376122815613263</v>
      </c>
    </row>
    <row r="40" spans="1:3" ht="13.5" customHeight="1">
      <c r="A40" s="23" t="s">
        <v>291</v>
      </c>
      <c r="B40" s="68">
        <v>17.934115926723262</v>
      </c>
      <c r="C40" s="68">
        <v>14.892761616799296</v>
      </c>
    </row>
    <row r="41" spans="1:3" ht="13.5" customHeight="1">
      <c r="A41" s="381" t="s">
        <v>292</v>
      </c>
      <c r="B41" s="408">
        <v>17.7696032431215</v>
      </c>
      <c r="C41" s="408">
        <v>14.154166047824148</v>
      </c>
    </row>
    <row r="42" spans="1:3" ht="13.5" customHeight="1">
      <c r="A42" s="23" t="s">
        <v>293</v>
      </c>
      <c r="B42" s="68">
        <v>17.565853658536586</v>
      </c>
      <c r="C42" s="68">
        <v>14.904801324503312</v>
      </c>
    </row>
    <row r="43" spans="1:3" ht="13.5" customHeight="1">
      <c r="A43" s="381" t="s">
        <v>294</v>
      </c>
      <c r="B43" s="408">
        <v>15.429541595925297</v>
      </c>
      <c r="C43" s="408">
        <v>13.313800175798418</v>
      </c>
    </row>
    <row r="44" spans="1:3" ht="13.5" customHeight="1">
      <c r="A44" s="23" t="s">
        <v>295</v>
      </c>
      <c r="B44" s="68">
        <v>16.905168731311406</v>
      </c>
      <c r="C44" s="68">
        <v>14.227934567679311</v>
      </c>
    </row>
    <row r="45" spans="1:3" ht="13.5" customHeight="1">
      <c r="A45" s="381" t="s">
        <v>296</v>
      </c>
      <c r="B45" s="408">
        <v>19.446672012830795</v>
      </c>
      <c r="C45" s="408">
        <v>16.319018404907975</v>
      </c>
    </row>
    <row r="46" spans="1:3" ht="13.5" customHeight="1">
      <c r="A46" s="23" t="s">
        <v>297</v>
      </c>
      <c r="B46" s="68">
        <v>17.258836204399856</v>
      </c>
      <c r="C46" s="68">
        <v>14.126890008894161</v>
      </c>
    </row>
    <row r="47" spans="1:3" ht="13.5" customHeight="1">
      <c r="A47" s="381" t="s">
        <v>300</v>
      </c>
      <c r="B47" s="408">
        <v>19.63917525773196</v>
      </c>
      <c r="C47" s="408">
        <v>18.339350180505416</v>
      </c>
    </row>
    <row r="48" spans="1:4" ht="4.5" customHeight="1">
      <c r="A48"/>
      <c r="B48"/>
      <c r="C48"/>
      <c r="D48"/>
    </row>
    <row r="49" spans="1:4" ht="13.5" customHeight="1">
      <c r="A49" s="384" t="s">
        <v>298</v>
      </c>
      <c r="B49" s="409">
        <v>17.78838252887332</v>
      </c>
      <c r="C49" s="409">
        <v>14.477690356252593</v>
      </c>
      <c r="D49" s="37"/>
    </row>
    <row r="50" spans="1:3" ht="4.5" customHeight="1">
      <c r="A50" s="25" t="s">
        <v>6</v>
      </c>
      <c r="B50" s="71"/>
      <c r="C50" s="71"/>
    </row>
    <row r="51" spans="1:3" ht="13.5" customHeight="1">
      <c r="A51" s="23" t="s">
        <v>299</v>
      </c>
      <c r="B51" s="68">
        <v>13.779487179487178</v>
      </c>
      <c r="C51" s="68">
        <v>11.135515955242436</v>
      </c>
    </row>
    <row r="52" spans="1:4" ht="49.5" customHeight="1">
      <c r="A52" s="27"/>
      <c r="B52" s="27"/>
      <c r="C52" s="27"/>
      <c r="D52" s="27"/>
    </row>
    <row r="53" spans="1:4" ht="15" customHeight="1">
      <c r="A53" s="129" t="s">
        <v>486</v>
      </c>
      <c r="B53" s="39"/>
      <c r="C53" s="39"/>
      <c r="D53" s="39"/>
    </row>
    <row r="54" spans="1:4" ht="12" customHeight="1">
      <c r="A54" s="39" t="s">
        <v>485</v>
      </c>
      <c r="B54" s="39"/>
      <c r="C54" s="39"/>
      <c r="D54" s="39"/>
    </row>
    <row r="55" spans="1:4" ht="12" customHeight="1">
      <c r="A55" s="129" t="s">
        <v>425</v>
      </c>
      <c r="C55" s="39"/>
      <c r="D55" s="39"/>
    </row>
    <row r="56" spans="1:4" ht="12" customHeight="1">
      <c r="A56" s="39" t="s">
        <v>426</v>
      </c>
      <c r="C56" s="39"/>
      <c r="D56" s="39"/>
    </row>
    <row r="57" spans="1:4" ht="12" customHeight="1">
      <c r="A57" s="39" t="s">
        <v>427</v>
      </c>
      <c r="B57" s="39"/>
      <c r="C57" s="39"/>
      <c r="D57" s="39"/>
    </row>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8.xml><?xml version="1.0" encoding="utf-8"?>
<worksheet xmlns="http://schemas.openxmlformats.org/spreadsheetml/2006/main" xmlns:r="http://schemas.openxmlformats.org/officeDocument/2006/relationships">
  <sheetPr codeName="Sheet7">
    <pageSetUpPr fitToPage="1"/>
  </sheetPr>
  <dimension ref="A2:L33"/>
  <sheetViews>
    <sheetView showGridLines="0" showZeros="0" workbookViewId="0" topLeftCell="A1">
      <selection activeCell="A1" sqref="A1"/>
    </sheetView>
  </sheetViews>
  <sheetFormatPr defaultColWidth="15.83203125" defaultRowHeight="12"/>
  <cols>
    <col min="1" max="1" width="5.83203125" style="1" customWidth="1"/>
    <col min="2" max="2" width="43.83203125" style="1" customWidth="1"/>
    <col min="3" max="7" width="17.83203125" style="1" customWidth="1"/>
    <col min="8" max="8" width="15.83203125" style="1" customWidth="1"/>
    <col min="9" max="9" width="2.83203125" style="1" customWidth="1"/>
    <col min="10" max="10" width="17.83203125" style="1" customWidth="1"/>
    <col min="11" max="11" width="9.83203125" style="1" customWidth="1"/>
    <col min="12" max="16384" width="15.83203125" style="1" customWidth="1"/>
  </cols>
  <sheetData>
    <row r="2" spans="1:10" ht="12">
      <c r="A2" s="73"/>
      <c r="B2" s="73"/>
      <c r="C2" s="74" t="s">
        <v>566</v>
      </c>
      <c r="D2" s="74"/>
      <c r="E2" s="74"/>
      <c r="F2" s="74"/>
      <c r="G2" s="74"/>
      <c r="H2" s="74"/>
      <c r="I2" s="74"/>
      <c r="J2" s="73"/>
    </row>
    <row r="5" spans="3:10" ht="15.75">
      <c r="C5" s="362" t="s">
        <v>179</v>
      </c>
      <c r="D5" s="76"/>
      <c r="E5" s="76"/>
      <c r="F5" s="76"/>
      <c r="G5" s="76"/>
      <c r="H5" s="76"/>
      <c r="I5" s="76"/>
      <c r="J5" s="4"/>
    </row>
    <row r="6" spans="3:10" ht="15.75">
      <c r="C6" s="362" t="s">
        <v>533</v>
      </c>
      <c r="D6" s="76"/>
      <c r="E6" s="76"/>
      <c r="F6" s="76"/>
      <c r="G6" s="76"/>
      <c r="H6" s="76"/>
      <c r="I6" s="76"/>
      <c r="J6" s="4"/>
    </row>
    <row r="7" spans="3:10" ht="12">
      <c r="C7" s="75"/>
      <c r="D7" s="76"/>
      <c r="E7" s="76"/>
      <c r="F7" s="76"/>
      <c r="G7" s="76"/>
      <c r="H7" s="76"/>
      <c r="I7" s="76"/>
      <c r="J7" s="4"/>
    </row>
    <row r="8" spans="3:10" ht="12">
      <c r="C8" s="75"/>
      <c r="D8" s="76"/>
      <c r="E8" s="76"/>
      <c r="F8" s="76"/>
      <c r="G8" s="76"/>
      <c r="H8" s="76"/>
      <c r="I8" s="4"/>
      <c r="J8" s="4"/>
    </row>
    <row r="9" spans="3:10" ht="12">
      <c r="C9" s="4"/>
      <c r="D9" s="4"/>
      <c r="E9" s="4"/>
      <c r="F9" s="4"/>
      <c r="G9" s="4"/>
      <c r="H9" s="4"/>
      <c r="I9" s="4"/>
      <c r="J9" s="4"/>
    </row>
    <row r="10" spans="3:10" ht="12">
      <c r="C10" s="4"/>
      <c r="D10" s="4"/>
      <c r="E10" s="4"/>
      <c r="F10" s="4"/>
      <c r="G10" s="4"/>
      <c r="H10" s="4"/>
      <c r="I10" s="4"/>
      <c r="J10" s="4"/>
    </row>
    <row r="11" spans="3:10" ht="12">
      <c r="C11" s="394" t="s">
        <v>180</v>
      </c>
      <c r="D11" s="395"/>
      <c r="E11" s="395"/>
      <c r="F11" s="395"/>
      <c r="G11" s="395"/>
      <c r="H11" s="395"/>
      <c r="I11" s="396"/>
      <c r="J11" s="4"/>
    </row>
    <row r="12" spans="3:10" ht="12">
      <c r="C12" s="4"/>
      <c r="D12" s="4"/>
      <c r="E12" s="4"/>
      <c r="F12" s="4"/>
      <c r="G12" s="4"/>
      <c r="H12" s="4"/>
      <c r="I12" s="4"/>
      <c r="J12" s="4"/>
    </row>
    <row r="13" spans="1:10" ht="12">
      <c r="A13" s="77"/>
      <c r="B13" s="78"/>
      <c r="C13" s="397"/>
      <c r="D13" s="397" t="s">
        <v>181</v>
      </c>
      <c r="E13" s="398"/>
      <c r="F13" s="397" t="s">
        <v>182</v>
      </c>
      <c r="G13" s="397" t="s">
        <v>158</v>
      </c>
      <c r="H13" s="399"/>
      <c r="I13" s="389"/>
      <c r="J13" s="389"/>
    </row>
    <row r="14" spans="1:10" ht="12">
      <c r="A14" s="534" t="s">
        <v>193</v>
      </c>
      <c r="B14" s="535"/>
      <c r="C14" s="400" t="s">
        <v>183</v>
      </c>
      <c r="D14" s="400" t="s">
        <v>184</v>
      </c>
      <c r="E14" s="380" t="s">
        <v>168</v>
      </c>
      <c r="F14" s="400" t="s">
        <v>185</v>
      </c>
      <c r="G14" s="400" t="s">
        <v>168</v>
      </c>
      <c r="H14" s="379" t="s">
        <v>111</v>
      </c>
      <c r="I14" s="401"/>
      <c r="J14" s="400" t="s">
        <v>186</v>
      </c>
    </row>
    <row r="16" spans="1:10" ht="12">
      <c r="A16" s="79">
        <v>100</v>
      </c>
      <c r="B16" s="37" t="s">
        <v>61</v>
      </c>
      <c r="C16" s="80">
        <f>'- 12 -'!B22</f>
        <v>753524302</v>
      </c>
      <c r="D16" s="81">
        <f>'- 12 -'!B23</f>
        <v>48166159</v>
      </c>
      <c r="E16" s="81">
        <f>'- 12 -'!B40</f>
        <v>19451821</v>
      </c>
      <c r="F16" s="81">
        <f>'- 12 -'!B46</f>
        <v>57695904</v>
      </c>
      <c r="G16" s="82"/>
      <c r="H16" s="83"/>
      <c r="J16" s="80">
        <f>SUM(C16:F16)</f>
        <v>878838186</v>
      </c>
    </row>
    <row r="17" spans="1:10" ht="24" customHeight="1">
      <c r="A17" s="79">
        <v>200</v>
      </c>
      <c r="B17" s="37" t="s">
        <v>62</v>
      </c>
      <c r="C17" s="80">
        <f>'- 12 -'!D22</f>
        <v>189562417</v>
      </c>
      <c r="D17" s="81">
        <f>'- 12 -'!D23</f>
        <v>18685547.87</v>
      </c>
      <c r="E17" s="81">
        <f>'- 12 -'!D40</f>
        <v>8046555</v>
      </c>
      <c r="F17" s="81">
        <f>'- 12 -'!D46</f>
        <v>4100467</v>
      </c>
      <c r="G17" s="82"/>
      <c r="H17" s="83"/>
      <c r="J17" s="80">
        <f>SUM(C17:F17)</f>
        <v>220394986.87</v>
      </c>
    </row>
    <row r="18" spans="1:10" ht="24" customHeight="1">
      <c r="A18" s="79">
        <v>300</v>
      </c>
      <c r="B18" s="37" t="s">
        <v>245</v>
      </c>
      <c r="C18" s="80">
        <f>'- 12 -'!F22</f>
        <v>3316793</v>
      </c>
      <c r="D18" s="81">
        <f>'- 12 -'!F23</f>
        <v>251092</v>
      </c>
      <c r="E18" s="81">
        <f>'- 12 -'!F40</f>
        <v>592909</v>
      </c>
      <c r="F18" s="81">
        <f>'- 12 -'!F46</f>
        <v>283955</v>
      </c>
      <c r="G18" s="82"/>
      <c r="H18" s="84">
        <f>'- 12 -'!F48</f>
        <v>35400</v>
      </c>
      <c r="I18" s="85" t="s">
        <v>221</v>
      </c>
      <c r="J18" s="80">
        <f>SUM(C18:F18,H18)</f>
        <v>4480149</v>
      </c>
    </row>
    <row r="19" spans="1:10" ht="24" customHeight="1">
      <c r="A19" s="79">
        <v>400</v>
      </c>
      <c r="B19" s="37" t="s">
        <v>187</v>
      </c>
      <c r="C19" s="80">
        <f>'- 12 -'!H22</f>
        <v>9142930</v>
      </c>
      <c r="D19" s="81">
        <f>'- 12 -'!H23</f>
        <v>817131</v>
      </c>
      <c r="E19" s="81">
        <f>'- 12 -'!H40</f>
        <v>1306127</v>
      </c>
      <c r="F19" s="81">
        <f>'- 12 -'!H46</f>
        <v>858434</v>
      </c>
      <c r="G19" s="82"/>
      <c r="H19" s="83"/>
      <c r="J19" s="80">
        <f>SUM(C19:F19)</f>
        <v>12124622</v>
      </c>
    </row>
    <row r="20" spans="1:10" ht="24" customHeight="1">
      <c r="A20" s="79">
        <v>500</v>
      </c>
      <c r="B20" s="37" t="s">
        <v>213</v>
      </c>
      <c r="C20" s="80">
        <f>'- 12 -'!J22</f>
        <v>32846821</v>
      </c>
      <c r="D20" s="81">
        <f>'- 12 -'!J23</f>
        <v>4101649</v>
      </c>
      <c r="E20" s="81">
        <f>'- 12 -'!J40</f>
        <v>12132613</v>
      </c>
      <c r="F20" s="81">
        <f>'- 12 -'!J46</f>
        <v>2783007</v>
      </c>
      <c r="G20" s="82"/>
      <c r="H20" s="84">
        <f>'- 12 -'!J48</f>
        <v>-35400</v>
      </c>
      <c r="I20" s="85" t="s">
        <v>221</v>
      </c>
      <c r="J20" s="80">
        <f>SUM(C20:F20,H20)</f>
        <v>51828690</v>
      </c>
    </row>
    <row r="21" spans="1:11" ht="12" customHeight="1">
      <c r="A21" s="79"/>
      <c r="B21" s="37"/>
      <c r="C21" s="86"/>
      <c r="D21" s="87"/>
      <c r="E21" s="87"/>
      <c r="F21" s="87"/>
      <c r="G21" s="82"/>
      <c r="H21" s="83"/>
      <c r="J21" s="80"/>
      <c r="K21" s="532" t="s">
        <v>222</v>
      </c>
    </row>
    <row r="22" spans="1:11" ht="24" customHeight="1">
      <c r="A22" s="88">
        <v>600</v>
      </c>
      <c r="B22" s="89" t="s">
        <v>205</v>
      </c>
      <c r="C22" s="80">
        <f>'- 13 -'!B22</f>
        <v>56789795</v>
      </c>
      <c r="D22" s="81">
        <f>'- 13 -'!B23</f>
        <v>4418822</v>
      </c>
      <c r="E22" s="81">
        <f>'- 13 -'!B40</f>
        <v>10117625</v>
      </c>
      <c r="F22" s="81">
        <f>'- 13 -'!B46</f>
        <v>6600414</v>
      </c>
      <c r="G22" s="82"/>
      <c r="H22" s="83"/>
      <c r="J22" s="80">
        <f>SUM(C22:F22)</f>
        <v>77926656</v>
      </c>
      <c r="K22" s="533"/>
    </row>
    <row r="23" spans="1:11" ht="24" customHeight="1">
      <c r="A23" s="79">
        <v>700</v>
      </c>
      <c r="B23" s="37" t="s">
        <v>188</v>
      </c>
      <c r="C23" s="80">
        <f>'- 13 -'!D22</f>
        <v>28104228</v>
      </c>
      <c r="D23" s="81">
        <f>'- 13 -'!D23</f>
        <v>3733152</v>
      </c>
      <c r="E23" s="81">
        <f>'- 13 -'!D40</f>
        <v>16301458</v>
      </c>
      <c r="F23" s="81">
        <f>'- 13 -'!D46</f>
        <v>11614183</v>
      </c>
      <c r="G23" s="82"/>
      <c r="H23" s="83"/>
      <c r="J23" s="80">
        <f>SUM(C23:F23)</f>
        <v>59753021</v>
      </c>
      <c r="K23" s="90"/>
    </row>
    <row r="24" spans="1:10" ht="24" customHeight="1">
      <c r="A24" s="79">
        <v>800</v>
      </c>
      <c r="B24" s="37" t="s">
        <v>189</v>
      </c>
      <c r="C24" s="80">
        <f>'- 13 -'!F22</f>
        <v>78484579</v>
      </c>
      <c r="D24" s="81">
        <f>'- 13 -'!F23</f>
        <v>11690466</v>
      </c>
      <c r="E24" s="81">
        <f>'- 13 -'!F40</f>
        <v>78740820</v>
      </c>
      <c r="F24" s="81">
        <f>'- 13 -'!F46</f>
        <v>15872791</v>
      </c>
      <c r="G24" s="82"/>
      <c r="H24" s="91"/>
      <c r="J24" s="80">
        <f>SUM(C24:F24)</f>
        <v>184788656</v>
      </c>
    </row>
    <row r="25" spans="1:10" ht="24" customHeight="1">
      <c r="A25" s="79">
        <v>900</v>
      </c>
      <c r="B25" s="37" t="s">
        <v>67</v>
      </c>
      <c r="C25" s="86"/>
      <c r="D25" s="87"/>
      <c r="E25" s="87"/>
      <c r="F25" s="87"/>
      <c r="G25" s="81">
        <v>2576969</v>
      </c>
      <c r="H25" s="92">
        <v>24373271</v>
      </c>
      <c r="I25" s="93" t="s">
        <v>391</v>
      </c>
      <c r="J25" s="80">
        <f>SUM(G25:H25)</f>
        <v>26950240</v>
      </c>
    </row>
    <row r="26" spans="1:10" ht="12">
      <c r="A26" s="79"/>
      <c r="B26" s="37"/>
      <c r="C26" s="86"/>
      <c r="D26" s="87"/>
      <c r="E26" s="87"/>
      <c r="F26" s="87"/>
      <c r="G26" s="87"/>
      <c r="H26" s="94"/>
      <c r="J26" s="86"/>
    </row>
    <row r="27" spans="2:10" ht="12">
      <c r="B27" s="37"/>
      <c r="C27" s="95"/>
      <c r="D27" s="95"/>
      <c r="E27" s="95"/>
      <c r="F27" s="95"/>
      <c r="G27" s="95"/>
      <c r="H27" s="95"/>
      <c r="J27" s="95"/>
    </row>
    <row r="28" spans="1:12" ht="12">
      <c r="A28" s="96"/>
      <c r="B28" s="97" t="s">
        <v>186</v>
      </c>
      <c r="C28" s="98">
        <f>SUM(C16:C25)</f>
        <v>1151771865</v>
      </c>
      <c r="D28" s="99">
        <f>SUM(D16:D25)</f>
        <v>91864018.87</v>
      </c>
      <c r="E28" s="99">
        <f>SUM(E16:E25)</f>
        <v>146689928</v>
      </c>
      <c r="F28" s="99">
        <f>SUM(F16:F25)</f>
        <v>99809155</v>
      </c>
      <c r="G28" s="99">
        <f>G25</f>
        <v>2576969</v>
      </c>
      <c r="H28" s="100">
        <f>SUM(H16:H25)</f>
        <v>24373271</v>
      </c>
      <c r="I28" s="101"/>
      <c r="J28" s="98">
        <f>SUM(J16:J25)</f>
        <v>1517085206.87</v>
      </c>
      <c r="K28" s="1">
        <f>J28-'- 3 -'!D49</f>
        <v>0</v>
      </c>
      <c r="L28" s="102">
        <f>K28/H18</f>
        <v>0</v>
      </c>
    </row>
    <row r="29" spans="3:8" ht="12">
      <c r="C29" s="95"/>
      <c r="D29" s="95"/>
      <c r="E29" s="95"/>
      <c r="F29" s="95"/>
      <c r="G29" s="95"/>
      <c r="H29" s="95"/>
    </row>
    <row r="30" ht="60" customHeight="1"/>
    <row r="31" spans="1:3" ht="12">
      <c r="A31" s="363" t="s">
        <v>221</v>
      </c>
      <c r="B31" s="1" t="s">
        <v>390</v>
      </c>
      <c r="C31" s="37"/>
    </row>
    <row r="32" spans="1:10" ht="12">
      <c r="A32" s="363" t="s">
        <v>391</v>
      </c>
      <c r="B32" s="1" t="s">
        <v>392</v>
      </c>
      <c r="C32" s="95"/>
      <c r="J32" s="95"/>
    </row>
    <row r="33" ht="12">
      <c r="C33" s="95"/>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mergeCells count="2">
    <mergeCell ref="K21:K22"/>
    <mergeCell ref="A14:B14"/>
  </mergeCells>
  <printOptions/>
  <pageMargins left="0.3937007874015748" right="0" top="0.7086614173228347" bottom="0.31496062992125984" header="0" footer="0"/>
  <pageSetup fitToHeight="1" fitToWidth="1" horizontalDpi="600" verticalDpi="600" orientation="landscape" scale="88"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2:L52"/>
  <sheetViews>
    <sheetView showGridLines="0" showZeros="0" workbookViewId="0" topLeftCell="A1">
      <selection activeCell="A1" sqref="A1"/>
    </sheetView>
  </sheetViews>
  <sheetFormatPr defaultColWidth="15.83203125" defaultRowHeight="12"/>
  <cols>
    <col min="1" max="1" width="50.83203125" style="1" customWidth="1"/>
    <col min="2" max="2" width="15.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15.83203125" style="1" customWidth="1"/>
    <col min="9" max="9" width="8.83203125" style="1" customWidth="1"/>
    <col min="10" max="10" width="15.83203125" style="1" customWidth="1"/>
    <col min="11" max="11" width="8.83203125" style="1" customWidth="1"/>
    <col min="12" max="12" width="5.83203125" style="1" customWidth="1"/>
    <col min="13" max="16384" width="15.83203125" style="1" customWidth="1"/>
  </cols>
  <sheetData>
    <row r="2" spans="1:11" ht="12">
      <c r="A2" s="73"/>
      <c r="B2" s="73"/>
      <c r="C2" s="73"/>
      <c r="D2" s="135" t="s">
        <v>566</v>
      </c>
      <c r="E2" s="135"/>
      <c r="F2" s="135"/>
      <c r="G2" s="135"/>
      <c r="H2" s="136"/>
      <c r="I2" s="136"/>
      <c r="J2" s="137"/>
      <c r="K2" s="138" t="s">
        <v>10</v>
      </c>
    </row>
    <row r="3" spans="10:11" ht="9.75" customHeight="1">
      <c r="J3" s="118"/>
      <c r="K3" s="118"/>
    </row>
    <row r="4" spans="2:11" ht="15.75">
      <c r="B4" s="364" t="s">
        <v>191</v>
      </c>
      <c r="C4" s="118"/>
      <c r="D4" s="118"/>
      <c r="E4" s="118"/>
      <c r="F4" s="118"/>
      <c r="G4" s="118"/>
      <c r="H4" s="118"/>
      <c r="I4" s="118"/>
      <c r="J4" s="118"/>
      <c r="K4" s="118"/>
    </row>
    <row r="5" spans="2:11" ht="15.75">
      <c r="B5" s="364" t="s">
        <v>192</v>
      </c>
      <c r="C5" s="118"/>
      <c r="D5" s="118"/>
      <c r="E5" s="118"/>
      <c r="F5" s="118"/>
      <c r="G5" s="118"/>
      <c r="H5" s="118"/>
      <c r="I5" s="118"/>
      <c r="J5" s="118"/>
      <c r="K5" s="118"/>
    </row>
    <row r="6" ht="9.75" customHeight="1"/>
    <row r="7" spans="2:11" ht="12">
      <c r="B7" s="140" t="s">
        <v>193</v>
      </c>
      <c r="C7" s="136"/>
      <c r="D7" s="136"/>
      <c r="E7" s="136"/>
      <c r="F7" s="136"/>
      <c r="G7" s="136"/>
      <c r="H7" s="136"/>
      <c r="I7" s="136"/>
      <c r="J7" s="136"/>
      <c r="K7" s="141"/>
    </row>
    <row r="8" ht="6" customHeight="1"/>
    <row r="9" spans="1:11" ht="12">
      <c r="A9" s="4"/>
      <c r="B9" s="375" t="s">
        <v>76</v>
      </c>
      <c r="C9" s="377"/>
      <c r="D9" s="388"/>
      <c r="E9" s="377"/>
      <c r="F9" s="376" t="s">
        <v>243</v>
      </c>
      <c r="G9" s="377"/>
      <c r="H9" s="376" t="s">
        <v>72</v>
      </c>
      <c r="I9" s="377"/>
      <c r="J9" s="376" t="s">
        <v>210</v>
      </c>
      <c r="K9" s="377"/>
    </row>
    <row r="10" spans="1:11" ht="12">
      <c r="A10" s="4"/>
      <c r="B10" s="378" t="s">
        <v>194</v>
      </c>
      <c r="C10" s="380"/>
      <c r="D10" s="379" t="s">
        <v>62</v>
      </c>
      <c r="E10" s="380"/>
      <c r="F10" s="379" t="s">
        <v>322</v>
      </c>
      <c r="G10" s="380"/>
      <c r="H10" s="379" t="s">
        <v>95</v>
      </c>
      <c r="I10" s="380"/>
      <c r="J10" s="379" t="s">
        <v>40</v>
      </c>
      <c r="K10" s="380"/>
    </row>
    <row r="11" spans="1:11" ht="12">
      <c r="A11" s="142" t="s">
        <v>180</v>
      </c>
      <c r="B11" s="143" t="s">
        <v>99</v>
      </c>
      <c r="C11" s="143" t="s">
        <v>100</v>
      </c>
      <c r="D11" s="143" t="s">
        <v>99</v>
      </c>
      <c r="E11" s="143" t="s">
        <v>100</v>
      </c>
      <c r="F11" s="143" t="s">
        <v>99</v>
      </c>
      <c r="G11" s="143" t="s">
        <v>100</v>
      </c>
      <c r="H11" s="143" t="s">
        <v>99</v>
      </c>
      <c r="I11" s="143" t="s">
        <v>100</v>
      </c>
      <c r="J11" s="143" t="s">
        <v>99</v>
      </c>
      <c r="K11" s="144" t="s">
        <v>100</v>
      </c>
    </row>
    <row r="12" spans="1:11" ht="4.5" customHeight="1">
      <c r="A12" s="145"/>
      <c r="B12" s="4"/>
      <c r="C12" s="4"/>
      <c r="D12" s="4"/>
      <c r="E12" s="4"/>
      <c r="F12" s="4"/>
      <c r="G12" s="4"/>
      <c r="H12" s="4"/>
      <c r="I12" s="4"/>
      <c r="J12" s="4"/>
      <c r="K12" s="4"/>
    </row>
    <row r="13" spans="1:11" ht="12">
      <c r="A13" s="392" t="s">
        <v>183</v>
      </c>
      <c r="B13" s="146"/>
      <c r="C13" s="369"/>
      <c r="D13" s="146"/>
      <c r="E13" s="369"/>
      <c r="F13" s="146"/>
      <c r="G13" s="369"/>
      <c r="H13" s="146"/>
      <c r="I13" s="369"/>
      <c r="J13" s="146"/>
      <c r="K13" s="369"/>
    </row>
    <row r="14" spans="1:11" ht="12">
      <c r="A14" s="147" t="s">
        <v>340</v>
      </c>
      <c r="B14" s="148"/>
      <c r="C14" s="366"/>
      <c r="D14" s="148"/>
      <c r="E14" s="366"/>
      <c r="F14" s="148"/>
      <c r="G14" s="366"/>
      <c r="H14" s="148"/>
      <c r="I14" s="366"/>
      <c r="J14" s="148">
        <v>3175314</v>
      </c>
      <c r="K14" s="366"/>
    </row>
    <row r="15" spans="1:11" ht="12">
      <c r="A15" s="147" t="s">
        <v>341</v>
      </c>
      <c r="B15" s="148">
        <v>61017566</v>
      </c>
      <c r="C15" s="366">
        <f>B15/'- 13 -'!$J$52*100</f>
        <v>4.022026299095581</v>
      </c>
      <c r="D15" s="148">
        <v>5448615</v>
      </c>
      <c r="E15" s="366">
        <f>D15/'- 13 -'!$J$52*100</f>
        <v>0.3591502293560295</v>
      </c>
      <c r="F15" s="148">
        <v>297959</v>
      </c>
      <c r="G15" s="366">
        <f>F15/'- 13 -'!$J$52*100</f>
        <v>0.019640228422946604</v>
      </c>
      <c r="H15" s="148">
        <v>774175</v>
      </c>
      <c r="I15" s="366">
        <f>H15/'- 13 -'!$J$52*100</f>
        <v>0.051030423109671756</v>
      </c>
      <c r="J15" s="148">
        <v>14795846</v>
      </c>
      <c r="K15" s="366">
        <f>J15/'- 13 -'!$J$52*100</f>
        <v>0.9752811465696315</v>
      </c>
    </row>
    <row r="16" spans="1:11" ht="12">
      <c r="A16" s="147" t="s">
        <v>342</v>
      </c>
      <c r="B16" s="148">
        <v>636642875</v>
      </c>
      <c r="C16" s="366">
        <f>B16/'- 13 -'!$J$52*100</f>
        <v>41.96487264637565</v>
      </c>
      <c r="D16" s="148">
        <v>70876067</v>
      </c>
      <c r="E16" s="366">
        <f>D16/'- 13 -'!$J$52*100</f>
        <v>4.67185802610449</v>
      </c>
      <c r="F16" s="148">
        <v>2380795</v>
      </c>
      <c r="G16" s="366">
        <f>F16/'- 13 -'!$J$52*100</f>
        <v>0.15693218740903667</v>
      </c>
      <c r="H16" s="148">
        <v>5153067</v>
      </c>
      <c r="I16" s="366">
        <f>H16/'- 13 -'!$J$52*100</f>
        <v>0.33966892410951904</v>
      </c>
      <c r="J16" s="148"/>
      <c r="K16" s="366">
        <f>J16/'- 13 -'!$J$52*100</f>
        <v>0</v>
      </c>
    </row>
    <row r="17" spans="1:11" ht="12">
      <c r="A17" s="147" t="s">
        <v>343</v>
      </c>
      <c r="B17" s="148">
        <v>17904967</v>
      </c>
      <c r="C17" s="366">
        <f>B17/'- 13 -'!$J$52*100</f>
        <v>1.1802215801010238</v>
      </c>
      <c r="D17" s="148">
        <v>90610825</v>
      </c>
      <c r="E17" s="366">
        <f>D17/'- 13 -'!$J$52*100</f>
        <v>5.972691882412146</v>
      </c>
      <c r="F17" s="148">
        <v>306371</v>
      </c>
      <c r="G17" s="366">
        <f>F17/'- 13 -'!$J$52*100</f>
        <v>0.020194712769765553</v>
      </c>
      <c r="H17" s="148">
        <v>984407</v>
      </c>
      <c r="I17" s="366">
        <f>H17/'- 13 -'!$J$52*100</f>
        <v>0.06488804950059437</v>
      </c>
      <c r="J17" s="148"/>
      <c r="K17" s="366">
        <f>J17/'- 13 -'!$J$52*100</f>
        <v>0</v>
      </c>
    </row>
    <row r="18" spans="1:11" ht="12">
      <c r="A18" s="147" t="s">
        <v>344</v>
      </c>
      <c r="B18" s="148">
        <v>3289916</v>
      </c>
      <c r="C18" s="366">
        <f>B18/'- 13 -'!$J$52*100</f>
        <v>0.21685769428782753</v>
      </c>
      <c r="D18" s="148">
        <v>1988024</v>
      </c>
      <c r="E18" s="366">
        <f>D18/'- 13 -'!$J$52*100</f>
        <v>0.13104234297436895</v>
      </c>
      <c r="F18" s="148">
        <v>152810</v>
      </c>
      <c r="G18" s="366">
        <f>F18/'- 13 -'!$J$52*100</f>
        <v>0.010072604973538207</v>
      </c>
      <c r="H18" s="148">
        <v>1496193</v>
      </c>
      <c r="I18" s="366">
        <f>H18/'- 13 -'!$J$52*100</f>
        <v>0.09862287188778908</v>
      </c>
      <c r="J18" s="148">
        <v>2878213</v>
      </c>
      <c r="K18" s="366">
        <f>J18/'- 13 -'!$J$52*100</f>
        <v>0.1897199304934384</v>
      </c>
    </row>
    <row r="19" spans="1:11" ht="12">
      <c r="A19" s="149" t="s">
        <v>345</v>
      </c>
      <c r="B19" s="150">
        <v>27859211</v>
      </c>
      <c r="C19" s="367">
        <f>B19/'- 13 -'!$J$52*100</f>
        <v>1.8363642908019784</v>
      </c>
      <c r="D19" s="150">
        <v>2243405</v>
      </c>
      <c r="E19" s="367">
        <f>D19/'- 13 -'!$J$52*100</f>
        <v>0.1478760052395817</v>
      </c>
      <c r="F19" s="150">
        <v>174358</v>
      </c>
      <c r="G19" s="367">
        <f>F19/'- 13 -'!$J$52*100</f>
        <v>0.011492960264224687</v>
      </c>
      <c r="H19" s="150">
        <v>616862</v>
      </c>
      <c r="I19" s="367">
        <f>H19/'- 13 -'!$J$52*100</f>
        <v>0.040660998947625974</v>
      </c>
      <c r="J19" s="150">
        <v>11330196</v>
      </c>
      <c r="K19" s="367">
        <f>J19/'- 13 -'!$J$52*100</f>
        <v>0.7468397917725457</v>
      </c>
    </row>
    <row r="20" spans="1:11" ht="12">
      <c r="A20" s="149" t="s">
        <v>346</v>
      </c>
      <c r="B20" s="151"/>
      <c r="C20" s="367"/>
      <c r="D20" s="151">
        <v>18376991</v>
      </c>
      <c r="E20" s="367">
        <f>D20/'- 13 -'!$J$52*100</f>
        <v>1.2113354554366</v>
      </c>
      <c r="F20" s="151"/>
      <c r="G20" s="367"/>
      <c r="H20" s="151">
        <v>75785</v>
      </c>
      <c r="I20" s="367"/>
      <c r="J20" s="151"/>
      <c r="K20" s="367"/>
    </row>
    <row r="21" spans="1:11" ht="12">
      <c r="A21" s="152" t="s">
        <v>347</v>
      </c>
      <c r="B21" s="153">
        <v>6809767</v>
      </c>
      <c r="C21" s="368">
        <f>B21/'- 13 -'!$J$52*100</f>
        <v>0.44887175546650326</v>
      </c>
      <c r="D21" s="153">
        <v>18490</v>
      </c>
      <c r="E21" s="368">
        <f>D21/'- 13 -'!$J$52*100</f>
        <v>0.0012187845426393654</v>
      </c>
      <c r="F21" s="153">
        <v>4500</v>
      </c>
      <c r="G21" s="368">
        <f>F21/'- 13 -'!$J$52*100</f>
        <v>0.0002966214408803215</v>
      </c>
      <c r="H21" s="153">
        <v>42441</v>
      </c>
      <c r="I21" s="368">
        <f>H21/'- 13 -'!$J$52*100</f>
        <v>0.002797535682755939</v>
      </c>
      <c r="J21" s="153">
        <v>667252</v>
      </c>
      <c r="K21" s="368">
        <f>J21/'- 13 -'!$J$52*100</f>
        <v>0.043982499926728064</v>
      </c>
    </row>
    <row r="22" spans="1:11" ht="12.75" customHeight="1">
      <c r="A22" s="154" t="s">
        <v>348</v>
      </c>
      <c r="B22" s="160">
        <f>SUM(B14:B21)</f>
        <v>753524302</v>
      </c>
      <c r="C22" s="370">
        <f>B22/'- 13 -'!$J$52*100</f>
        <v>49.66921426612856</v>
      </c>
      <c r="D22" s="160">
        <f>SUM(D14:D21)</f>
        <v>189562417</v>
      </c>
      <c r="E22" s="370">
        <f>D22/'- 13 -'!$J$52*100</f>
        <v>12.495172726065856</v>
      </c>
      <c r="F22" s="160">
        <f>SUM(F14:F21)</f>
        <v>3316793</v>
      </c>
      <c r="G22" s="370">
        <f>F22/'- 13 -'!$J$52*100</f>
        <v>0.21862931528039203</v>
      </c>
      <c r="H22" s="160">
        <f>SUM(H14:H21)</f>
        <v>9142930</v>
      </c>
      <c r="I22" s="370">
        <f>H22/'- 13 -'!$J$52*100</f>
        <v>0.6026642378817596</v>
      </c>
      <c r="J22" s="160">
        <f>SUM(J14:J21)</f>
        <v>32846821</v>
      </c>
      <c r="K22" s="370">
        <f>J22/'- 13 -'!$J$52*100</f>
        <v>2.165126971857334</v>
      </c>
    </row>
    <row r="23" spans="1:11" ht="12">
      <c r="A23" s="392" t="s">
        <v>195</v>
      </c>
      <c r="B23" s="160">
        <v>48166159</v>
      </c>
      <c r="C23" s="370">
        <f>B23/'- 13 -'!$J$52*100</f>
        <v>3.1749145520557036</v>
      </c>
      <c r="D23" s="160">
        <v>18685547.87</v>
      </c>
      <c r="E23" s="370">
        <f>D23/'- 13 -'!$J$52*100</f>
        <v>1.2316742517416939</v>
      </c>
      <c r="F23" s="160">
        <v>251092</v>
      </c>
      <c r="G23" s="370">
        <f>F23/'- 13 -'!$J$52*100</f>
        <v>0.01655094907411593</v>
      </c>
      <c r="H23" s="160">
        <v>817131</v>
      </c>
      <c r="I23" s="370">
        <f>H23/'- 13 -'!$J$52*100</f>
        <v>0.05386190546843955</v>
      </c>
      <c r="J23" s="160">
        <v>4101649</v>
      </c>
      <c r="K23" s="370">
        <f>J23/'- 13 -'!$J$52*100</f>
        <v>0.2703637858589622</v>
      </c>
    </row>
    <row r="24" spans="1:11" ht="12">
      <c r="A24" s="392" t="s">
        <v>168</v>
      </c>
      <c r="B24" s="148"/>
      <c r="C24" s="366"/>
      <c r="D24" s="148"/>
      <c r="E24" s="366"/>
      <c r="F24" s="148"/>
      <c r="G24" s="366"/>
      <c r="H24" s="148"/>
      <c r="I24" s="366"/>
      <c r="J24" s="148"/>
      <c r="K24" s="366"/>
    </row>
    <row r="25" spans="1:11" ht="12">
      <c r="A25" s="149" t="s">
        <v>349</v>
      </c>
      <c r="B25" s="150">
        <v>3136736</v>
      </c>
      <c r="C25" s="367">
        <f>B25/'- 13 -'!$J$52*100</f>
        <v>0.20676070044026137</v>
      </c>
      <c r="D25" s="150">
        <v>6174761</v>
      </c>
      <c r="E25" s="367">
        <f>D25/'- 13 -'!$J$52*100</f>
        <v>0.40701477886924775</v>
      </c>
      <c r="F25" s="150">
        <v>118546</v>
      </c>
      <c r="G25" s="367">
        <f>F25/'- 13 -'!$J$52*100</f>
        <v>0.007814063406799687</v>
      </c>
      <c r="H25" s="150">
        <v>743273</v>
      </c>
      <c r="I25" s="367">
        <f>H25/'- 13 -'!$J$52*100</f>
        <v>0.04899349071720872</v>
      </c>
      <c r="J25" s="150">
        <v>2612834</v>
      </c>
      <c r="K25" s="367">
        <f>J25/'- 13 -'!$J$52*100</f>
        <v>0.17222724130246533</v>
      </c>
    </row>
    <row r="26" spans="1:12" ht="12">
      <c r="A26" s="149" t="s">
        <v>350</v>
      </c>
      <c r="B26" s="150">
        <v>3417706</v>
      </c>
      <c r="C26" s="367">
        <f>B26/'- 13 -'!$J$52*100</f>
        <v>0.2252810840500711</v>
      </c>
      <c r="D26" s="150">
        <v>251730</v>
      </c>
      <c r="E26" s="367">
        <f>D26/'- 13 -'!$J$52*100</f>
        <v>0.016593003402845186</v>
      </c>
      <c r="F26" s="150">
        <v>24600</v>
      </c>
      <c r="G26" s="367">
        <f>F26/'- 13 -'!$J$52*100</f>
        <v>0.001621530543479091</v>
      </c>
      <c r="H26" s="150">
        <v>53845</v>
      </c>
      <c r="I26" s="367">
        <f>H26/'- 13 -'!$J$52*100</f>
        <v>0.003549240329822425</v>
      </c>
      <c r="J26" s="150">
        <v>1276367</v>
      </c>
      <c r="K26" s="367">
        <f>J26/'- 13 -'!$J$52*100</f>
        <v>0.08413284858490963</v>
      </c>
      <c r="L26" s="536" t="s">
        <v>249</v>
      </c>
    </row>
    <row r="27" spans="1:12" ht="12.75" customHeight="1">
      <c r="A27" s="149" t="s">
        <v>351</v>
      </c>
      <c r="B27" s="150"/>
      <c r="C27" s="367">
        <f>B27/'- 13 -'!$J$52*100</f>
        <v>0</v>
      </c>
      <c r="D27" s="150"/>
      <c r="E27" s="367">
        <f>D27/'- 13 -'!$J$52*100</f>
        <v>0</v>
      </c>
      <c r="F27" s="150">
        <v>57314</v>
      </c>
      <c r="G27" s="367">
        <f>F27/'- 13 -'!$J$52*100</f>
        <v>0.0037779025028032774</v>
      </c>
      <c r="H27" s="150"/>
      <c r="I27" s="367">
        <f>H27/'- 13 -'!$J$52*100</f>
        <v>0</v>
      </c>
      <c r="J27" s="150"/>
      <c r="K27" s="367">
        <f>J27/'- 13 -'!$J$52*100</f>
        <v>0</v>
      </c>
      <c r="L27" s="537"/>
    </row>
    <row r="28" spans="1:12" ht="12.75" customHeight="1">
      <c r="A28" s="149" t="s">
        <v>553</v>
      </c>
      <c r="B28" s="150">
        <v>1634200</v>
      </c>
      <c r="C28" s="367">
        <f>B28/'- 13 -'!$J$52*100</f>
        <v>0.10771972415258253</v>
      </c>
      <c r="D28" s="150">
        <v>1062935</v>
      </c>
      <c r="E28" s="367">
        <f>D28/'- 13 -'!$J$52*100</f>
        <v>0.07006429139158324</v>
      </c>
      <c r="F28" s="150">
        <v>87915</v>
      </c>
      <c r="G28" s="367">
        <f>F28/'- 13 -'!$J$52*100</f>
        <v>0.005794994216665215</v>
      </c>
      <c r="H28" s="150">
        <v>103069</v>
      </c>
      <c r="I28" s="367">
        <f>H28/'- 13 -'!$J$52*100</f>
        <v>0.006793883397798635</v>
      </c>
      <c r="J28" s="150">
        <v>2042352</v>
      </c>
      <c r="K28" s="367">
        <f>J28/'- 13 -'!$J$52*100</f>
        <v>0.1346234206721792</v>
      </c>
      <c r="L28" s="537"/>
    </row>
    <row r="29" spans="1:12" ht="12.75" customHeight="1">
      <c r="A29" s="149" t="s">
        <v>352</v>
      </c>
      <c r="B29" s="150"/>
      <c r="C29" s="367">
        <f>B29/'- 13 -'!$J$52*100</f>
        <v>0</v>
      </c>
      <c r="D29" s="150"/>
      <c r="E29" s="367">
        <f>D29/'- 13 -'!$J$52*100</f>
        <v>0</v>
      </c>
      <c r="F29" s="150"/>
      <c r="G29" s="367">
        <f>F29/'- 13 -'!$J$52*100</f>
        <v>0</v>
      </c>
      <c r="H29" s="150"/>
      <c r="I29" s="367">
        <f>H29/'- 13 -'!$J$52*100</f>
        <v>0</v>
      </c>
      <c r="J29" s="150"/>
      <c r="K29" s="367">
        <f>J29/'- 13 -'!$J$52*100</f>
        <v>0</v>
      </c>
      <c r="L29" s="537"/>
    </row>
    <row r="30" spans="1:12" ht="12.75" customHeight="1">
      <c r="A30" s="149" t="s">
        <v>353</v>
      </c>
      <c r="B30" s="150">
        <v>363832</v>
      </c>
      <c r="C30" s="367">
        <f>B30/'- 13 -'!$J$52*100</f>
        <v>0.02398230490630425</v>
      </c>
      <c r="D30" s="150">
        <v>50800</v>
      </c>
      <c r="E30" s="367">
        <f>D30/'- 13 -'!$J$52*100</f>
        <v>0.003348526488160074</v>
      </c>
      <c r="F30" s="150">
        <v>0</v>
      </c>
      <c r="G30" s="367">
        <f>F30/'- 13 -'!$J$52*100</f>
        <v>0</v>
      </c>
      <c r="H30" s="150"/>
      <c r="I30" s="367">
        <f>H30/'- 13 -'!$J$52*100</f>
        <v>0</v>
      </c>
      <c r="J30" s="150"/>
      <c r="K30" s="367">
        <f>J30/'- 13 -'!$J$52*100</f>
        <v>0</v>
      </c>
      <c r="L30" s="365"/>
    </row>
    <row r="31" spans="1:11" ht="12.75" customHeight="1">
      <c r="A31" s="149" t="s">
        <v>354</v>
      </c>
      <c r="B31" s="150">
        <v>1274824</v>
      </c>
      <c r="C31" s="367">
        <f>B31/'- 13 -'!$J$52*100</f>
        <v>0.08403114038862555</v>
      </c>
      <c r="D31" s="150">
        <v>36156</v>
      </c>
      <c r="E31" s="367">
        <f>D31/'- 13 -'!$J$52*100</f>
        <v>0.0023832544036597567</v>
      </c>
      <c r="F31" s="150">
        <v>0</v>
      </c>
      <c r="G31" s="367">
        <f>F31/'- 13 -'!$J$52*100</f>
        <v>0</v>
      </c>
      <c r="H31" s="150">
        <v>156250</v>
      </c>
      <c r="I31" s="367">
        <f>H31/'- 13 -'!$J$52*100</f>
        <v>0.010299355586122274</v>
      </c>
      <c r="J31" s="150">
        <v>316016</v>
      </c>
      <c r="K31" s="367">
        <f>J31/'- 13 -'!$J$52*100</f>
        <v>0.02083047139138571</v>
      </c>
    </row>
    <row r="32" spans="1:11" ht="12">
      <c r="A32" s="149" t="s">
        <v>355</v>
      </c>
      <c r="B32" s="150"/>
      <c r="C32" s="367">
        <f>B32/'- 13 -'!$J$52*100</f>
        <v>0</v>
      </c>
      <c r="D32" s="150"/>
      <c r="E32" s="367">
        <f>D32/'- 13 -'!$J$52*100</f>
        <v>0</v>
      </c>
      <c r="F32" s="150">
        <v>1407</v>
      </c>
      <c r="G32" s="367">
        <f>F32/'- 13 -'!$J$52*100</f>
        <v>9.274363718191386E-05</v>
      </c>
      <c r="H32" s="150"/>
      <c r="I32" s="367">
        <f>H32/'- 13 -'!$J$52*100</f>
        <v>0</v>
      </c>
      <c r="J32" s="150">
        <v>1285069</v>
      </c>
      <c r="K32" s="367">
        <f>J32/'- 13 -'!$J$52*100</f>
        <v>0.08470644853569642</v>
      </c>
    </row>
    <row r="33" spans="1:11" ht="12">
      <c r="A33" s="149" t="s">
        <v>356</v>
      </c>
      <c r="B33" s="150">
        <v>2405719</v>
      </c>
      <c r="C33" s="367">
        <f>B33/'- 13 -'!$J$52*100</f>
        <v>0.15857507469625914</v>
      </c>
      <c r="D33" s="150">
        <v>48731</v>
      </c>
      <c r="E33" s="367">
        <f>D33/'- 13 -'!$J$52*100</f>
        <v>0.003212146541230877</v>
      </c>
      <c r="F33" s="150">
        <v>19884</v>
      </c>
      <c r="G33" s="367">
        <f>F33/'- 13 -'!$J$52*100</f>
        <v>0.001310671273436514</v>
      </c>
      <c r="H33" s="150">
        <v>20202</v>
      </c>
      <c r="I33" s="367">
        <f>H33/'- 13 -'!$J$52*100</f>
        <v>0.00133163252192539</v>
      </c>
      <c r="J33" s="150">
        <v>213215</v>
      </c>
      <c r="K33" s="367">
        <f>J33/'- 13 -'!$J$52*100</f>
        <v>0.014054253448288388</v>
      </c>
    </row>
    <row r="34" spans="1:11" ht="12">
      <c r="A34" s="149" t="s">
        <v>357</v>
      </c>
      <c r="B34" s="150">
        <v>2945255</v>
      </c>
      <c r="C34" s="367">
        <f>B34/'- 13 -'!$J$52*100</f>
        <v>0.1941390626355492</v>
      </c>
      <c r="D34" s="150">
        <v>147592</v>
      </c>
      <c r="E34" s="367">
        <f>D34/'- 13 -'!$J$52*100</f>
        <v>0.009728655933868536</v>
      </c>
      <c r="F34" s="150">
        <v>249725</v>
      </c>
      <c r="G34" s="367">
        <f>F34/'- 13 -'!$J$52*100</f>
        <v>0.016460842071964063</v>
      </c>
      <c r="H34" s="150">
        <v>89600</v>
      </c>
      <c r="I34" s="367">
        <f>H34/'- 13 -'!$J$52*100</f>
        <v>0.005906062467305957</v>
      </c>
      <c r="J34" s="150">
        <v>536794</v>
      </c>
      <c r="K34" s="367">
        <f>J34/'- 13 -'!$J$52*100</f>
        <v>0.03538324660798029</v>
      </c>
    </row>
    <row r="35" spans="1:11" ht="12">
      <c r="A35" s="155" t="s">
        <v>358</v>
      </c>
      <c r="B35" s="150"/>
      <c r="C35" s="367">
        <f>B35/'- 13 -'!$J$52*100</f>
        <v>0</v>
      </c>
      <c r="D35" s="150"/>
      <c r="E35" s="367">
        <f>D35/'- 13 -'!$J$52*100</f>
        <v>0</v>
      </c>
      <c r="F35" s="150">
        <v>2200</v>
      </c>
      <c r="G35" s="367">
        <f>F35/'- 13 -'!$J$52*100</f>
        <v>0.00014501492665260163</v>
      </c>
      <c r="H35" s="150"/>
      <c r="I35" s="367">
        <f>H35/'- 13 -'!$J$52*100</f>
        <v>0</v>
      </c>
      <c r="J35" s="150"/>
      <c r="K35" s="367">
        <f>J35/'- 13 -'!$J$52*100</f>
        <v>0</v>
      </c>
    </row>
    <row r="36" spans="1:11" ht="12">
      <c r="A36" s="149" t="s">
        <v>359</v>
      </c>
      <c r="B36" s="150">
        <v>366834</v>
      </c>
      <c r="C36" s="367">
        <f>B36/'- 13 -'!$J$52*100</f>
        <v>0.024180184365309304</v>
      </c>
      <c r="D36" s="150">
        <v>22830</v>
      </c>
      <c r="E36" s="367">
        <f>D36/'- 13 -'!$J$52*100</f>
        <v>0.0015048594433994978</v>
      </c>
      <c r="F36" s="150">
        <v>3900</v>
      </c>
      <c r="G36" s="367">
        <f>F36/'- 13 -'!$J$52*100</f>
        <v>0.000257071915429612</v>
      </c>
      <c r="H36" s="150">
        <v>89255</v>
      </c>
      <c r="I36" s="367">
        <f>H36/'- 13 -'!$J$52*100</f>
        <v>0.005883321490171799</v>
      </c>
      <c r="J36" s="150">
        <v>429530</v>
      </c>
      <c r="K36" s="367">
        <f>J36/'- 13 -'!$J$52*100</f>
        <v>0.028312846111405443</v>
      </c>
    </row>
    <row r="37" spans="1:11" ht="12">
      <c r="A37" s="149" t="s">
        <v>360</v>
      </c>
      <c r="B37" s="150">
        <v>411972</v>
      </c>
      <c r="C37" s="367">
        <f>B37/'- 13 -'!$J$52*100</f>
        <v>0.02715549516496618</v>
      </c>
      <c r="D37" s="150">
        <v>74766</v>
      </c>
      <c r="E37" s="367">
        <f>D37/'- 13 -'!$J$52*100</f>
        <v>0.004928266366412915</v>
      </c>
      <c r="F37" s="150">
        <v>0</v>
      </c>
      <c r="G37" s="367">
        <f>F37/'- 13 -'!$J$52*100</f>
        <v>0</v>
      </c>
      <c r="H37" s="150">
        <v>2935</v>
      </c>
      <c r="I37" s="367">
        <f>H37/'- 13 -'!$J$52*100</f>
        <v>0.00019346309532972082</v>
      </c>
      <c r="J37" s="150">
        <v>1666880</v>
      </c>
      <c r="K37" s="367">
        <f>J37/'- 13 -'!$J$52*100</f>
        <v>0.10987385497213117</v>
      </c>
    </row>
    <row r="38" spans="1:11" ht="12">
      <c r="A38" s="156" t="s">
        <v>361</v>
      </c>
      <c r="B38" s="150">
        <v>584173</v>
      </c>
      <c r="C38" s="367">
        <f>B38/'- 13 -'!$J$52*100</f>
        <v>0.03850627488519557</v>
      </c>
      <c r="D38" s="150">
        <v>162460</v>
      </c>
      <c r="E38" s="367">
        <f>D38/'- 13 -'!$J$52*100</f>
        <v>0.01070869317453712</v>
      </c>
      <c r="F38" s="150">
        <v>15350</v>
      </c>
      <c r="G38" s="367">
        <f>F38/'- 13 -'!$J$52*100</f>
        <v>0.0010118086927806524</v>
      </c>
      <c r="H38" s="150">
        <v>40842</v>
      </c>
      <c r="I38" s="367">
        <f>H38/'- 13 -'!$J$52*100</f>
        <v>0.002692136197429798</v>
      </c>
      <c r="J38" s="150">
        <v>940730</v>
      </c>
      <c r="K38" s="367">
        <f>J38/'- 13 -'!$J$52*100</f>
        <v>0.062009041795409975</v>
      </c>
    </row>
    <row r="39" spans="1:11" ht="12">
      <c r="A39" s="157" t="s">
        <v>362</v>
      </c>
      <c r="B39" s="153">
        <v>2910570</v>
      </c>
      <c r="C39" s="368">
        <f>B39/'- 13 -'!$J$52*100</f>
        <v>0.1918527704851194</v>
      </c>
      <c r="D39" s="153">
        <v>13794</v>
      </c>
      <c r="E39" s="368">
        <f>D39/'- 13 -'!$J$52*100</f>
        <v>0.0009092435901118122</v>
      </c>
      <c r="F39" s="153">
        <v>12068</v>
      </c>
      <c r="G39" s="368">
        <f>F39/'- 13 -'!$J$52*100</f>
        <v>0.000795472788565271</v>
      </c>
      <c r="H39" s="153">
        <v>6856</v>
      </c>
      <c r="I39" s="368">
        <f>H39/'- 13 -'!$J$52*100</f>
        <v>0.0004519192441501076</v>
      </c>
      <c r="J39" s="153">
        <v>812826</v>
      </c>
      <c r="K39" s="368">
        <f>J39/'- 13 -'!$J$52*100</f>
        <v>0.05357813762333071</v>
      </c>
    </row>
    <row r="40" spans="1:11" ht="12">
      <c r="A40" s="154" t="s">
        <v>363</v>
      </c>
      <c r="B40" s="160">
        <f>SUM(B25:B39)</f>
        <v>19451821</v>
      </c>
      <c r="C40" s="370">
        <f>B40/'- 13 -'!$J$52*100</f>
        <v>1.2821838161702437</v>
      </c>
      <c r="D40" s="160">
        <f>SUM(D25:D39)</f>
        <v>8046555</v>
      </c>
      <c r="E40" s="370">
        <f>D40/'- 13 -'!$J$52*100</f>
        <v>0.5303957196050568</v>
      </c>
      <c r="F40" s="160">
        <f>SUM(F25:F39)</f>
        <v>592909</v>
      </c>
      <c r="G40" s="370">
        <f>F40/'- 13 -'!$J$52*100</f>
        <v>0.0390821159757579</v>
      </c>
      <c r="H40" s="160">
        <f>SUM(H25:H39)</f>
        <v>1306127</v>
      </c>
      <c r="I40" s="370">
        <f>H40/'- 13 -'!$J$52*100</f>
        <v>0.08609450504726482</v>
      </c>
      <c r="J40" s="160">
        <f>SUM(J25:J39)</f>
        <v>12132613</v>
      </c>
      <c r="K40" s="370">
        <f>J40/'- 13 -'!$J$52*100</f>
        <v>0.7997318110451823</v>
      </c>
    </row>
    <row r="41" spans="1:11" ht="12">
      <c r="A41" s="392" t="s">
        <v>364</v>
      </c>
      <c r="B41" s="158"/>
      <c r="C41" s="371"/>
      <c r="D41" s="158"/>
      <c r="E41" s="371"/>
      <c r="F41" s="158"/>
      <c r="G41" s="371"/>
      <c r="H41" s="158"/>
      <c r="I41" s="371"/>
      <c r="J41" s="158"/>
      <c r="K41" s="371"/>
    </row>
    <row r="42" spans="1:11" ht="12">
      <c r="A42" s="149" t="s">
        <v>365</v>
      </c>
      <c r="B42" s="150">
        <v>25024159</v>
      </c>
      <c r="C42" s="367">
        <f>B42/'- 13 -'!$J$52*100</f>
        <v>1.6494893554218368</v>
      </c>
      <c r="D42" s="150">
        <v>2680020</v>
      </c>
      <c r="E42" s="367">
        <f>D42/'- 13 -'!$J$52*100</f>
        <v>0.17665586533068428</v>
      </c>
      <c r="F42" s="150">
        <v>116015</v>
      </c>
      <c r="G42" s="367">
        <f>F42/'- 13 -'!$J$52*100</f>
        <v>0.007647230325273444</v>
      </c>
      <c r="H42" s="150">
        <v>600911</v>
      </c>
      <c r="I42" s="367">
        <f>H42/'- 13 -'!$J$52*100</f>
        <v>0.039609574813518865</v>
      </c>
      <c r="J42" s="150">
        <v>1502032</v>
      </c>
      <c r="K42" s="367">
        <f>J42/'- 13 -'!$J$52*100</f>
        <v>0.09900775468630024</v>
      </c>
    </row>
    <row r="43" spans="1:11" ht="12">
      <c r="A43" s="149" t="s">
        <v>366</v>
      </c>
      <c r="B43" s="150">
        <v>10192090</v>
      </c>
      <c r="C43" s="367">
        <f>B43/'- 13 -'!$J$52*100</f>
        <v>0.6718205380848702</v>
      </c>
      <c r="D43" s="150">
        <v>615474</v>
      </c>
      <c r="E43" s="367">
        <f>D43/'- 13 -'!$J$52*100</f>
        <v>0.040569507712083334</v>
      </c>
      <c r="F43" s="150">
        <v>58050</v>
      </c>
      <c r="G43" s="367">
        <f>F43/'- 13 -'!$J$52*100</f>
        <v>0.0038264165873561472</v>
      </c>
      <c r="H43" s="150">
        <v>129793</v>
      </c>
      <c r="I43" s="367">
        <f>H43/'- 13 -'!$J$52*100</f>
        <v>0.008555419261373237</v>
      </c>
      <c r="J43" s="150">
        <v>99143</v>
      </c>
      <c r="K43" s="367">
        <f>J43/'- 13 -'!$J$52*100</f>
        <v>0.006535097669599491</v>
      </c>
    </row>
    <row r="44" spans="1:11" ht="12">
      <c r="A44" s="149" t="s">
        <v>367</v>
      </c>
      <c r="B44" s="150">
        <v>8939999</v>
      </c>
      <c r="C44" s="367">
        <f>B44/'- 13 -'!$J$52*100</f>
        <v>0.5892878632996963</v>
      </c>
      <c r="D44" s="150">
        <v>357975</v>
      </c>
      <c r="E44" s="367">
        <f>D44/'- 13 -'!$J$52*100</f>
        <v>0.023596235622029577</v>
      </c>
      <c r="F44" s="150">
        <v>31390</v>
      </c>
      <c r="G44" s="367">
        <f>F44/'- 13 -'!$J$52*100</f>
        <v>0.0020690993398296206</v>
      </c>
      <c r="H44" s="150">
        <v>39500</v>
      </c>
      <c r="I44" s="367">
        <f>H44/'- 13 -'!$J$52*100</f>
        <v>0.0026036770921717112</v>
      </c>
      <c r="J44" s="150">
        <v>263377</v>
      </c>
      <c r="K44" s="367">
        <f>J44/'- 13 -'!$J$52*100</f>
        <v>0.01736072560771921</v>
      </c>
    </row>
    <row r="45" spans="1:11" ht="12">
      <c r="A45" s="157" t="s">
        <v>368</v>
      </c>
      <c r="B45" s="153">
        <v>13539656</v>
      </c>
      <c r="C45" s="368">
        <f>B45/'- 13 -'!$J$52*100</f>
        <v>0.8924782826097535</v>
      </c>
      <c r="D45" s="153">
        <v>446998</v>
      </c>
      <c r="E45" s="368">
        <f>D45/'- 13 -'!$J$52*100</f>
        <v>0.029464264629027098</v>
      </c>
      <c r="F45" s="153">
        <v>78500</v>
      </c>
      <c r="G45" s="368">
        <f>F45/'- 13 -'!$J$52*100</f>
        <v>0.00517439624646783</v>
      </c>
      <c r="H45" s="153">
        <v>88230</v>
      </c>
      <c r="I45" s="368">
        <f>H45/'- 13 -'!$J$52*100</f>
        <v>0.005815757717526837</v>
      </c>
      <c r="J45" s="153">
        <v>918455</v>
      </c>
      <c r="K45" s="368">
        <f>J45/'- 13 -'!$J$52*100</f>
        <v>0.06054076566305238</v>
      </c>
    </row>
    <row r="46" spans="1:11" ht="12">
      <c r="A46" s="154" t="s">
        <v>369</v>
      </c>
      <c r="B46" s="160">
        <f>SUM(B42:B45)</f>
        <v>57695904</v>
      </c>
      <c r="C46" s="370">
        <f>B46/'- 13 -'!$J$52*100</f>
        <v>3.803076039416157</v>
      </c>
      <c r="D46" s="160">
        <f>SUM(D42:D45)</f>
        <v>4100467</v>
      </c>
      <c r="E46" s="370">
        <f>D46/'- 13 -'!$J$52*100</f>
        <v>0.2702858732938243</v>
      </c>
      <c r="F46" s="160">
        <f>SUM(F42:F45)</f>
        <v>283955</v>
      </c>
      <c r="G46" s="370">
        <f>F46/'- 13 -'!$J$52*100</f>
        <v>0.01871714249892704</v>
      </c>
      <c r="H46" s="160">
        <f>SUM(H42:H45)</f>
        <v>858434</v>
      </c>
      <c r="I46" s="370">
        <f>H46/'- 13 -'!$J$52*100</f>
        <v>0.05658442888459065</v>
      </c>
      <c r="J46" s="160">
        <f>SUM(J42:J45)</f>
        <v>2783007</v>
      </c>
      <c r="K46" s="370">
        <f>J46/'- 13 -'!$J$52*100</f>
        <v>0.1834443436266713</v>
      </c>
    </row>
    <row r="47" spans="1:11" ht="12">
      <c r="A47" s="392" t="s">
        <v>111</v>
      </c>
      <c r="B47" s="158"/>
      <c r="C47" s="371"/>
      <c r="D47" s="158"/>
      <c r="E47" s="371"/>
      <c r="F47" s="158"/>
      <c r="G47" s="371"/>
      <c r="H47" s="158"/>
      <c r="I47" s="371"/>
      <c r="J47" s="158"/>
      <c r="K47" s="371"/>
    </row>
    <row r="48" spans="1:11" ht="15" customHeight="1">
      <c r="A48" s="157" t="s">
        <v>428</v>
      </c>
      <c r="B48" s="159"/>
      <c r="C48" s="368"/>
      <c r="D48" s="159"/>
      <c r="E48" s="368"/>
      <c r="F48" s="153">
        <v>35400</v>
      </c>
      <c r="G48" s="368"/>
      <c r="H48" s="159"/>
      <c r="I48" s="368"/>
      <c r="J48" s="153">
        <v>-35400</v>
      </c>
      <c r="K48" s="368"/>
    </row>
    <row r="49" spans="1:11" ht="12">
      <c r="A49" s="154" t="s">
        <v>372</v>
      </c>
      <c r="B49" s="154"/>
      <c r="C49" s="370"/>
      <c r="D49" s="154"/>
      <c r="E49" s="370"/>
      <c r="F49" s="160">
        <f>F48</f>
        <v>35400</v>
      </c>
      <c r="G49" s="370"/>
      <c r="H49" s="154"/>
      <c r="I49" s="370"/>
      <c r="J49" s="160">
        <f>J48</f>
        <v>-35400</v>
      </c>
      <c r="K49" s="370"/>
    </row>
    <row r="50" spans="1:11" ht="4.5" customHeight="1">
      <c r="A50" s="27"/>
      <c r="B50" s="31"/>
      <c r="C50" s="372"/>
      <c r="D50" s="95"/>
      <c r="E50" s="372"/>
      <c r="F50" s="95"/>
      <c r="G50" s="372"/>
      <c r="H50" s="95"/>
      <c r="I50" s="372"/>
      <c r="J50" s="95"/>
      <c r="K50" s="372"/>
    </row>
    <row r="51" spans="1:11" ht="12">
      <c r="A51" s="393" t="s">
        <v>373</v>
      </c>
      <c r="B51" s="513">
        <f>SUM(B47,B46,B40,B23,B22)</f>
        <v>878838186</v>
      </c>
      <c r="C51" s="514">
        <f>B51/'- 13 -'!$J$52*100</f>
        <v>57.92938867377067</v>
      </c>
      <c r="D51" s="513">
        <f>SUM(D47,D46,D40,D23,D22)</f>
        <v>220394986.87</v>
      </c>
      <c r="E51" s="514">
        <f>D51/'- 13 -'!$J$52*100</f>
        <v>14.527528570706433</v>
      </c>
      <c r="F51" s="513">
        <f>SUM(F49,F46,F40,F23,F22)</f>
        <v>4480149</v>
      </c>
      <c r="G51" s="514">
        <f>F51/'- 13 -'!$J$52*100</f>
        <v>0.2953129448307848</v>
      </c>
      <c r="H51" s="513">
        <f>SUM(H47,H46,H40,H23,H22)</f>
        <v>12124622</v>
      </c>
      <c r="I51" s="514">
        <f>H51/'- 13 -'!$J$52*100</f>
        <v>0.7992050772820546</v>
      </c>
      <c r="J51" s="513">
        <f>SUM(J49,J46,J40,J23,J22)</f>
        <v>51828690</v>
      </c>
      <c r="K51" s="514">
        <f>J51/'- 13 -'!$J$52*100</f>
        <v>3.4163334903865574</v>
      </c>
    </row>
    <row r="52" ht="19.5" customHeight="1">
      <c r="A52" s="163" t="s">
        <v>429</v>
      </c>
    </row>
  </sheetData>
  <mergeCells count="1">
    <mergeCell ref="L26:L29"/>
  </mergeCells>
  <printOptions verticalCentered="1"/>
  <pageMargins left="0.7480314960629921" right="0" top="0.31496062992125984" bottom="0.31496062992125984" header="0" footer="0"/>
  <pageSetup fitToHeight="1" fitToWidth="1" horizontalDpi="600" verticalDpi="600" orientation="landscape"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chanderson</cp:lastModifiedBy>
  <cp:lastPrinted>2005-11-03T19:39:28Z</cp:lastPrinted>
  <dcterms:created xsi:type="dcterms:W3CDTF">1999-01-19T20:49:35Z</dcterms:created>
  <dcterms:modified xsi:type="dcterms:W3CDTF">2006-12-15T18:50:17Z</dcterms:modified>
  <cp:category/>
  <cp:version/>
  <cp:contentType/>
  <cp:contentStatus/>
</cp:coreProperties>
</file>