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250" windowHeight="5160"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40 -" sheetId="35" r:id="rId35"/>
    <sheet name="- 41 -" sheetId="36" r:id="rId36"/>
    <sheet name="- 42 -" sheetId="37" r:id="rId37"/>
    <sheet name="- 43 -" sheetId="38" r:id="rId38"/>
    <sheet name="- 44 -" sheetId="39" r:id="rId39"/>
    <sheet name="- 47 -" sheetId="40" r:id="rId40"/>
    <sheet name="- 48 -" sheetId="41" r:id="rId41"/>
    <sheet name="- 49 -" sheetId="42" r:id="rId42"/>
    <sheet name="- 50 -" sheetId="43" r:id="rId43"/>
    <sheet name="- 52 -" sheetId="44" r:id="rId44"/>
    <sheet name="- 53 -" sheetId="45" r:id="rId45"/>
    <sheet name="- 55 -" sheetId="46" r:id="rId46"/>
    <sheet name="- 56 -" sheetId="47" r:id="rId47"/>
    <sheet name="- 57 -" sheetId="48" r:id="rId48"/>
    <sheet name="- 58 -" sheetId="49" r:id="rId49"/>
    <sheet name="- 59 -" sheetId="50" r:id="rId50"/>
    <sheet name="- 60 -" sheetId="51" r:id="rId51"/>
    <sheet name="- 61 -" sheetId="52" r:id="rId52"/>
    <sheet name="- 62 -" sheetId="53" r:id="rId53"/>
    <sheet name="- 63 -" sheetId="54" r:id="rId54"/>
  </sheets>
  <definedNames>
    <definedName name="_Fill" hidden="1">#REF!</definedName>
    <definedName name="capyear">'- 47 -'!$B$3</definedName>
    <definedName name="FALLYR" localSheetId="0">#REF!</definedName>
    <definedName name="FALLYR">#REF!</definedName>
    <definedName name="HTML_CodePage" hidden="1">1252</definedName>
    <definedName name="HTML_Control" localSheetId="18" hidden="1">{"'- 4 -'!$A$1:$G$76","'-3 -'!$A$1:$G$77"}</definedName>
    <definedName name="HTML_Control" localSheetId="42" hidden="1">{"'- 4 -'!$A$1:$G$76","'-3 -'!$A$1:$G$77"}</definedName>
    <definedName name="HTML_Control" localSheetId="47" hidden="1">{"'- 4 -'!$A$1:$G$76","'-3 -'!$A$1:$G$77"}</definedName>
    <definedName name="HTML_Control" localSheetId="51" hidden="1">{"'- 4 -'!$A$1:$G$76","'-3 -'!$A$1:$G$77"}</definedName>
    <definedName name="HTML_Control" localSheetId="52" hidden="1">{"'- 4 -'!$A$1:$G$76","'-3 -'!$A$1:$G$77"}</definedName>
    <definedName name="HTML_Control" localSheetId="53"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OPYEAR">'- 3 -'!$A$3</definedName>
    <definedName name="_xlnm.Print_Area" localSheetId="7">'- 10 -'!$A$2:$K$29</definedName>
    <definedName name="_xlnm.Print_Area" localSheetId="8">'- 12 -'!$A$2:$L$51</definedName>
    <definedName name="_xlnm.Print_Area" localSheetId="9">'- 13 -'!$A$2:$L$51</definedName>
    <definedName name="_xlnm.Print_Area" localSheetId="10">'- 15 -'!$A$1:$I$52</definedName>
    <definedName name="_xlnm.Print_Area" localSheetId="11">'- 16 -'!$A$1:$I$52</definedName>
    <definedName name="_xlnm.Print_Area" localSheetId="12">'- 17 -'!$A$1:$J$52</definedName>
    <definedName name="_xlnm.Print_Area" localSheetId="13">'- 18 -'!$A$1:$G$52</definedName>
    <definedName name="_xlnm.Print_Area" localSheetId="14">'- 19 -'!$A$1:$J$53</definedName>
    <definedName name="_xlnm.Print_Area" localSheetId="15">'- 20 -'!$A$1:$I$53</definedName>
    <definedName name="_xlnm.Print_Area" localSheetId="16">'- 21 -'!$A$1:$J$55</definedName>
    <definedName name="_xlnm.Print_Area" localSheetId="17">'- 22 -'!$A$1:$J$53</definedName>
    <definedName name="_xlnm.Print_Area" localSheetId="18">'- 23 -'!$A$1:$F$52</definedName>
    <definedName name="_xlnm.Print_Area" localSheetId="19">'- 24 -'!$A$1:$I$52</definedName>
    <definedName name="_xlnm.Print_Area" localSheetId="20">'- 25 -'!$A$1:$J$52</definedName>
    <definedName name="_xlnm.Print_Area" localSheetId="21">'- 26 -'!$A$1:$E$52</definedName>
    <definedName name="_xlnm.Print_Area" localSheetId="22">'- 27 -'!$A$1:$J$52</definedName>
    <definedName name="_xlnm.Print_Area" localSheetId="23">'- 28 -'!$A$1:$J$53</definedName>
    <definedName name="_xlnm.Print_Area" localSheetId="24">'- 29 -'!$A$1:$G$52</definedName>
    <definedName name="_xlnm.Print_Area" localSheetId="1">'- 3 -'!$A$2:$F$58</definedName>
    <definedName name="_xlnm.Print_Area" localSheetId="25">'- 30 -'!$A$1:$G$52</definedName>
    <definedName name="_xlnm.Print_Area" localSheetId="26">'- 31 -'!$A$1:$G$52</definedName>
    <definedName name="_xlnm.Print_Area" localSheetId="27">'- 32 -'!$A$1:$F$52</definedName>
    <definedName name="_xlnm.Print_Area" localSheetId="28">'- 33 -'!$A$1:$F$52</definedName>
    <definedName name="_xlnm.Print_Area" localSheetId="29">'- 34 -'!$A$1:$H$52</definedName>
    <definedName name="_xlnm.Print_Area" localSheetId="30">'- 35 -'!$A$1:$E$52</definedName>
    <definedName name="_xlnm.Print_Area" localSheetId="31">'- 36 -'!$A$1:$G$54</definedName>
    <definedName name="_xlnm.Print_Area" localSheetId="32">'- 37 -'!$A$1:$J$55</definedName>
    <definedName name="_xlnm.Print_Area" localSheetId="33">'- 38 -'!$A$1:$H$54</definedName>
    <definedName name="_xlnm.Print_Area" localSheetId="2">'- 4 -'!$A$1:$E$57</definedName>
    <definedName name="_xlnm.Print_Area" localSheetId="34">'- 40 -'!$A$1:$H$55</definedName>
    <definedName name="_xlnm.Print_Area" localSheetId="35">'- 41 -'!$A$1:$H$60</definedName>
    <definedName name="_xlnm.Print_Area" localSheetId="36">'- 42 -'!$A$1:$I$57</definedName>
    <definedName name="_xlnm.Print_Area" localSheetId="37">'- 43 -'!$A$1:$I$52</definedName>
    <definedName name="_xlnm.Print_Area" localSheetId="38">'- 44 -'!$A$2:$D$59</definedName>
    <definedName name="_xlnm.Print_Area" localSheetId="39">'- 47 -'!$A$1:$G$53</definedName>
    <definedName name="_xlnm.Print_Area" localSheetId="40">'- 48 -'!$A$1:$F$53</definedName>
    <definedName name="_xlnm.Print_Area" localSheetId="41">'- 49 -'!$A$1:$E$53</definedName>
    <definedName name="_xlnm.Print_Area" localSheetId="42">'- 50 -'!$A$1:$G$55</definedName>
    <definedName name="_xlnm.Print_Area" localSheetId="43">'- 52 -'!$A$1:$G$59</definedName>
    <definedName name="_xlnm.Print_Area" localSheetId="44">'- 53 -'!$A$1:$G$27</definedName>
    <definedName name="_xlnm.Print_Area" localSheetId="45">'- 55 -'!$A$1:$F$52</definedName>
    <definedName name="_xlnm.Print_Area" localSheetId="46">'- 56 -'!$A$1:$F$54</definedName>
    <definedName name="_xlnm.Print_Area" localSheetId="47">'- 57 -'!$A$1:$F$53</definedName>
    <definedName name="_xlnm.Print_Area" localSheetId="48">'- 58 -'!$A$1:$F$55</definedName>
    <definedName name="_xlnm.Print_Area" localSheetId="49">'- 59 -'!$A$1:$F$53</definedName>
    <definedName name="_xlnm.Print_Area" localSheetId="3">'- 6 -'!$A$1:$H$54</definedName>
    <definedName name="_xlnm.Print_Area" localSheetId="50">'- 60 -'!$A$1:$F$59</definedName>
    <definedName name="_xlnm.Print_Area" localSheetId="51">'- 61 -'!$A$2:$G$64</definedName>
    <definedName name="_xlnm.Print_Area" localSheetId="52">'- 62 -'!$A$2:$G$55</definedName>
    <definedName name="_xlnm.Print_Area" localSheetId="53">'- 63 -'!$A$1:$I$58</definedName>
    <definedName name="_xlnm.Print_Area" localSheetId="4">'- 7 -'!$A$1:$G$59</definedName>
    <definedName name="_xlnm.Print_Area" localSheetId="5">'- 8 -'!$A$1:$G$57</definedName>
    <definedName name="_xlnm.Print_Area" localSheetId="6">'- 9 -'!$A$1:$D$57</definedName>
    <definedName name="_xlnm.Print_Area" localSheetId="0">'README'!$B$2:$B$19</definedName>
    <definedName name="REVYEAR">'- 41 -'!$B$1</definedName>
    <definedName name="SPRINGYR" localSheetId="0">#REF!</definedName>
    <definedName name="SPRINGYR">#REF!</definedName>
    <definedName name="STATDATE">'- 6 -'!$B$3</definedName>
    <definedName name="TAXYEAR">'- 50 -'!$B$3</definedName>
  </definedNames>
  <calcPr calcMode="autoNoTable" fullCalcOnLoad="1" iterate="1" iterateCount="50" iterateDelta="0"/>
</workbook>
</file>

<file path=xl/sharedStrings.xml><?xml version="1.0" encoding="utf-8"?>
<sst xmlns="http://schemas.openxmlformats.org/spreadsheetml/2006/main" count="3083" uniqueCount="602">
  <si>
    <r>
      <t>(2)</t>
    </r>
    <r>
      <rPr>
        <sz val="9"/>
        <rFont val="Arial"/>
        <family val="2"/>
      </rPr>
      <t xml:space="preserve">  Total Management Information Services expenditures in Function 500 (from page 26).</t>
    </r>
  </si>
  <si>
    <r>
      <t xml:space="preserve">INFORMATION SERVICES </t>
    </r>
    <r>
      <rPr>
        <b/>
        <vertAlign val="superscript"/>
        <sz val="10"/>
        <rFont val="Arial"/>
        <family val="2"/>
      </rPr>
      <t>(2)</t>
    </r>
  </si>
  <si>
    <r>
      <t>(1)</t>
    </r>
    <r>
      <rPr>
        <sz val="9"/>
        <rFont val="Arial"/>
        <family val="2"/>
      </rPr>
      <t xml:space="preserve">  Excludes information technology expenditures in Function 300 (Adult Learning Centres) and Function 400 (Community Education and Services).</t>
    </r>
  </si>
  <si>
    <r>
      <t>(1)</t>
    </r>
    <r>
      <rPr>
        <sz val="9"/>
        <rFont val="Arial"/>
        <family val="2"/>
      </rPr>
      <t xml:space="preserve">  See appendix for more detail.</t>
    </r>
  </si>
  <si>
    <r>
      <t xml:space="preserve">(DEFICIT) AT YEAR END </t>
    </r>
    <r>
      <rPr>
        <b/>
        <vertAlign val="superscript"/>
        <sz val="10"/>
        <rFont val="Arial"/>
        <family val="2"/>
      </rPr>
      <t>(1)</t>
    </r>
  </si>
  <si>
    <r>
      <t xml:space="preserve">EXPENDITURES </t>
    </r>
    <r>
      <rPr>
        <b/>
        <vertAlign val="superscript"/>
        <sz val="10"/>
        <rFont val="Arial"/>
        <family val="2"/>
      </rPr>
      <t>(2)</t>
    </r>
  </si>
  <si>
    <r>
      <t>(1)</t>
    </r>
    <r>
      <rPr>
        <b/>
        <sz val="9"/>
        <rFont val="Arial"/>
        <family val="2"/>
      </rPr>
      <t xml:space="preserve">  School divisions/districts may have set aside some or all of their surpluses for specific purposes.  For further information, please refer</t>
    </r>
  </si>
  <si>
    <r>
      <t>(2)</t>
    </r>
    <r>
      <rPr>
        <sz val="9"/>
        <rFont val="Arial"/>
        <family val="2"/>
      </rPr>
      <t xml:space="preserve">  Operating expenditures include transfers to other school divisions, organizations and individuals but not net transfers to capital.  These are the</t>
    </r>
  </si>
  <si>
    <t xml:space="preserve">      amounts reported as Total Expenses on page 3.</t>
  </si>
  <si>
    <r>
      <t xml:space="preserve">EDUCATION SUPPORT LEVY </t>
    </r>
    <r>
      <rPr>
        <b/>
        <vertAlign val="superscript"/>
        <sz val="9"/>
        <rFont val="Arial"/>
        <family val="2"/>
      </rPr>
      <t>(1)</t>
    </r>
  </si>
  <si>
    <r>
      <t xml:space="preserve">TRANSFERS </t>
    </r>
    <r>
      <rPr>
        <b/>
        <vertAlign val="superscript"/>
        <sz val="10"/>
        <rFont val="Arial"/>
        <family val="2"/>
      </rPr>
      <t>(1)</t>
    </r>
  </si>
  <si>
    <r>
      <t>(1)</t>
    </r>
    <r>
      <rPr>
        <sz val="9"/>
        <rFont val="Arial"/>
        <family val="2"/>
      </rPr>
      <t xml:space="preserve">  Includes transfers to bus reserves.</t>
    </r>
  </si>
  <si>
    <r>
      <t xml:space="preserve">    - OLD DIVISION / DISTRICT </t>
    </r>
    <r>
      <rPr>
        <b/>
        <vertAlign val="superscript"/>
        <sz val="10"/>
        <rFont val="Arial"/>
        <family val="2"/>
      </rPr>
      <t>(1)</t>
    </r>
  </si>
  <si>
    <r>
      <t xml:space="preserve">RESIDENT PUPIL </t>
    </r>
    <r>
      <rPr>
        <b/>
        <vertAlign val="superscript"/>
        <sz val="10"/>
        <rFont val="Arial"/>
        <family val="2"/>
      </rPr>
      <t>(1)</t>
    </r>
  </si>
  <si>
    <r>
      <t xml:space="preserve">SUPPORT </t>
    </r>
    <r>
      <rPr>
        <b/>
        <vertAlign val="superscript"/>
        <sz val="10"/>
        <rFont val="Arial"/>
        <family val="2"/>
      </rPr>
      <t>(1)</t>
    </r>
  </si>
  <si>
    <r>
      <t xml:space="preserve">SUPPORT </t>
    </r>
    <r>
      <rPr>
        <b/>
        <vertAlign val="superscript"/>
        <sz val="10"/>
        <rFont val="Arial"/>
        <family val="2"/>
      </rPr>
      <t>(2)</t>
    </r>
  </si>
  <si>
    <r>
      <t>(2)</t>
    </r>
    <r>
      <rPr>
        <sz val="9"/>
        <rFont val="Arial"/>
        <family val="2"/>
      </rPr>
      <t xml:space="preserve">  Provided in recognition of the higher costs associated with sparsely populated rural and northern divisions.</t>
    </r>
  </si>
  <si>
    <r>
      <t>(1)</t>
    </r>
    <r>
      <rPr>
        <sz val="9"/>
        <rFont val="Arial"/>
        <family val="2"/>
      </rPr>
      <t xml:space="preserve">  Support for Function 200 Exceptional expenditures less categorical support for special needs.</t>
    </r>
  </si>
  <si>
    <r>
      <t xml:space="preserve">NEEDS </t>
    </r>
    <r>
      <rPr>
        <b/>
        <vertAlign val="superscript"/>
        <sz val="10"/>
        <rFont val="Arial"/>
        <family val="2"/>
      </rPr>
      <t>(1)</t>
    </r>
  </si>
  <si>
    <r>
      <t xml:space="preserve">NEEDS </t>
    </r>
    <r>
      <rPr>
        <b/>
        <vertAlign val="superscript"/>
        <sz val="10"/>
        <rFont val="Arial"/>
        <family val="2"/>
      </rPr>
      <t>(2)</t>
    </r>
  </si>
  <si>
    <r>
      <t xml:space="preserve">AT RISK </t>
    </r>
    <r>
      <rPr>
        <b/>
        <vertAlign val="superscript"/>
        <sz val="10"/>
        <rFont val="Arial"/>
        <family val="2"/>
      </rPr>
      <t>(3)</t>
    </r>
  </si>
  <si>
    <r>
      <t>(1)</t>
    </r>
    <r>
      <rPr>
        <sz val="9"/>
        <rFont val="Arial"/>
        <family val="2"/>
      </rPr>
      <t xml:space="preserve">  Includes vehicle support for school buses.</t>
    </r>
  </si>
  <si>
    <r>
      <t>(3)</t>
    </r>
    <r>
      <rPr>
        <sz val="9"/>
        <rFont val="Arial"/>
        <family val="2"/>
      </rPr>
      <t xml:space="preserve">  Support for expenditures related to At Risk students which may be recorded under Functions 100, 200 and 600.</t>
    </r>
  </si>
  <si>
    <r>
      <t xml:space="preserve">CATEGORICAL </t>
    </r>
    <r>
      <rPr>
        <b/>
        <vertAlign val="superscript"/>
        <sz val="10"/>
        <rFont val="Arial"/>
        <family val="2"/>
      </rPr>
      <t>(1)</t>
    </r>
  </si>
  <si>
    <r>
      <t>(1)</t>
    </r>
    <r>
      <rPr>
        <sz val="9"/>
        <rFont val="Arial"/>
        <family val="2"/>
      </rPr>
      <t xml:space="preserve">  All other categorical support not shown elsewhere (eg. Heritage Language, English as a Second Language, Northern Allowance, etc.).</t>
    </r>
  </si>
  <si>
    <r>
      <t>(1)</t>
    </r>
    <r>
      <rPr>
        <sz val="9"/>
        <rFont val="Arial"/>
        <family val="2"/>
      </rPr>
      <t xml:space="preserve">  Equalization is provided to recognize the varying ability of school divisions to meet the cost of unsupported program requirements through the</t>
    </r>
  </si>
  <si>
    <t xml:space="preserve">      property tax base of the school division.</t>
  </si>
  <si>
    <r>
      <t>(2)</t>
    </r>
    <r>
      <rPr>
        <sz val="9"/>
        <rFont val="Arial"/>
        <family val="2"/>
      </rPr>
      <t xml:space="preserve">  For a definition of Divisional Administration, see expenditure definitions, page iii.</t>
    </r>
  </si>
  <si>
    <r>
      <t>(3)</t>
    </r>
    <r>
      <rPr>
        <sz val="9"/>
        <rFont val="Arial"/>
        <family val="2"/>
      </rPr>
      <t xml:space="preserve">  Administration, supervision and coordination of Curriculum Consulting and Development (Function 600, Program 610).</t>
    </r>
  </si>
  <si>
    <r>
      <t>(4)</t>
    </r>
    <r>
      <rPr>
        <sz val="9"/>
        <rFont val="Arial"/>
        <family val="2"/>
      </rPr>
      <t xml:space="preserve">  Administration of Pupil Transportation.  For a definition of Transportation of Pupils, see expenditure definitions, page iii.</t>
    </r>
  </si>
  <si>
    <r>
      <t>(5)</t>
    </r>
    <r>
      <rPr>
        <sz val="9"/>
        <rFont val="Arial"/>
        <family val="2"/>
      </rPr>
      <t xml:space="preserve">  Administration of Operations and Maintenance.  For a definition of Operations and Maintenance, see expenditure definitions, page iii.</t>
    </r>
  </si>
  <si>
    <t>(5)</t>
  </si>
  <si>
    <t>(from page 32)</t>
  </si>
  <si>
    <r>
      <t>(1)</t>
    </r>
    <r>
      <rPr>
        <sz val="9"/>
        <rFont val="Arial"/>
        <family val="2"/>
      </rPr>
      <t xml:space="preserve">  Effective from fiscal year 2003/2004 on, school divisions are required to limit the proportion of the budget spent on administration expenditures in</t>
    </r>
  </si>
  <si>
    <t xml:space="preserve">      defined categories to 4% (urban school divisions), 4.5% (rural school divisions) and 5.0% (northern school divisions).  Frontier school division, D.S.F.M.</t>
  </si>
  <si>
    <t xml:space="preserve">      and the Winnipeg Technical College are exempt from these limits and are not reflected in the above totals.  The defined administration categories</t>
  </si>
  <si>
    <t xml:space="preserve">      exclude administration at the school level (Function 100 - Regular Instruction, Program 110) and special needs administration (Function 200 - </t>
  </si>
  <si>
    <t xml:space="preserve">      Exceptional, Program 210).  This appendix provides an analysis of the defined administration expenditures as a percentage of the adjusted operating</t>
  </si>
  <si>
    <t xml:space="preserve">      expenditure base.  Expenditures shown for Function 500, Programs 605 or 710 may differ from corresponding amounts shown elsewhere in this report</t>
  </si>
  <si>
    <t xml:space="preserve">      owing to the inclusion of operating transfers for the purpose of calculating administration costs.</t>
  </si>
  <si>
    <r>
      <t xml:space="preserve">FUNCTION 300 </t>
    </r>
    <r>
      <rPr>
        <b/>
        <vertAlign val="superscript"/>
        <sz val="10"/>
        <rFont val="Arial"/>
        <family val="2"/>
      </rPr>
      <t>(1)</t>
    </r>
  </si>
  <si>
    <r>
      <t>(1)</t>
    </r>
    <r>
      <rPr>
        <sz val="9"/>
        <rFont val="Arial"/>
        <family val="2"/>
      </rPr>
      <t xml:space="preserve">  For a definition of Adult Learning Centres, see expenditure definitions, page iii.  Expenditures shown here may differ from those shown for Adult</t>
    </r>
  </si>
  <si>
    <t xml:space="preserve">      Learning Centres on page 15 owing to the inclusion of operating transfers for the purpose of calculating administration costs.</t>
  </si>
  <si>
    <t>PUPIL / EDUCATOR</t>
  </si>
  <si>
    <t>RATIO</t>
  </si>
  <si>
    <t>SEPT. 30, 2003</t>
  </si>
  <si>
    <t xml:space="preserve">      to the school divisions' financial statements.</t>
  </si>
  <si>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</si>
  <si>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</si>
  <si>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</si>
  <si>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</si>
  <si>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</si>
  <si>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</si>
  <si>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</si>
  <si>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</si>
  <si>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</si>
  <si>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</si>
  <si>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</si>
  <si>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</si>
  <si>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</si>
  <si>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600: INSTRUCTIONAL &amp; PUPIL SUPPORT SERVICES</t>
  </si>
  <si>
    <t xml:space="preserve"> FUNCTION 100: REGULAR INSTRUCTION</t>
  </si>
  <si>
    <t>ADMINISTRATION /</t>
  </si>
  <si>
    <t>CLINICAL AND</t>
  </si>
  <si>
    <t>SPECIAL NEEDS</t>
  </si>
  <si>
    <t>BUSINESS AND</t>
  </si>
  <si>
    <t xml:space="preserve"> FUNCTION 400: COMMUNITY EDUCATION AND SERVICES</t>
  </si>
  <si>
    <t>INSTRUCTIONAL MGMT.</t>
  </si>
  <si>
    <t>MANAGEMENT</t>
  </si>
  <si>
    <t>PROFESSIONAL AND</t>
  </si>
  <si>
    <t>CURRICULUM CONSULTING</t>
  </si>
  <si>
    <t>COUNSELLING AND</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</si>
  <si>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</si>
  <si>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</si>
  <si>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</si>
  <si>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</si>
  <si>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</si>
  <si>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</si>
  <si>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</si>
  <si>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</si>
  <si>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</si>
  <si>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</si>
  <si>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</si>
  <si>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</si>
  <si>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</si>
  <si>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</si>
  <si>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</si>
  <si>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</si>
  <si>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</si>
  <si>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</si>
  <si>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CLASSES</t>
  </si>
  <si>
    <t>SUPPORT SERVICES</t>
  </si>
  <si>
    <t>ENGLISH AS A</t>
  </si>
  <si>
    <t>COMMUNITY SERVICES</t>
  </si>
  <si>
    <t>BOARD OF TRUSTEES</t>
  </si>
  <si>
    <t>AND ADMINISTRATION</t>
  </si>
  <si>
    <t>ADMIN. SERVICES</t>
  </si>
  <si>
    <t>INFORMATION SERVICES</t>
  </si>
  <si>
    <t>STAFF DEVELOPMENT</t>
  </si>
  <si>
    <t>AND DEVELOPMENT</t>
  </si>
  <si>
    <t>GUIDANCE</t>
  </si>
  <si>
    <t>OTHER</t>
  </si>
  <si>
    <t>ALLOWANCES IN LIEU</t>
  </si>
  <si>
    <t>BOARDING OF</t>
  </si>
  <si>
    <t>SCHOOL BUILDINGS</t>
  </si>
  <si>
    <t>HEALTH AND</t>
  </si>
  <si>
    <t>REGULAR INSTRUCTION</t>
  </si>
  <si>
    <t>EXCEPTIONAL</t>
  </si>
  <si>
    <t>COMMUNITY EDUCATION</t>
  </si>
  <si>
    <t>OF PUPILS</t>
  </si>
  <si>
    <t>MAINTENANCE</t>
  </si>
  <si>
    <t>FISCAL</t>
  </si>
  <si>
    <t>TOTAL</t>
  </si>
  <si>
    <t>(PROGRAM 720)</t>
  </si>
  <si>
    <t>(PROGRAMS 710, 720 AND 790)</t>
  </si>
  <si>
    <t>REPLACEMENTS</t>
  </si>
  <si>
    <t>COMMUNITY</t>
  </si>
  <si>
    <t>EXPENDITURES</t>
  </si>
  <si>
    <t>PER</t>
  </si>
  <si>
    <t>SECOND LANGUAGE</t>
  </si>
  <si>
    <t>&amp; RECREATION</t>
  </si>
  <si>
    <t>REGULAR</t>
  </si>
  <si>
    <t>OF TRANSPORTATION</t>
  </si>
  <si>
    <t>STUDENTS</t>
  </si>
  <si>
    <t>OTHER BUILDINGS</t>
  </si>
  <si>
    <t>GROUNDS</t>
  </si>
  <si>
    <t>DEBT SERVICES</t>
  </si>
  <si>
    <t>EDUCATION LEVY</t>
  </si>
  <si>
    <t>ENGLISH</t>
  </si>
  <si>
    <t>FRENCH</t>
  </si>
  <si>
    <t>N-S4</t>
  </si>
  <si>
    <t>NURSERY</t>
  </si>
  <si>
    <t xml:space="preserve">REGULAR </t>
  </si>
  <si>
    <t>TOTAL KM.</t>
  </si>
  <si>
    <t>COST</t>
  </si>
  <si>
    <t>LOADED</t>
  </si>
  <si>
    <t>COST PER</t>
  </si>
  <si>
    <t>CONSOLIDATED</t>
  </si>
  <si>
    <t>EDUCATION</t>
  </si>
  <si>
    <t>FOR PER PUPIL</t>
  </si>
  <si>
    <t>AREA</t>
  </si>
  <si>
    <t xml:space="preserve"> DIVISION / DISTRICT</t>
  </si>
  <si>
    <t>AMOUNT</t>
  </si>
  <si>
    <t>%</t>
  </si>
  <si>
    <t>PUPIL</t>
  </si>
  <si>
    <t>LANGUAGE</t>
  </si>
  <si>
    <t>IMMERSION</t>
  </si>
  <si>
    <t>BILINGUAL</t>
  </si>
  <si>
    <t>PUPILS</t>
  </si>
  <si>
    <t>(ROUTES)</t>
  </si>
  <si>
    <t>PER KM.</t>
  </si>
  <si>
    <t>KM.</t>
  </si>
  <si>
    <t>(LOG BOOK)</t>
  </si>
  <si>
    <t xml:space="preserve">PER PUPIL </t>
  </si>
  <si>
    <t>TRANSFERS</t>
  </si>
  <si>
    <t>FINANCES ACQUIRED AND APPLIED</t>
  </si>
  <si>
    <t>PORTIONED ASSESSMENT AND EDUCATION SUPPORT LEVY</t>
  </si>
  <si>
    <t>TOTAL PORTIONED ASSESSMENT, SPECIAL LEVY AND MILL RATES</t>
  </si>
  <si>
    <t>PROVINCIAL GOVERNMENT</t>
  </si>
  <si>
    <t>BASE SUPPORT</t>
  </si>
  <si>
    <t>CATEGORICAL SUPPORT</t>
  </si>
  <si>
    <t>PRIVATE</t>
  </si>
  <si>
    <t>% OF OPERATING FUND REVENUES</t>
  </si>
  <si>
    <t xml:space="preserve"> FINANCES ACQUIRED</t>
  </si>
  <si>
    <t xml:space="preserve"> FINANCES APPLIED</t>
  </si>
  <si>
    <t xml:space="preserve"> FINANCES APPLIED  (CONT'D)</t>
  </si>
  <si>
    <t>PORTIONED ASSESSMENT</t>
  </si>
  <si>
    <t>LEVEL I</t>
  </si>
  <si>
    <t>FEDERAL</t>
  </si>
  <si>
    <t>MUNICIPAL</t>
  </si>
  <si>
    <t>OTHER SCHOOL</t>
  </si>
  <si>
    <t>ORGANIZATIONS</t>
  </si>
  <si>
    <t>NON-PROVINCIAL</t>
  </si>
  <si>
    <t>OPERATING</t>
  </si>
  <si>
    <t>GOVERNMENTS</t>
  </si>
  <si>
    <t>CHANGE IN</t>
  </si>
  <si>
    <t>CAPITAL EXPENDITURES</t>
  </si>
  <si>
    <t>CHANGE</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</si>
  <si>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</si>
  <si>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</si>
  <si>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</si>
  <si>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</si>
  <si>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</si>
  <si>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</si>
  <si>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</si>
  <si>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</si>
  <si>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</si>
  <si>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</si>
  <si>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</si>
  <si>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</si>
  <si>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</si>
  <si>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</si>
  <si>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</si>
  <si>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</si>
  <si>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</si>
  <si>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</si>
  <si>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</si>
  <si>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</si>
  <si>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</si>
  <si>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</si>
  <si>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</si>
  <si>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</si>
  <si>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</si>
  <si>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</si>
  <si>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</si>
  <si>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</si>
  <si>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</si>
  <si>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</si>
  <si>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</si>
  <si>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</si>
  <si>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</si>
  <si>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</si>
  <si>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</si>
  <si>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NATIONS</t>
  </si>
  <si>
    <t>INDIVIDUALS</t>
  </si>
  <si>
    <t>LAND</t>
  </si>
  <si>
    <t>BUILDINGS</t>
  </si>
  <si>
    <t>EQUIPMENT</t>
  </si>
  <si>
    <t>VEHICLES</t>
  </si>
  <si>
    <t>RESIDENTIAL</t>
  </si>
  <si>
    <t xml:space="preserve">OTHER  </t>
  </si>
  <si>
    <t>SPECIAL LEVY</t>
  </si>
  <si>
    <t>CONSOLIDATED EXPENDITURES</t>
  </si>
  <si>
    <t>OBJECT</t>
  </si>
  <si>
    <t>EMPLOYEE</t>
  </si>
  <si>
    <t>SUPPLIES AND</t>
  </si>
  <si>
    <t>SALARIES</t>
  </si>
  <si>
    <t>BENEFITS</t>
  </si>
  <si>
    <t>MATERIALS</t>
  </si>
  <si>
    <t>TOTALS</t>
  </si>
  <si>
    <t>COMMUNITY EDUCATION &amp; SERVICES</t>
  </si>
  <si>
    <t>TRANSPORTATION OF PUPILS</t>
  </si>
  <si>
    <t>OPERATIONS AND MAINTENANCE</t>
  </si>
  <si>
    <t>PAGE 2 OF 2</t>
  </si>
  <si>
    <t>CONSOLIDATED EXPENDITURES BY 2ND LEVEL OBJECT</t>
  </si>
  <si>
    <t>AS A PERCENTAGE OF TOTAL OPERATING FUND EXPENDITURES</t>
  </si>
  <si>
    <t>FUNCTION</t>
  </si>
  <si>
    <t>INSTRUCTION</t>
  </si>
  <si>
    <t>EMPLOYEE BENEFITS AND ALLOWANCES</t>
  </si>
  <si>
    <t>FRAME STUDENT STATISTICS</t>
  </si>
  <si>
    <t xml:space="preserve">PAGE 1 OF 2 </t>
  </si>
  <si>
    <t>NO. OF</t>
  </si>
  <si>
    <t>%  IN DUAL TRACK SCHOOLS</t>
  </si>
  <si>
    <t>F.T.E.</t>
  </si>
  <si>
    <t>ENROLMENTS - HEADCOUNT, FRAME AND ELIGIBLE</t>
  </si>
  <si>
    <t>ENROLMENT</t>
  </si>
  <si>
    <t>FRAME PUPIL / TEACHER RATIOS</t>
  </si>
  <si>
    <t>PUPIL / TEACHER RATIOS</t>
  </si>
  <si>
    <t>INSTRUCTIONAL AND PUPIL SUPPORT SERVICES</t>
  </si>
  <si>
    <t>ANALYSIS OF  TRANSPORTATION EXPENDITURES (CONT'D)</t>
  </si>
  <si>
    <t>ANALYSIS OF EXPENDITURE BY OBJECT</t>
  </si>
  <si>
    <t>INSURANCE</t>
  </si>
  <si>
    <t>OTHER RESOURCE</t>
  </si>
  <si>
    <t>DIVISIONAL</t>
  </si>
  <si>
    <t>STUDENTS WITH SPECIAL</t>
  </si>
  <si>
    <t>DIVISIONAL ADMINISTRATION</t>
  </si>
  <si>
    <t xml:space="preserve"> FUNCTION 500: DIVISIONAL ADMINISTRATION</t>
  </si>
  <si>
    <t>PRE-KINDERGARTEN</t>
  </si>
  <si>
    <t xml:space="preserve">N/A </t>
  </si>
  <si>
    <t>SENIOR YEARS</t>
  </si>
  <si>
    <t>EXPENDITURE</t>
  </si>
  <si>
    <t>(1)</t>
  </si>
  <si>
    <t>- 10 -</t>
  </si>
  <si>
    <t>TRANSPORTED</t>
  </si>
  <si>
    <t>CURRICULAR</t>
  </si>
  <si>
    <t>INFORMATION</t>
  </si>
  <si>
    <t>EARLY</t>
  </si>
  <si>
    <t>BEHAVIOUR</t>
  </si>
  <si>
    <t>INTERVENTION</t>
  </si>
  <si>
    <t>PAGE 1 OF 5</t>
  </si>
  <si>
    <t>PAGE 2 OF 5</t>
  </si>
  <si>
    <t>PAGE 3 OF 5</t>
  </si>
  <si>
    <t>PAGE 4 OF 5</t>
  </si>
  <si>
    <t>PAGE 5 OF 5</t>
  </si>
  <si>
    <t>ABORIGINAL</t>
  </si>
  <si>
    <t>ACADEMIC</t>
  </si>
  <si>
    <t>PROGRAMS</t>
  </si>
  <si>
    <t>LITERACY</t>
  </si>
  <si>
    <t>(Grants-</t>
  </si>
  <si>
    <t>in-Lieu)</t>
  </si>
  <si>
    <t>AND SERVICES</t>
  </si>
  <si>
    <t>ADULT LEARNING</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</si>
  <si>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</si>
  <si>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</si>
  <si>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</si>
  <si>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</si>
  <si>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</si>
  <si>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</si>
  <si>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</si>
  <si>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</si>
  <si>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</si>
  <si>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</si>
  <si>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</si>
  <si>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</si>
  <si>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</si>
  <si>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</si>
  <si>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</si>
  <si>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</si>
  <si>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</si>
  <si>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</si>
  <si>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</si>
  <si>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</si>
  <si>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</si>
  <si>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</si>
  <si>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</si>
  <si>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</si>
  <si>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</si>
  <si>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</si>
  <si>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</si>
  <si>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</si>
  <si>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</si>
  <si>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</si>
  <si>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</si>
  <si>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</si>
  <si>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</si>
  <si>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</si>
  <si>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</si>
  <si>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</si>
  <si>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</si>
  <si>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</si>
  <si>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</si>
  <si>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</si>
  <si>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</si>
  <si>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</si>
  <si>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</si>
  <si>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</si>
  <si>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</si>
  <si>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</si>
  <si>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</si>
  <si>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</si>
  <si>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</si>
  <si>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</si>
  <si>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</si>
  <si>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</si>
  <si>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</si>
  <si>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</si>
  <si>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</si>
  <si>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WPG. TECHNICAL COLLEGE</t>
  </si>
  <si>
    <t xml:space="preserve"> D.S.F.M.</t>
  </si>
  <si>
    <t>MEDIA CENTRE</t>
  </si>
  <si>
    <t xml:space="preserve"> ANALYSIS OF OPERATIONS AND MAINTENANCE EXPENDITURES FOR SCHOOL BUILDINGS</t>
  </si>
  <si>
    <t>FIELD TRIPS</t>
  </si>
  <si>
    <t>EXPENSES</t>
  </si>
  <si>
    <t>CENTRES</t>
  </si>
  <si>
    <t xml:space="preserve"> FUNCTION 300: ADULT LEARNING CENTRES</t>
  </si>
  <si>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</si>
  <si>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</si>
  <si>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</si>
  <si>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</si>
  <si>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</si>
  <si>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</si>
  <si>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</si>
  <si>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</si>
  <si>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</si>
  <si>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</si>
  <si>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</si>
  <si>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</si>
  <si>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</si>
  <si>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</si>
  <si>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</si>
  <si>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</si>
  <si>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</si>
  <si>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TAXES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</si>
  <si>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</si>
  <si>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</si>
  <si>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</si>
  <si>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</si>
  <si>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</si>
  <si>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</si>
  <si>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</si>
  <si>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</si>
  <si>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</si>
  <si>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</si>
  <si>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</si>
  <si>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</si>
  <si>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</si>
  <si>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</si>
  <si>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</si>
  <si>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</si>
  <si>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 xml:space="preserve">  TRAVEL AND MEETINGS</t>
  </si>
  <si>
    <t>OPERATING FUND - ACCUMULATED SURPLUS/(DEFICIT)</t>
  </si>
  <si>
    <t>ACCUMULATED SURPLUS/</t>
  </si>
  <si>
    <t>EDUCATION, CITIZENSHIP AND YOUTH</t>
  </si>
  <si>
    <t>Health and Education Support Levy.</t>
  </si>
  <si>
    <t>(2)</t>
  </si>
  <si>
    <t>LOCAL TAXATION AND ASSESSMENT PER RESIDENT PUPIL</t>
  </si>
  <si>
    <t xml:space="preserve">  EXECUTIVE, MANAGERIAL &amp; SUPERVISORY</t>
  </si>
  <si>
    <t>ACTUAL</t>
  </si>
  <si>
    <t>Reallocation of administration costs associated with Adult Learning Centre operations from Function 500 to Function 300.</t>
  </si>
  <si>
    <t>BY FUNCTION AND OBJECT</t>
  </si>
  <si>
    <t xml:space="preserve"> DIVISION/DISTRICT TOTAL</t>
  </si>
  <si>
    <t xml:space="preserve"> L.G.D. OF PINAWA</t>
  </si>
  <si>
    <t xml:space="preserve"> NOT IN ANY DIVISION</t>
  </si>
  <si>
    <t>TOTAL PORTIONED ASSESSMENT, SPECIAL LEVY AND DIFFERENTIAL MILL RATES</t>
  </si>
  <si>
    <t xml:space="preserve"> DIVISION / DISTRICT:</t>
  </si>
  <si>
    <t>MILL RATE</t>
  </si>
  <si>
    <t xml:space="preserve"> PRAIRIE ROSE:</t>
  </si>
  <si>
    <t xml:space="preserve">   - MIDLAND</t>
  </si>
  <si>
    <t xml:space="preserve">   - WHITE HORSE PLAIN</t>
  </si>
  <si>
    <t xml:space="preserve"> TOTAL PRAIRIE ROSE</t>
  </si>
  <si>
    <t xml:space="preserve"> RED RIVER VALLEY:</t>
  </si>
  <si>
    <t xml:space="preserve">   - MORRIS-MACDONALD</t>
  </si>
  <si>
    <t xml:space="preserve">   - RED RIVER (partial)</t>
  </si>
  <si>
    <t xml:space="preserve"> TOTAL RED RIVER VALLEY</t>
  </si>
  <si>
    <t>PER RESIDENT</t>
  </si>
  <si>
    <t>STATISTICAL SUMMARY</t>
  </si>
  <si>
    <t>AMALGAMATED</t>
  </si>
  <si>
    <t xml:space="preserve">      and form part of Total Information Technology Expenditures.</t>
  </si>
  <si>
    <t>AND DEVELOPMENT ADMIN.</t>
  </si>
  <si>
    <t>PAGE 1 0F 2</t>
  </si>
  <si>
    <t>TOTAL DEFINED ADMINISTRATION EXPENDITURES</t>
  </si>
  <si>
    <t>LESS:</t>
  </si>
  <si>
    <t>LIABILITY</t>
  </si>
  <si>
    <t>CURRICULUM</t>
  </si>
  <si>
    <t>CONSULTING /</t>
  </si>
  <si>
    <t>OPERATIONS &amp;</t>
  </si>
  <si>
    <t xml:space="preserve"> &amp; ADMIN.</t>
  </si>
  <si>
    <t>PORTION OF</t>
  </si>
  <si>
    <t>FUNCTION 500</t>
  </si>
  <si>
    <t>PROGRAM 605</t>
  </si>
  <si>
    <t>PROGRAM 710</t>
  </si>
  <si>
    <t>PROGRAM 810</t>
  </si>
  <si>
    <t>SELF-FUNDED</t>
  </si>
  <si>
    <t>ADMIN.</t>
  </si>
  <si>
    <t>(3)</t>
  </si>
  <si>
    <t>(4)</t>
  </si>
  <si>
    <t>PAGE 2 0F 2</t>
  </si>
  <si>
    <t>CALCULATION OF EXPENDITURE BASE AND ADMINISTRATION PERCENTAGE</t>
  </si>
  <si>
    <t>PLUS</t>
  </si>
  <si>
    <t>LESS ADULT</t>
  </si>
  <si>
    <t>TO</t>
  </si>
  <si>
    <t>LEARNING</t>
  </si>
  <si>
    <t>ADJUSTED</t>
  </si>
  <si>
    <t>AS % OF</t>
  </si>
  <si>
    <t>(from page 3)</t>
  </si>
  <si>
    <t>(from page 62)</t>
  </si>
  <si>
    <t>(from page 48)</t>
  </si>
  <si>
    <t xml:space="preserve">      per pupil costs.</t>
  </si>
  <si>
    <r>
      <t xml:space="preserve">EXPENSES </t>
    </r>
    <r>
      <rPr>
        <b/>
        <vertAlign val="superscript"/>
        <sz val="10"/>
        <rFont val="Arial"/>
        <family val="2"/>
      </rPr>
      <t>(1)</t>
    </r>
  </si>
  <si>
    <r>
      <t xml:space="preserve">TRANSFERS </t>
    </r>
    <r>
      <rPr>
        <b/>
        <vertAlign val="superscript"/>
        <sz val="10"/>
        <rFont val="Arial"/>
        <family val="2"/>
      </rPr>
      <t>(2)</t>
    </r>
  </si>
  <si>
    <r>
      <t xml:space="preserve">EXPENDITURES </t>
    </r>
    <r>
      <rPr>
        <b/>
        <vertAlign val="superscript"/>
        <sz val="10"/>
        <rFont val="Arial"/>
        <family val="2"/>
      </rPr>
      <t>(3)</t>
    </r>
  </si>
  <si>
    <r>
      <t xml:space="preserve">&amp; SERVICES </t>
    </r>
    <r>
      <rPr>
        <b/>
        <vertAlign val="superscript"/>
        <sz val="10"/>
        <rFont val="Arial"/>
        <family val="2"/>
      </rPr>
      <t>(4)</t>
    </r>
  </si>
  <si>
    <r>
      <t xml:space="preserve">COSTS </t>
    </r>
    <r>
      <rPr>
        <b/>
        <vertAlign val="superscript"/>
        <sz val="10"/>
        <rFont val="Arial"/>
        <family val="2"/>
      </rPr>
      <t>(5)</t>
    </r>
  </si>
  <si>
    <r>
      <t>(1)</t>
    </r>
    <r>
      <rPr>
        <sz val="9"/>
        <rFont val="Arial"/>
        <family val="2"/>
      </rPr>
      <t xml:space="preserve">  Total operating expenditures as reported on the Statement of Revenues, Expenditures and Accumulated Surplus by each school division.</t>
    </r>
  </si>
  <si>
    <r>
      <t>(2)</t>
    </r>
    <r>
      <rPr>
        <sz val="9"/>
        <rFont val="Arial"/>
        <family val="2"/>
      </rPr>
      <t xml:space="preserve">  Operating fund transfers are payments to other school divisions, organizations and individuals.  These are removed to provide more accurate</t>
    </r>
  </si>
  <si>
    <r>
      <t>(3)</t>
    </r>
    <r>
      <rPr>
        <sz val="9"/>
        <rFont val="Arial"/>
        <family val="2"/>
      </rPr>
      <t xml:space="preserve">  As reported on pages 10 and 13 (on a provincial basis).</t>
    </r>
  </si>
  <si>
    <r>
      <t>(4)</t>
    </r>
    <r>
      <rPr>
        <sz val="9"/>
        <rFont val="Arial"/>
        <family val="2"/>
      </rPr>
      <t xml:space="preserve">  Expenditures for Adult Learning Centres and Community Education and Services (Functions 300 and 400).</t>
    </r>
  </si>
  <si>
    <r>
      <t>(5)</t>
    </r>
    <r>
      <rPr>
        <sz val="9"/>
        <rFont val="Arial"/>
        <family val="2"/>
      </rPr>
      <t xml:space="preserve">  As reported on page 4.</t>
    </r>
  </si>
  <si>
    <r>
      <t xml:space="preserve">SINGLE TRACK </t>
    </r>
    <r>
      <rPr>
        <b/>
        <vertAlign val="superscript"/>
        <sz val="10"/>
        <rFont val="Arial"/>
        <family val="2"/>
      </rPr>
      <t>(1)</t>
    </r>
  </si>
  <si>
    <r>
      <t xml:space="preserve">DUAL TRACK </t>
    </r>
    <r>
      <rPr>
        <b/>
        <vertAlign val="superscript"/>
        <sz val="10"/>
        <rFont val="Arial"/>
        <family val="2"/>
      </rPr>
      <t>(2)</t>
    </r>
  </si>
  <si>
    <r>
      <t>(1)</t>
    </r>
    <r>
      <rPr>
        <sz val="9"/>
        <rFont val="Arial"/>
        <family val="2"/>
      </rPr>
      <t xml:space="preserve">  90% or more of Regular Instruction enrolment is in one language program.</t>
    </r>
  </si>
  <si>
    <r>
      <t>(2)</t>
    </r>
    <r>
      <rPr>
        <sz val="9"/>
        <rFont val="Arial"/>
        <family val="2"/>
      </rPr>
      <t xml:space="preserve">  No one language program comprises 90% or more of Regular Instruction enrolment.</t>
    </r>
  </si>
  <si>
    <r>
      <t xml:space="preserve">HEADCOUNT </t>
    </r>
    <r>
      <rPr>
        <b/>
        <vertAlign val="superscript"/>
        <sz val="10"/>
        <rFont val="Arial"/>
        <family val="2"/>
      </rPr>
      <t>(1)</t>
    </r>
  </si>
  <si>
    <r>
      <t xml:space="preserve">FRAME </t>
    </r>
    <r>
      <rPr>
        <b/>
        <vertAlign val="superscript"/>
        <sz val="10"/>
        <rFont val="Arial"/>
        <family val="2"/>
      </rPr>
      <t>(2)</t>
    </r>
  </si>
  <si>
    <r>
      <t xml:space="preserve">ELIGIBLE </t>
    </r>
    <r>
      <rPr>
        <b/>
        <vertAlign val="superscript"/>
        <sz val="10"/>
        <rFont val="Arial"/>
        <family val="2"/>
      </rPr>
      <t>(3)</t>
    </r>
  </si>
  <si>
    <r>
      <t>(1)</t>
    </r>
    <r>
      <rPr>
        <sz val="9"/>
        <rFont val="Arial"/>
        <family val="2"/>
      </rPr>
      <t xml:space="preserve">  Pupils taught in schools, whether or not they are counted for grant purposes.</t>
    </r>
  </si>
  <si>
    <r>
      <t xml:space="preserve">INSTRUCTION </t>
    </r>
    <r>
      <rPr>
        <b/>
        <vertAlign val="superscript"/>
        <sz val="10"/>
        <rFont val="Arial"/>
        <family val="2"/>
      </rPr>
      <t>(1)</t>
    </r>
  </si>
  <si>
    <r>
      <t xml:space="preserve">EDUCATOR </t>
    </r>
    <r>
      <rPr>
        <b/>
        <vertAlign val="superscript"/>
        <sz val="10"/>
        <rFont val="Arial"/>
        <family val="2"/>
      </rPr>
      <t>(2)</t>
    </r>
  </si>
  <si>
    <r>
      <t>(2)</t>
    </r>
    <r>
      <rPr>
        <sz val="9"/>
        <rFont val="Arial"/>
        <family val="2"/>
      </rPr>
      <t xml:space="preserve">  The total number of pupils enrolled in schools adjusted for full time equivalence (F.T.E.).  Full time equivalent means pupils are counted on the</t>
    </r>
  </si>
  <si>
    <t xml:space="preserve">      basis of time attending school - eg. Kindergarten as 1/2.  This total is the same as reported on page 7.</t>
  </si>
  <si>
    <t xml:space="preserve">      music, ESL, etc. in addition to regular classroom teachers.  School-based administrative personnel are excluded.</t>
  </si>
  <si>
    <r>
      <t>(1)</t>
    </r>
    <r>
      <rPr>
        <sz val="9"/>
        <rFont val="Arial"/>
        <family val="2"/>
      </rPr>
      <t xml:space="preserve">  Based on object code 330 instructional-teaching personnel and F.T.E. students in Function 100.  Included are teachers in physical education,</t>
    </r>
  </si>
  <si>
    <r>
      <t>(2)</t>
    </r>
    <r>
      <rPr>
        <sz val="9"/>
        <rFont val="Arial"/>
        <family val="2"/>
      </rPr>
      <t xml:space="preserve">  Based on total instructional-teaching (excluding Community Education and Adult Learning Centres) as well as school-based administrative</t>
    </r>
  </si>
  <si>
    <t xml:space="preserve">      are excluded.  While this definition is consistent with Statistics Canada's, the provincial ratio may not agree exactly due to different data sources.</t>
  </si>
  <si>
    <r>
      <t>(1)</t>
    </r>
    <r>
      <rPr>
        <sz val="9"/>
        <rFont val="Arial"/>
        <family val="2"/>
      </rPr>
      <t xml:space="preserve"> Reallocation of administration costs associated with Adult Learning Centre operations from Function 500 to Function 300.</t>
    </r>
  </si>
  <si>
    <r>
      <t xml:space="preserve">  RECHARGE </t>
    </r>
    <r>
      <rPr>
        <vertAlign val="superscript"/>
        <sz val="10"/>
        <rFont val="Arial"/>
        <family val="2"/>
      </rPr>
      <t>(1)</t>
    </r>
  </si>
  <si>
    <t xml:space="preserve"> FUNCTION 800: (CONT'D)</t>
  </si>
  <si>
    <t xml:space="preserve"> FUNCTION 700: TRANSPORTATION (CONT'D)</t>
  </si>
  <si>
    <t>FUNCTION 600: INSTRUCTIONAL &amp; PUPIL SUPPORT SERVICES (CONT'D)</t>
  </si>
  <si>
    <t xml:space="preserve"> FUNCTION 500: (CONT'D)</t>
  </si>
  <si>
    <t xml:space="preserve"> FUNCTION 200: EXCEPTIONAL (CONT'D)</t>
  </si>
  <si>
    <t xml:space="preserve"> FUNCTION 100: REGULAR INSTRUCTION (CONT'D)</t>
  </si>
  <si>
    <r>
      <t xml:space="preserve">SINGLE TRACK SCHOOLS </t>
    </r>
    <r>
      <rPr>
        <b/>
        <vertAlign val="superscript"/>
        <sz val="10"/>
        <rFont val="Arial"/>
        <family val="2"/>
      </rPr>
      <t>(1)</t>
    </r>
  </si>
  <si>
    <r>
      <t>(1)</t>
    </r>
    <r>
      <rPr>
        <sz val="9"/>
        <rFont val="Arial"/>
        <family val="2"/>
      </rPr>
      <t xml:space="preserve">  90% or more of Regular Instruction enrolment is in one language.</t>
    </r>
  </si>
  <si>
    <r>
      <t xml:space="preserve">DUAL TRACK SCHOOLS </t>
    </r>
    <r>
      <rPr>
        <b/>
        <vertAlign val="superscript"/>
        <sz val="10"/>
        <rFont val="Arial"/>
        <family val="2"/>
      </rPr>
      <t>(1)</t>
    </r>
  </si>
  <si>
    <r>
      <t>(1)</t>
    </r>
    <r>
      <rPr>
        <sz val="9"/>
        <rFont val="Arial"/>
        <family val="2"/>
      </rPr>
      <t xml:space="preserve">  No one language program comprises 90% or more of Regular Instruction enrolment.</t>
    </r>
  </si>
  <si>
    <r>
      <t xml:space="preserve">GIFTED EDUCATION </t>
    </r>
    <r>
      <rPr>
        <b/>
        <vertAlign val="superscript"/>
        <sz val="10"/>
        <rFont val="Arial"/>
        <family val="2"/>
      </rPr>
      <t>(1)</t>
    </r>
  </si>
  <si>
    <r>
      <t xml:space="preserve">SQ. FT. </t>
    </r>
    <r>
      <rPr>
        <b/>
        <vertAlign val="superscript"/>
        <sz val="10"/>
        <rFont val="Arial"/>
        <family val="2"/>
      </rPr>
      <t>(1)</t>
    </r>
  </si>
  <si>
    <r>
      <t xml:space="preserve">PUPIL </t>
    </r>
    <r>
      <rPr>
        <b/>
        <vertAlign val="superscript"/>
        <sz val="10"/>
        <rFont val="Arial"/>
        <family val="2"/>
      </rPr>
      <t>(2)</t>
    </r>
  </si>
  <si>
    <r>
      <t>(2)</t>
    </r>
    <r>
      <rPr>
        <sz val="9"/>
        <rFont val="Arial"/>
        <family val="2"/>
      </rPr>
      <t xml:space="preserve">  Square footage (as per note above) divided by total F.T.E. enrolment (from page 7).</t>
    </r>
  </si>
  <si>
    <r>
      <t xml:space="preserve"> INFORMATION TECHNOLOGY EXPENDITURES </t>
    </r>
    <r>
      <rPr>
        <b/>
        <vertAlign val="superscript"/>
        <sz val="10"/>
        <rFont val="Arial"/>
        <family val="2"/>
      </rPr>
      <t>(1)</t>
    </r>
  </si>
  <si>
    <r>
      <t>(1)</t>
    </r>
    <r>
      <rPr>
        <sz val="9"/>
        <rFont val="Arial"/>
        <family val="2"/>
      </rPr>
      <t xml:space="preserve">  Assessment per resident pupil is based on total portioned assessment adjusted for allocations to the D.S.F.M. and corresponds to data provided</t>
    </r>
  </si>
  <si>
    <t xml:space="preserve">      in the calculation of support to school divisions.  Assessment per resident pupil for Flin Flon, Frontier and Mystery Lake reflects non-assessed</t>
  </si>
  <si>
    <t xml:space="preserve">      mining properties.  D.S.F.M. assessment per resident pupil is derived on a pro rata basis according to enrolment within D.S.F.M. boundaries.</t>
  </si>
  <si>
    <t xml:space="preserve">      400 (Community Education and Services).</t>
  </si>
  <si>
    <t xml:space="preserve">TOTAL  </t>
  </si>
  <si>
    <r>
      <t xml:space="preserve">EXPENDITURES </t>
    </r>
    <r>
      <rPr>
        <b/>
        <vertAlign val="superscript"/>
        <sz val="10"/>
        <rFont val="Arial"/>
        <family val="2"/>
      </rPr>
      <t>(1)</t>
    </r>
    <r>
      <rPr>
        <sz val="9"/>
        <color indexed="9"/>
        <rFont val="Arial"/>
        <family val="2"/>
      </rPr>
      <t>X</t>
    </r>
  </si>
  <si>
    <r>
      <t xml:space="preserve">PROVINCIAL </t>
    </r>
    <r>
      <rPr>
        <b/>
        <vertAlign val="superscript"/>
        <sz val="10"/>
        <rFont val="Arial"/>
        <family val="2"/>
      </rPr>
      <t>(1)</t>
    </r>
  </si>
  <si>
    <t xml:space="preserve">      information.</t>
  </si>
  <si>
    <r>
      <t>(1)</t>
    </r>
    <r>
      <rPr>
        <sz val="9"/>
        <rFont val="Arial"/>
        <family val="2"/>
      </rPr>
      <t xml:space="preserve">  Excludes information technology expenditures in Function 300 (Adult Learning Centres), Function 400 (Community Education and Services)</t>
    </r>
  </si>
  <si>
    <t>FOR ADULTS</t>
  </si>
  <si>
    <t>2004/05</t>
  </si>
  <si>
    <r>
      <t>(1)</t>
    </r>
    <r>
      <rPr>
        <sz val="9"/>
        <rFont val="Arial"/>
        <family val="2"/>
      </rPr>
      <t xml:space="preserve">  From page 4 (for more information, see page 4).</t>
    </r>
  </si>
  <si>
    <r>
      <t>(2)</t>
    </r>
    <r>
      <rPr>
        <sz val="9"/>
        <rFont val="Arial"/>
        <family val="2"/>
      </rPr>
      <t xml:space="preserve">  From page 9 (for more information, see page 9).</t>
    </r>
  </si>
  <si>
    <r>
      <t xml:space="preserve">PER PUPIL </t>
    </r>
    <r>
      <rPr>
        <b/>
        <vertAlign val="superscript"/>
        <sz val="10"/>
        <rFont val="Arial"/>
        <family val="2"/>
      </rPr>
      <t>(1)</t>
    </r>
  </si>
  <si>
    <t>SEPT. 30, 2004</t>
  </si>
  <si>
    <t>2004/2005 ACTUAL</t>
  </si>
  <si>
    <t>PROPERTY</t>
  </si>
  <si>
    <r>
      <t xml:space="preserve">PROGRAM </t>
    </r>
    <r>
      <rPr>
        <b/>
        <vertAlign val="superscript"/>
        <sz val="9"/>
        <rFont val="Arial"/>
        <family val="2"/>
      </rPr>
      <t>(1)</t>
    </r>
  </si>
  <si>
    <r>
      <t xml:space="preserve">TAX CREDIT </t>
    </r>
    <r>
      <rPr>
        <b/>
        <vertAlign val="superscript"/>
        <sz val="9"/>
        <rFont val="Arial"/>
        <family val="2"/>
      </rPr>
      <t>(2)</t>
    </r>
  </si>
  <si>
    <r>
      <t xml:space="preserve">REVENUE </t>
    </r>
    <r>
      <rPr>
        <b/>
        <vertAlign val="superscript"/>
        <sz val="9"/>
        <rFont val="Arial"/>
        <family val="2"/>
      </rPr>
      <t>(3)</t>
    </r>
  </si>
  <si>
    <r>
      <t xml:space="preserve">REVENUE </t>
    </r>
    <r>
      <rPr>
        <b/>
        <vertAlign val="superscript"/>
        <sz val="9"/>
        <rFont val="Arial"/>
        <family val="2"/>
      </rPr>
      <t>(4)</t>
    </r>
  </si>
  <si>
    <r>
      <t xml:space="preserve">REVENUE </t>
    </r>
    <r>
      <rPr>
        <b/>
        <vertAlign val="superscript"/>
        <sz val="9"/>
        <rFont val="Arial"/>
        <family val="2"/>
      </rPr>
      <t>(5)</t>
    </r>
  </si>
  <si>
    <t xml:space="preserve"> WPG. TECH. COLLEGE</t>
  </si>
  <si>
    <t xml:space="preserve">      directly to school divisions as revenue from the Province of Manitoba to more accurately reflect the amount of provincial funding provided in</t>
  </si>
  <si>
    <t xml:space="preserve">      support of education.  Amounts shown here do not include the income tax portion of the EPTC nor the Pensioner’s School Tax Assistance</t>
  </si>
  <si>
    <t xml:space="preserve">      (PSTA) because these are not quantifiable on a school division basis.  For the income tax portion of the EPTC and the PSTA, see page i.</t>
  </si>
  <si>
    <r>
      <t>(2)</t>
    </r>
    <r>
      <rPr>
        <sz val="9"/>
        <rFont val="Arial"/>
        <family val="2"/>
      </rPr>
      <t xml:space="preserve">  Effective for the 2005 tax year, the Resident Homeowner Advance portion of the Manitoba Education Property Tax Credit (EPTC) is provided</t>
    </r>
  </si>
  <si>
    <r>
      <t xml:space="preserve">(3) </t>
    </r>
    <r>
      <rPr>
        <sz val="9"/>
        <rFont val="Arial"/>
        <family val="2"/>
      </rPr>
      <t xml:space="preserve"> Includes other miscellaneous support (Institutional Programs, Adult Learning Centres, General Support Grant, etc.).</t>
    </r>
  </si>
  <si>
    <r>
      <t>(4)</t>
    </r>
    <r>
      <rPr>
        <sz val="9"/>
        <rFont val="Arial"/>
        <family val="2"/>
      </rPr>
      <t xml:space="preserve">  Includes revenue from other provincial government departments.</t>
    </r>
  </si>
  <si>
    <r>
      <t xml:space="preserve">NEEDS IN REGULAR CLASSES </t>
    </r>
    <r>
      <rPr>
        <b/>
        <vertAlign val="superscript"/>
        <sz val="10"/>
        <rFont val="Arial"/>
        <family val="2"/>
      </rPr>
      <t>(1)</t>
    </r>
  </si>
  <si>
    <r>
      <t>(1)</t>
    </r>
    <r>
      <rPr>
        <sz val="9"/>
        <rFont val="Arial"/>
        <family val="2"/>
      </rPr>
      <t xml:space="preserve">  Expenditures shown are extra costs associated with special needs students in regular classes, not the total cost of educating those students.</t>
    </r>
  </si>
  <si>
    <r>
      <t>(1)</t>
    </r>
    <r>
      <rPr>
        <sz val="9"/>
        <rFont val="Arial"/>
        <family val="2"/>
      </rPr>
      <t xml:space="preserve">  All expenditures related to gifted programming may not be included due to the difficulty of costing certain programming.  Contact your school</t>
    </r>
  </si>
  <si>
    <t xml:space="preserve">      division for more information.   Does not include costs related to generalized enrichment activities undertaken by school divisions, or</t>
  </si>
  <si>
    <t xml:space="preserve">      International Baccalaureate and Advanced Placement classes.</t>
  </si>
  <si>
    <r>
      <t>(1)</t>
    </r>
    <r>
      <rPr>
        <sz val="9"/>
        <rFont val="Arial"/>
        <family val="2"/>
      </rPr>
      <t xml:space="preserve">  Operating fund transfers (i.e. payments to other school divisions, organizations and individuals) are excluded to provide more accurate per pupil</t>
    </r>
  </si>
  <si>
    <t xml:space="preserve">      staff - eg. department heads, coordinators, principals and vice-principals - and K-12 F.T.E. enrolment.  Division administrators (Function 500)</t>
  </si>
  <si>
    <t>K-12</t>
  </si>
  <si>
    <t>K-12  F.T.E.</t>
  </si>
  <si>
    <t xml:space="preserve">      costs.  Also excluded are expenditures on educational services not provided to K-12 pupils: Function 300 (Adult Learning Centres) and Function</t>
  </si>
  <si>
    <t>NON K-12</t>
  </si>
  <si>
    <r>
      <t xml:space="preserve">(1)  </t>
    </r>
    <r>
      <rPr>
        <sz val="9"/>
        <rFont val="Arial"/>
        <family val="2"/>
      </rPr>
      <t>The portion shown here is comprised of operating support only.  The total provincial contribution to K-12 public school education, which also</t>
    </r>
  </si>
  <si>
    <t>2005/2006 ACTUAL</t>
  </si>
  <si>
    <t>SEPT. 30, 2005</t>
  </si>
  <si>
    <r>
      <t>(3)</t>
    </r>
    <r>
      <rPr>
        <sz val="9"/>
        <rFont val="Arial"/>
        <family val="2"/>
      </rPr>
      <t xml:space="preserve">  Provincially supported pupils (actual September 30, 2004 for 2005/06 and actual September 30, 2003 for 2004/05).  The special revenue</t>
    </r>
  </si>
  <si>
    <t xml:space="preserve">      district Whiteshell includes out-of-district pupils.</t>
  </si>
  <si>
    <t>FOR THE 2005 TAXATION YEAR</t>
  </si>
  <si>
    <t>PAGE 1 OF 16</t>
  </si>
  <si>
    <t>PAGE 16 OF 16</t>
  </si>
  <si>
    <t>PAGE 15 OF 16</t>
  </si>
  <si>
    <t>PAGE 14 OF 16</t>
  </si>
  <si>
    <t>PAGE 13 OF 16</t>
  </si>
  <si>
    <t>PAGE 11 OF 16</t>
  </si>
  <si>
    <t>PAGE 10 OF 16</t>
  </si>
  <si>
    <t>PAGE 9 OF 16</t>
  </si>
  <si>
    <t>PAGE 8 OF 16</t>
  </si>
  <si>
    <t>PAGE 7 OF 16</t>
  </si>
  <si>
    <t>PAGE 6 OF 16</t>
  </si>
  <si>
    <t>PAGE 5 OF 16</t>
  </si>
  <si>
    <t>PAGE 4 OF 16</t>
  </si>
  <si>
    <t>PAGE 3 OF 16</t>
  </si>
  <si>
    <t>PAGE 2 OF 16</t>
  </si>
  <si>
    <t>PAGE 12 OF 16</t>
  </si>
  <si>
    <r>
      <t>(1)</t>
    </r>
    <r>
      <rPr>
        <sz val="9"/>
        <rFont val="Arial"/>
        <family val="2"/>
      </rPr>
      <t xml:space="preserve">  Based on area (square footage) of active school buildings as at June 30, 2006.  Includes rented and leased space.</t>
    </r>
  </si>
  <si>
    <t>June 30 / 06</t>
  </si>
  <si>
    <r>
      <t>(1)</t>
    </r>
    <r>
      <rPr>
        <sz val="9"/>
        <rFont val="Arial"/>
        <family val="2"/>
      </rPr>
      <t xml:space="preserve">  In the school division amalgamations, the former division of Red River was split between the new divisions of Red River Valley and Border Land.</t>
    </r>
  </si>
  <si>
    <r>
      <t xml:space="preserve">LEVY </t>
    </r>
    <r>
      <rPr>
        <b/>
        <vertAlign val="superscript"/>
        <sz val="10"/>
        <rFont val="Arial"/>
        <family val="2"/>
      </rPr>
      <t>(1)</t>
    </r>
  </si>
  <si>
    <r>
      <t xml:space="preserve">MILL RATE </t>
    </r>
    <r>
      <rPr>
        <b/>
        <vertAlign val="superscript"/>
        <sz val="10"/>
        <rFont val="Arial"/>
        <family val="2"/>
      </rPr>
      <t>(2)</t>
    </r>
  </si>
  <si>
    <t xml:space="preserve">(3) </t>
  </si>
  <si>
    <r>
      <t>(1)</t>
    </r>
    <r>
      <rPr>
        <sz val="9"/>
        <rFont val="Arial"/>
        <family val="2"/>
      </rPr>
      <t xml:space="preserve">  Gross special levy requisitioned by school divisions for the 2005 tax year.  Actual remittance to school divisions by municipalities is reduced by</t>
    </r>
  </si>
  <si>
    <t xml:space="preserve">      the Education Property Tax Credit.  See pages 41 and 42 for more detail.</t>
  </si>
  <si>
    <t>2004/2005 AND 2005/2006 ACTUAL</t>
  </si>
  <si>
    <r>
      <t>(1)</t>
    </r>
    <r>
      <rPr>
        <sz val="9"/>
        <rFont val="Arial"/>
        <family val="2"/>
      </rPr>
      <t xml:space="preserve">  Education Support Levy mill rates are 2.42 mills for urban and farm residential property and 16.50 mills for other property.</t>
    </r>
  </si>
  <si>
    <t xml:space="preserve">      the previous divisions that comprise these new divisions, see page 53.</t>
  </si>
  <si>
    <t xml:space="preserve">      page 41 for EPTC revenue.</t>
  </si>
  <si>
    <t>2005/06</t>
  </si>
  <si>
    <r>
      <t xml:space="preserve">2005/06 </t>
    </r>
    <r>
      <rPr>
        <b/>
        <vertAlign val="superscript"/>
        <sz val="10"/>
        <rFont val="Arial"/>
        <family val="2"/>
      </rPr>
      <t>(2)</t>
    </r>
  </si>
  <si>
    <t>2004</t>
  </si>
  <si>
    <r>
      <t xml:space="preserve">2005 </t>
    </r>
    <r>
      <rPr>
        <b/>
        <vertAlign val="superscript"/>
        <sz val="10"/>
        <rFont val="Arial"/>
        <family val="2"/>
      </rPr>
      <t>(3)</t>
    </r>
  </si>
  <si>
    <r>
      <t xml:space="preserve">2005 </t>
    </r>
    <r>
      <rPr>
        <b/>
        <vertAlign val="superscript"/>
        <sz val="10"/>
        <rFont val="Arial"/>
        <family val="2"/>
      </rPr>
      <t>(4)</t>
    </r>
  </si>
  <si>
    <r>
      <t>(3)</t>
    </r>
    <r>
      <rPr>
        <sz val="9"/>
        <rFont val="Arial"/>
        <family val="2"/>
      </rPr>
      <t xml:space="preserve">  From page 55 (for more information, see page 55).</t>
    </r>
  </si>
  <si>
    <r>
      <t>(4)</t>
    </r>
    <r>
      <rPr>
        <sz val="9"/>
        <rFont val="Arial"/>
        <family val="2"/>
      </rPr>
      <t xml:space="preserve">  From page 52 (for more information, see page 52).</t>
    </r>
  </si>
  <si>
    <r>
      <t>(2)</t>
    </r>
    <r>
      <rPr>
        <sz val="9"/>
        <rFont val="Arial"/>
        <family val="2"/>
      </rPr>
      <t xml:space="preserve">  Includes support for coordinators, clinicians and level II and III pupils.  Note: total special needs support is $124,178,767.</t>
    </r>
  </si>
  <si>
    <t>ADDITIONAL</t>
  </si>
  <si>
    <t>SCHOOL DIVISION</t>
  </si>
  <si>
    <r>
      <t xml:space="preserve">SUPPORT </t>
    </r>
    <r>
      <rPr>
        <b/>
        <vertAlign val="superscript"/>
        <sz val="9"/>
        <rFont val="Arial"/>
        <family val="2"/>
      </rPr>
      <t>(1)</t>
    </r>
  </si>
  <si>
    <r>
      <t xml:space="preserve">SUPPORT </t>
    </r>
    <r>
      <rPr>
        <b/>
        <vertAlign val="superscript"/>
        <sz val="9"/>
        <rFont val="Arial"/>
        <family val="2"/>
      </rPr>
      <t>(2)</t>
    </r>
  </si>
  <si>
    <r>
      <t xml:space="preserve">GUARANTEE </t>
    </r>
    <r>
      <rPr>
        <b/>
        <vertAlign val="superscript"/>
        <sz val="9"/>
        <rFont val="Arial"/>
        <family val="2"/>
      </rPr>
      <t>(3)</t>
    </r>
  </si>
  <si>
    <r>
      <t xml:space="preserve">SUPPORT </t>
    </r>
    <r>
      <rPr>
        <b/>
        <vertAlign val="superscript"/>
        <sz val="9"/>
        <rFont val="Arial"/>
        <family val="2"/>
      </rPr>
      <t>(4)</t>
    </r>
  </si>
  <si>
    <r>
      <t>(2)</t>
    </r>
    <r>
      <rPr>
        <sz val="9"/>
        <rFont val="Arial"/>
        <family val="2"/>
      </rPr>
      <t xml:space="preserve">  Additional Equalization is provided to specifically assist school divisions or districts that have both higher than average tax effort and lower than</t>
    </r>
  </si>
  <si>
    <t xml:space="preserve">      average assessment per pupil.</t>
  </si>
  <si>
    <r>
      <t>(3)</t>
    </r>
    <r>
      <rPr>
        <sz val="9"/>
        <rFont val="Arial"/>
        <family val="2"/>
      </rPr>
      <t xml:space="preserve">  A guarantee is provided to ensure amalgamated divisions receive no less funding than they would have received if they were unamalgamated.</t>
    </r>
  </si>
  <si>
    <r>
      <t>(4)</t>
    </r>
    <r>
      <rPr>
        <sz val="9"/>
        <rFont val="Arial"/>
        <family val="2"/>
      </rPr>
      <t xml:space="preserve">  Includes School Buildings "D" Support, Technology Education Equipment and other minor capital support.</t>
    </r>
  </si>
  <si>
    <r>
      <t xml:space="preserve">PROGRAM </t>
    </r>
    <r>
      <rPr>
        <b/>
        <vertAlign val="superscript"/>
        <sz val="10"/>
        <rFont val="Arial"/>
        <family val="2"/>
      </rPr>
      <t>(5)</t>
    </r>
  </si>
  <si>
    <r>
      <t>(5)</t>
    </r>
    <r>
      <rPr>
        <sz val="9"/>
        <rFont val="Arial"/>
        <family val="2"/>
      </rPr>
      <t xml:space="preserve">  Includes adjustment for days schools are closed (not shown).</t>
    </r>
  </si>
  <si>
    <r>
      <t>(1)</t>
    </r>
    <r>
      <rPr>
        <sz val="9"/>
        <rFont val="Arial"/>
        <family val="2"/>
      </rPr>
      <t xml:space="preserve">  Based on a grant per eligible pupil at September 30, 2004.</t>
    </r>
  </si>
  <si>
    <r>
      <t>(1)</t>
    </r>
    <r>
      <rPr>
        <sz val="9"/>
        <rFont val="Arial"/>
        <family val="2"/>
      </rPr>
      <t xml:space="preserve">  Municipal Government revenue is net of $107,477,891 in Education Property Tax Credit (EPTC) revenue paid directly to school divisions.  See</t>
    </r>
  </si>
  <si>
    <r>
      <t xml:space="preserve">(5) </t>
    </r>
    <r>
      <rPr>
        <sz val="9"/>
        <rFont val="Arial"/>
        <family val="2"/>
      </rPr>
      <t xml:space="preserve"> Total provincial contribution to public education is 71.8%.  See page i for more details.</t>
    </r>
  </si>
  <si>
    <t xml:space="preserve">      and Management Information Services in Function 500.  Total expenditures for Management Information Services are included on page 38</t>
  </si>
  <si>
    <t xml:space="preserve">      includes teachers' retirement allowances, capital support and the education property tax credit, is 71.8.% in 2005/06.  See page i for more </t>
  </si>
  <si>
    <r>
      <t>(2)</t>
    </r>
    <r>
      <rPr>
        <sz val="9"/>
        <rFont val="Arial"/>
        <family val="2"/>
      </rPr>
      <t xml:space="preserve">  Mill rates for Flin Flon and Mystery Lake are adjusted for mining revenue.</t>
    </r>
  </si>
  <si>
    <r>
      <t>(3)</t>
    </r>
    <r>
      <rPr>
        <sz val="9"/>
        <rFont val="Arial"/>
        <family val="2"/>
      </rPr>
      <t xml:space="preserve">  Under provisions in the Public Schools Act, these divisions will not harmonize mill rates for a period of time.  For the differential mill rate applied to</t>
    </r>
  </si>
  <si>
    <r>
      <t xml:space="preserve">OTHER  </t>
    </r>
    <r>
      <rPr>
        <b/>
        <vertAlign val="superscript"/>
        <sz val="10"/>
        <rFont val="Arial"/>
        <family val="2"/>
      </rPr>
      <t>1</t>
    </r>
  </si>
  <si>
    <r>
      <t>(1)</t>
    </r>
    <r>
      <rPr>
        <sz val="9"/>
        <rFont val="Arial"/>
        <family val="2"/>
      </rPr>
      <t xml:space="preserve">  Formerly Health Services and Attendance, Food Services and Other.</t>
    </r>
  </si>
  <si>
    <r>
      <t xml:space="preserve"> PINE FALLS </t>
    </r>
    <r>
      <rPr>
        <vertAlign val="superscript"/>
        <sz val="10"/>
        <rFont val="Arial"/>
        <family val="2"/>
      </rPr>
      <t>(2)</t>
    </r>
  </si>
  <si>
    <r>
      <t>(2)</t>
    </r>
    <r>
      <rPr>
        <sz val="9"/>
        <rFont val="Arial"/>
        <family val="2"/>
      </rPr>
      <t xml:space="preserve">  Pine Falls School District was almagamated with Sunrise in 2005.  See explanatory note 11, page viii.</t>
    </r>
  </si>
  <si>
    <r>
      <t xml:space="preserve"> SUNRISE </t>
    </r>
    <r>
      <rPr>
        <vertAlign val="superscript"/>
        <sz val="10"/>
        <rFont val="Arial"/>
        <family val="2"/>
      </rPr>
      <t>(2)</t>
    </r>
  </si>
  <si>
    <t>OPERATING FUND 2005/2006 ACTUAL</t>
  </si>
  <si>
    <t>ACTUAL SEPTEMBER 30, 2005</t>
  </si>
  <si>
    <t xml:space="preserve">  SUMMARY OF OPERATING FUND REVENUE: 2005/2006 ACTUAL</t>
  </si>
  <si>
    <t>ANALYSIS OF OPERATING FUND REVENUE: 2005/2006 ACTUAL</t>
  </si>
  <si>
    <t>FOR THE YEAR ENDED JUNE 30, 2006</t>
  </si>
  <si>
    <t>% OF 2005/2006</t>
  </si>
  <si>
    <t>CAPITAL FUND 2005/2006 ACTUAL</t>
  </si>
  <si>
    <t>ADMINISTRATION EXPENDITURES 2005/2006 ACTUAL</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</si>
  <si>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</si>
  <si>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</si>
  <si>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The complete report is available in PDF format on the same web site from which you retrieved this Excel file.</t>
  </si>
  <si>
    <t>Each worksheet tab is numbered to match the corresponding page found in the published document so, for example, to see page 15, just click the worksheet tab named "- 15 -".</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</si>
  <si>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the Manitoba Government web site remain the final authority.</t>
  </si>
  <si>
    <t>FRAME Report: 2005/06 Actual</t>
  </si>
  <si>
    <r>
      <t xml:space="preserve">ADMINISTRATION EXPENDITURES </t>
    </r>
    <r>
      <rPr>
        <b/>
        <vertAlign val="superscript"/>
        <sz val="10"/>
        <rFont val="Arial"/>
        <family val="2"/>
      </rPr>
      <t>(1)</t>
    </r>
    <r>
      <rPr>
        <b/>
        <sz val="9"/>
        <rFont val="Arial"/>
        <family val="2"/>
      </rPr>
      <t xml:space="preserve"> 2005/2006 ACTUAL</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</si>
</sst>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 ;\(#,##0\ \)"/>
    <numFmt numFmtId="193" formatCode="#,##0.0;\-#,##0.0"/>
    <numFmt numFmtId="194" formatCode="#,##0.000;\-#,##0.000"/>
    <numFmt numFmtId="195" formatCode="#,##0.0000;\-#,##0.0000"/>
    <numFmt numFmtId="196" formatCode="#,##0.0_ ;\(#,##0.0\)"/>
    <numFmt numFmtId="197" formatCode="#,##0.0_);[Red]\(#,##0.0\)"/>
    <numFmt numFmtId="198" formatCode="#,##0.00_ ;\(#,##0.00\)"/>
    <numFmt numFmtId="199" formatCode="_(* #,##0.000_);_(* \(#,##0.000\);_(* &quot;-&quot;??_);_(@_)"/>
    <numFmt numFmtId="200" formatCode="_(* #,##0.0_);_(* \(#,##0.0\);_(* &quot;-&quot;??_);_(@_)"/>
    <numFmt numFmtId="201" formatCode="_-* #,##0.0_-;\-* #,##0.0_-;_-* &quot;-&quot;?_-;_-@_-"/>
    <numFmt numFmtId="202" formatCode="_(* #,##0.0_);_(* \(#,##0.0\);_(* &quot;-&quot;?_);_(@_)"/>
    <numFmt numFmtId="203" formatCode="_(&quot;$&quot;* #,##0.0_);_(&quot;$&quot;* \(#,##0.0\);_(&quot;$&quot;* &quot;-&quot;??_);_(@_)"/>
    <numFmt numFmtId="204" formatCode="&quot;$&quot;#,##0.0_);[Red]\(&quot;$&quot;#,##0.0\)"/>
    <numFmt numFmtId="205" formatCode="#,##0.0\ [$$-C0C]"/>
    <numFmt numFmtId="206" formatCode="#,##0.0,,"/>
    <numFmt numFmtId="207" formatCode="_(* #,##0.0__\);_(* \(#,##0.0\);_(* &quot;-&quot;?_);_(@_)"/>
    <numFmt numFmtId="208" formatCode="_(* #,##0.0,_);_(* \(#,##0.0\);_(* &quot;-&quot;?_);_(@_)"/>
    <numFmt numFmtId="209" formatCode="_ #,##0.0__;_(* \(#,##0.0\);_(* &quot;-&quot;?_);_(@_)"/>
    <numFmt numFmtId="210" formatCode="_ #,##0.0___;_(* \(###0.0\);_(* &quot;-&quot;?_);_(@_)"/>
    <numFmt numFmtId="211" formatCode="_ #,##0.0___;_(* \(###0.0\)"/>
    <numFmt numFmtId="212" formatCode="_ #,##0.0___;"/>
    <numFmt numFmtId="213" formatCode="&quot;$&quot;#,##0.0_);\(&quot;$&quot;#,##0.0\)"/>
    <numFmt numFmtId="214" formatCode="[$-1009]mmmm\ d\,\ yyyy"/>
    <numFmt numFmtId="215" formatCode="[$-F800]dddd\,\ mmmm\ dd\,\ yyyy"/>
    <numFmt numFmtId="216" formatCode="[$-409]dddd\,\ mmmm\ dd\,\ yyyy"/>
  </numFmts>
  <fonts count="22">
    <font>
      <sz val="9"/>
      <name val="Times New Roman"/>
      <family val="0"/>
    </font>
    <font>
      <sz val="10"/>
      <name val="Times New Roman"/>
      <family val="0"/>
    </font>
    <font>
      <sz val="10"/>
      <name val="Courier"/>
      <family val="0"/>
    </font>
    <font>
      <sz val="10"/>
      <name val="Arial"/>
      <family val="2"/>
    </font>
    <font>
      <b/>
      <sz val="9"/>
      <name val="Arial"/>
      <family val="2"/>
    </font>
    <font>
      <sz val="8"/>
      <name val="Times New Roman"/>
      <family val="0"/>
    </font>
    <font>
      <sz val="9"/>
      <name val="Arial"/>
      <family val="2"/>
    </font>
    <font>
      <sz val="8"/>
      <name val="Arial"/>
      <family val="2"/>
    </font>
    <font>
      <b/>
      <sz val="12"/>
      <name val="Arial"/>
      <family val="2"/>
    </font>
    <font>
      <sz val="9"/>
      <color indexed="12"/>
      <name val="Arial"/>
      <family val="2"/>
    </font>
    <font>
      <b/>
      <vertAlign val="superscript"/>
      <sz val="9"/>
      <name val="Arial"/>
      <family val="2"/>
    </font>
    <font>
      <b/>
      <vertAlign val="superscript"/>
      <sz val="10"/>
      <name val="Arial"/>
      <family val="2"/>
    </font>
    <font>
      <vertAlign val="superscript"/>
      <sz val="10"/>
      <name val="Arial"/>
      <family val="2"/>
    </font>
    <font>
      <b/>
      <sz val="8"/>
      <name val="Arial"/>
      <family val="2"/>
    </font>
    <font>
      <u val="single"/>
      <sz val="9"/>
      <color indexed="12"/>
      <name val="Arial"/>
      <family val="2"/>
    </font>
    <font>
      <u val="single"/>
      <sz val="9"/>
      <name val="Arial"/>
      <family val="2"/>
    </font>
    <font>
      <sz val="11"/>
      <name val="Times New Roman"/>
      <family val="0"/>
    </font>
    <font>
      <sz val="11"/>
      <name val="Arial"/>
      <family val="2"/>
    </font>
    <font>
      <sz val="9"/>
      <color indexed="9"/>
      <name val="Arial"/>
      <family val="2"/>
    </font>
    <font>
      <u val="single"/>
      <sz val="9"/>
      <color indexed="12"/>
      <name val="Times New Roman"/>
      <family val="0"/>
    </font>
    <font>
      <u val="single"/>
      <sz val="9"/>
      <color indexed="36"/>
      <name val="Times New Roman"/>
      <family val="0"/>
    </font>
    <font>
      <b/>
      <sz val="11"/>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
      <patternFill patternType="solid">
        <fgColor indexed="27"/>
        <bgColor indexed="64"/>
      </patternFill>
    </fill>
  </fills>
  <borders count="43">
    <border>
      <left/>
      <right/>
      <top/>
      <bottom/>
      <diagonal/>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color indexed="63"/>
      </bottom>
    </border>
    <border>
      <left style="thin">
        <color indexed="8"/>
      </left>
      <right style="double">
        <color indexed="8"/>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style="thin"/>
      <top style="thin"/>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color indexed="63"/>
      </left>
      <right>
        <color indexed="63"/>
      </right>
      <top style="thin">
        <color indexed="8"/>
      </top>
      <bottom style="thin"/>
    </border>
    <border>
      <left>
        <color indexed="63"/>
      </left>
      <right style="thin"/>
      <top>
        <color indexed="63"/>
      </top>
      <bottom>
        <color indexed="63"/>
      </bottom>
    </border>
    <border>
      <left style="thin">
        <color indexed="8"/>
      </left>
      <right style="double">
        <color indexed="8"/>
      </right>
      <top style="thin">
        <color indexed="8"/>
      </top>
      <bottom style="thin">
        <color indexed="8"/>
      </bottom>
    </border>
    <border>
      <left style="thin"/>
      <right style="thin"/>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style="double">
        <color indexed="8"/>
      </left>
      <right style="thin">
        <color indexed="8"/>
      </right>
      <top style="thin">
        <color indexed="8"/>
      </top>
      <bottom style="thin">
        <color indexed="8"/>
      </bottom>
    </border>
  </borders>
  <cellStyleXfs count="2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cellStyleXfs>
  <cellXfs count="529">
    <xf numFmtId="37" fontId="0" fillId="0" borderId="0" xfId="0" applyAlignment="1">
      <alignment/>
    </xf>
    <xf numFmtId="37" fontId="6" fillId="0" borderId="0" xfId="0" applyFont="1" applyAlignment="1">
      <alignment/>
    </xf>
    <xf numFmtId="37" fontId="7" fillId="0" borderId="0" xfId="0" applyFont="1" applyAlignment="1">
      <alignment/>
    </xf>
    <xf numFmtId="37" fontId="6" fillId="0" borderId="0" xfId="0" applyFont="1" applyAlignment="1">
      <alignment horizontal="right"/>
    </xf>
    <xf numFmtId="37" fontId="4" fillId="0" borderId="0" xfId="0" applyFont="1" applyAlignment="1">
      <alignment/>
    </xf>
    <xf numFmtId="172" fontId="6" fillId="0" borderId="0" xfId="0" applyNumberFormat="1" applyFont="1" applyAlignment="1" applyProtection="1">
      <alignment/>
      <protection/>
    </xf>
    <xf numFmtId="37" fontId="6" fillId="3" borderId="0" xfId="0" applyFont="1" applyFill="1" applyAlignment="1">
      <alignment/>
    </xf>
    <xf numFmtId="37" fontId="4" fillId="3" borderId="2" xfId="0" applyFont="1" applyFill="1" applyBorder="1" applyAlignment="1">
      <alignment horizontal="centerContinuous" vertical="center"/>
    </xf>
    <xf numFmtId="37" fontId="6" fillId="3" borderId="2" xfId="0" applyFont="1" applyFill="1" applyBorder="1" applyAlignment="1">
      <alignment horizontal="centerContinuous"/>
    </xf>
    <xf numFmtId="37" fontId="4" fillId="3" borderId="3" xfId="0" applyFont="1" applyFill="1" applyBorder="1" applyAlignment="1">
      <alignment horizontal="centerContinuous" vertical="center"/>
    </xf>
    <xf numFmtId="37" fontId="6" fillId="3" borderId="3" xfId="0" applyFont="1" applyFill="1" applyBorder="1" applyAlignment="1">
      <alignment horizontal="centerContinuous"/>
    </xf>
    <xf numFmtId="37" fontId="9" fillId="3" borderId="3" xfId="0" applyFont="1" applyFill="1" applyBorder="1" applyAlignment="1">
      <alignment horizontal="centerContinuous"/>
    </xf>
    <xf numFmtId="37" fontId="6" fillId="3" borderId="0" xfId="0" applyFont="1" applyFill="1" applyAlignment="1">
      <alignment horizontal="center"/>
    </xf>
    <xf numFmtId="37" fontId="4" fillId="3" borderId="4" xfId="0" applyFont="1" applyFill="1" applyBorder="1" applyAlignment="1">
      <alignment horizontal="center"/>
    </xf>
    <xf numFmtId="0" fontId="4" fillId="3" borderId="5" xfId="0" applyNumberFormat="1" applyFont="1" applyFill="1" applyBorder="1" applyAlignment="1">
      <alignment horizontal="center"/>
    </xf>
    <xf numFmtId="37" fontId="4" fillId="3" borderId="5" xfId="0" applyFont="1" applyFill="1" applyBorder="1" applyAlignment="1">
      <alignment horizontal="center"/>
    </xf>
    <xf numFmtId="37" fontId="4" fillId="3" borderId="1" xfId="0" applyFont="1" applyFill="1" applyBorder="1" applyAlignment="1">
      <alignment horizontal="center"/>
    </xf>
    <xf numFmtId="0" fontId="4" fillId="3" borderId="6" xfId="0" applyNumberFormat="1" applyFont="1" applyFill="1" applyBorder="1" applyAlignment="1">
      <alignment horizontal="center"/>
    </xf>
    <xf numFmtId="37" fontId="4" fillId="3" borderId="6" xfId="0" applyFont="1" applyFill="1" applyBorder="1" applyAlignment="1">
      <alignment horizontal="center"/>
    </xf>
    <xf numFmtId="49" fontId="4" fillId="0" borderId="7" xfId="0" applyNumberFormat="1" applyFont="1" applyBorder="1" applyAlignment="1">
      <alignment/>
    </xf>
    <xf numFmtId="37" fontId="4" fillId="3" borderId="2" xfId="0" applyFont="1" applyFill="1" applyBorder="1" applyAlignment="1">
      <alignment horizontal="center"/>
    </xf>
    <xf numFmtId="49" fontId="4" fillId="0" borderId="8" xfId="0" applyNumberFormat="1" applyFont="1" applyBorder="1" applyAlignment="1">
      <alignment/>
    </xf>
    <xf numFmtId="37" fontId="4" fillId="3" borderId="9" xfId="0" applyFont="1" applyFill="1" applyBorder="1" applyAlignment="1">
      <alignment horizontal="center" vertical="top"/>
    </xf>
    <xf numFmtId="37" fontId="4" fillId="3" borderId="10" xfId="0" applyFont="1" applyFill="1" applyBorder="1" applyAlignment="1">
      <alignment horizontal="center" vertical="top"/>
    </xf>
    <xf numFmtId="49" fontId="4" fillId="0" borderId="0" xfId="0" applyNumberFormat="1" applyFont="1" applyAlignment="1">
      <alignment/>
    </xf>
    <xf numFmtId="49" fontId="6" fillId="0" borderId="1" xfId="0" applyNumberFormat="1" applyFont="1" applyBorder="1" applyAlignment="1">
      <alignment vertical="center"/>
    </xf>
    <xf numFmtId="191" fontId="6" fillId="0" borderId="1" xfId="0" applyNumberFormat="1" applyFont="1" applyBorder="1" applyAlignment="1">
      <alignment vertical="center"/>
    </xf>
    <xf numFmtId="49" fontId="6" fillId="0" borderId="0" xfId="0" applyNumberFormat="1" applyFont="1" applyAlignment="1">
      <alignment vertical="center"/>
    </xf>
    <xf numFmtId="192" fontId="6" fillId="0" borderId="0" xfId="0" applyNumberFormat="1" applyFont="1" applyAlignment="1">
      <alignment vertical="center"/>
    </xf>
    <xf numFmtId="37" fontId="6" fillId="0" borderId="11" xfId="0" applyFont="1" applyBorder="1" applyAlignment="1">
      <alignment/>
    </xf>
    <xf numFmtId="49" fontId="6" fillId="0" borderId="0" xfId="0" applyNumberFormat="1" applyFont="1" applyAlignment="1">
      <alignment/>
    </xf>
    <xf numFmtId="37" fontId="6" fillId="0" borderId="0" xfId="0" applyFont="1" applyAlignment="1">
      <alignment horizontal="left"/>
    </xf>
    <xf numFmtId="49" fontId="6" fillId="0" borderId="0" xfId="0" applyNumberFormat="1" applyFont="1" applyAlignment="1">
      <alignment horizontal="left"/>
    </xf>
    <xf numFmtId="37" fontId="3" fillId="0" borderId="6" xfId="0" applyFont="1" applyBorder="1" applyAlignment="1">
      <alignment/>
    </xf>
    <xf numFmtId="37" fontId="6" fillId="3" borderId="12" xfId="0" applyFont="1" applyFill="1" applyBorder="1" applyAlignment="1">
      <alignment horizontal="centerContinuous"/>
    </xf>
    <xf numFmtId="37" fontId="6" fillId="3" borderId="12" xfId="0" applyFont="1" applyFill="1" applyBorder="1" applyAlignment="1">
      <alignment/>
    </xf>
    <xf numFmtId="172" fontId="6" fillId="0" borderId="3" xfId="0" applyNumberFormat="1" applyFont="1" applyBorder="1" applyAlignment="1" applyProtection="1">
      <alignment horizontal="centerContinuous"/>
      <protection/>
    </xf>
    <xf numFmtId="37" fontId="6" fillId="3" borderId="11" xfId="0" applyFont="1" applyFill="1" applyBorder="1" applyAlignment="1">
      <alignment horizontal="centerContinuous"/>
    </xf>
    <xf numFmtId="37" fontId="6" fillId="3" borderId="0" xfId="0" applyFont="1" applyFill="1" applyBorder="1" applyAlignment="1">
      <alignment/>
    </xf>
    <xf numFmtId="37" fontId="6" fillId="0" borderId="0" xfId="0" applyNumberFormat="1" applyFont="1" applyBorder="1" applyAlignment="1" applyProtection="1">
      <alignment/>
      <protection/>
    </xf>
    <xf numFmtId="37" fontId="4" fillId="0" borderId="4" xfId="0" applyFont="1" applyBorder="1" applyAlignment="1">
      <alignment/>
    </xf>
    <xf numFmtId="37" fontId="4" fillId="3" borderId="5" xfId="0" applyFont="1" applyFill="1" applyBorder="1" applyAlignment="1">
      <alignment horizontal="right"/>
    </xf>
    <xf numFmtId="37" fontId="4" fillId="0" borderId="8" xfId="0" applyFont="1" applyBorder="1" applyAlignment="1">
      <alignment/>
    </xf>
    <xf numFmtId="37" fontId="4" fillId="0" borderId="10" xfId="0" applyFont="1" applyBorder="1" applyAlignment="1">
      <alignment horizontal="right"/>
    </xf>
    <xf numFmtId="191" fontId="6" fillId="0" borderId="1" xfId="0" applyNumberFormat="1" applyFont="1" applyBorder="1" applyAlignment="1">
      <alignment horizontal="right" vertical="center"/>
    </xf>
    <xf numFmtId="37" fontId="6" fillId="0" borderId="0" xfId="0" applyFont="1" applyAlignment="1">
      <alignment/>
    </xf>
    <xf numFmtId="37" fontId="6" fillId="0" borderId="13" xfId="0" applyFont="1" applyBorder="1" applyAlignment="1">
      <alignment/>
    </xf>
    <xf numFmtId="37" fontId="4" fillId="0" borderId="13" xfId="0" applyFont="1" applyBorder="1" applyAlignment="1">
      <alignment horizontal="centerContinuous"/>
    </xf>
    <xf numFmtId="37" fontId="6" fillId="0" borderId="13" xfId="0" applyFont="1" applyBorder="1" applyAlignment="1">
      <alignment horizontal="centerContinuous"/>
    </xf>
    <xf numFmtId="37" fontId="6" fillId="0" borderId="13" xfId="0" applyFont="1" applyBorder="1" applyAlignment="1">
      <alignment/>
    </xf>
    <xf numFmtId="37" fontId="6" fillId="3" borderId="0" xfId="0" applyFont="1" applyFill="1" applyAlignment="1">
      <alignment horizontal="centerContinuous"/>
    </xf>
    <xf numFmtId="37" fontId="6" fillId="0" borderId="14" xfId="0" applyFont="1" applyBorder="1" applyAlignment="1">
      <alignment/>
    </xf>
    <xf numFmtId="37" fontId="6" fillId="0" borderId="5" xfId="0" applyFont="1" applyBorder="1" applyAlignment="1">
      <alignment/>
    </xf>
    <xf numFmtId="37" fontId="4" fillId="0" borderId="10" xfId="0" applyFont="1" applyBorder="1" applyAlignment="1">
      <alignment horizontal="center"/>
    </xf>
    <xf numFmtId="37" fontId="4" fillId="3" borderId="9" xfId="0" applyFont="1" applyFill="1" applyBorder="1" applyAlignment="1">
      <alignment horizontal="centerContinuous"/>
    </xf>
    <xf numFmtId="37" fontId="4" fillId="0" borderId="15" xfId="0" applyFont="1" applyBorder="1" applyAlignment="1">
      <alignment/>
    </xf>
    <xf numFmtId="191" fontId="6" fillId="0" borderId="1" xfId="0" applyNumberFormat="1" applyFont="1" applyBorder="1" applyAlignment="1" applyProtection="1">
      <alignment/>
      <protection/>
    </xf>
    <xf numFmtId="191" fontId="6" fillId="0" borderId="6" xfId="0" applyNumberFormat="1" applyFont="1" applyBorder="1" applyAlignment="1" applyProtection="1">
      <alignment/>
      <protection/>
    </xf>
    <xf numFmtId="37" fontId="6" fillId="0" borderId="6" xfId="0" applyFont="1" applyBorder="1" applyAlignment="1">
      <alignment/>
    </xf>
    <xf numFmtId="191" fontId="6" fillId="0" borderId="16" xfId="0" applyNumberFormat="1" applyFont="1" applyBorder="1" applyAlignment="1" applyProtection="1">
      <alignment/>
      <protection/>
    </xf>
    <xf numFmtId="37" fontId="6" fillId="0" borderId="1" xfId="0" applyNumberFormat="1" applyFont="1" applyBorder="1" applyAlignment="1" applyProtection="1">
      <alignment/>
      <protection/>
    </xf>
    <xf numFmtId="37" fontId="6" fillId="0" borderId="6" xfId="0" applyNumberFormat="1" applyFont="1" applyBorder="1" applyAlignment="1" applyProtection="1">
      <alignment/>
      <protection/>
    </xf>
    <xf numFmtId="37" fontId="6" fillId="0" borderId="16" xfId="0" applyNumberFormat="1" applyFont="1" applyBorder="1" applyAlignment="1" applyProtection="1">
      <alignment/>
      <protection/>
    </xf>
    <xf numFmtId="37" fontId="4" fillId="0" borderId="15" xfId="0" applyFont="1" applyBorder="1" applyAlignment="1">
      <alignment vertical="top"/>
    </xf>
    <xf numFmtId="37" fontId="4" fillId="0" borderId="0" xfId="0" applyFont="1" applyAlignment="1">
      <alignment wrapText="1"/>
    </xf>
    <xf numFmtId="37" fontId="6" fillId="0" borderId="0" xfId="0" applyNumberFormat="1" applyFont="1" applyAlignment="1" applyProtection="1">
      <alignment/>
      <protection/>
    </xf>
    <xf numFmtId="37" fontId="6" fillId="0" borderId="17" xfId="0" applyFont="1" applyBorder="1" applyAlignment="1">
      <alignment/>
    </xf>
    <xf numFmtId="37" fontId="4" fillId="0" borderId="18" xfId="0" applyFont="1" applyBorder="1" applyAlignment="1">
      <alignment/>
    </xf>
    <xf numFmtId="191" fontId="4" fillId="0" borderId="19" xfId="0" applyNumberFormat="1" applyFont="1" applyBorder="1" applyAlignment="1" applyProtection="1">
      <alignment/>
      <protection/>
    </xf>
    <xf numFmtId="191" fontId="4" fillId="0" borderId="18" xfId="0" applyNumberFormat="1" applyFont="1" applyBorder="1" applyAlignment="1" applyProtection="1">
      <alignment/>
      <protection/>
    </xf>
    <xf numFmtId="191" fontId="4" fillId="0" borderId="13" xfId="0" applyNumberFormat="1" applyFont="1" applyBorder="1" applyAlignment="1" applyProtection="1">
      <alignment/>
      <protection/>
    </xf>
    <xf numFmtId="191" fontId="6" fillId="0" borderId="13" xfId="0" applyNumberFormat="1" applyFont="1" applyBorder="1" applyAlignment="1">
      <alignment/>
    </xf>
    <xf numFmtId="172" fontId="6" fillId="0" borderId="2" xfId="0" applyNumberFormat="1" applyFont="1" applyBorder="1" applyAlignment="1" applyProtection="1">
      <alignment/>
      <protection/>
    </xf>
    <xf numFmtId="37" fontId="6" fillId="3" borderId="2" xfId="0" applyFont="1" applyFill="1" applyBorder="1" applyAlignment="1">
      <alignment horizontal="center"/>
    </xf>
    <xf numFmtId="172" fontId="6" fillId="0" borderId="3" xfId="0" applyNumberFormat="1" applyFont="1" applyBorder="1" applyAlignment="1" applyProtection="1">
      <alignment/>
      <protection/>
    </xf>
    <xf numFmtId="37" fontId="6" fillId="3" borderId="3" xfId="0" applyFont="1" applyFill="1" applyBorder="1" applyAlignment="1">
      <alignment/>
    </xf>
    <xf numFmtId="37" fontId="4" fillId="0" borderId="7" xfId="0" applyFont="1" applyBorder="1" applyAlignment="1">
      <alignment/>
    </xf>
    <xf numFmtId="37" fontId="4" fillId="3" borderId="0" xfId="0" applyFont="1" applyFill="1" applyBorder="1" applyAlignment="1">
      <alignment horizontal="right"/>
    </xf>
    <xf numFmtId="37" fontId="4" fillId="3" borderId="1" xfId="0" applyFont="1" applyFill="1" applyBorder="1" applyAlignment="1">
      <alignment/>
    </xf>
    <xf numFmtId="37" fontId="4" fillId="3" borderId="0" xfId="0" applyFont="1" applyFill="1" applyAlignment="1">
      <alignment/>
    </xf>
    <xf numFmtId="196" fontId="6" fillId="0" borderId="1" xfId="0" applyNumberFormat="1" applyFont="1" applyBorder="1" applyAlignment="1">
      <alignment vertical="center"/>
    </xf>
    <xf numFmtId="196" fontId="6" fillId="0" borderId="0" xfId="0" applyNumberFormat="1" applyFont="1" applyAlignment="1">
      <alignment vertical="center"/>
    </xf>
    <xf numFmtId="37" fontId="4" fillId="3" borderId="2" xfId="0" applyFont="1" applyFill="1" applyBorder="1" applyAlignment="1">
      <alignment horizontal="centerContinuous"/>
    </xf>
    <xf numFmtId="37" fontId="6" fillId="3" borderId="2" xfId="0" applyFont="1" applyFill="1" applyBorder="1" applyAlignment="1">
      <alignment/>
    </xf>
    <xf numFmtId="37" fontId="4" fillId="3" borderId="3" xfId="0" applyFont="1" applyFill="1" applyBorder="1" applyAlignment="1" applyProtection="1">
      <alignment horizontal="centerContinuous" vertical="center"/>
      <protection/>
    </xf>
    <xf numFmtId="37" fontId="6" fillId="3" borderId="3" xfId="0" applyFont="1" applyFill="1" applyBorder="1" applyAlignment="1">
      <alignment/>
    </xf>
    <xf numFmtId="37" fontId="4" fillId="3" borderId="4" xfId="0" applyFont="1" applyFill="1" applyBorder="1" applyAlignment="1">
      <alignment horizontal="centerContinuous"/>
    </xf>
    <xf numFmtId="37" fontId="4" fillId="3" borderId="5" xfId="0" applyFont="1" applyFill="1" applyBorder="1" applyAlignment="1">
      <alignment horizontal="centerContinuous"/>
    </xf>
    <xf numFmtId="37" fontId="4" fillId="0" borderId="10" xfId="0" applyFont="1" applyBorder="1" applyAlignment="1">
      <alignment horizontal="centerContinuous"/>
    </xf>
    <xf numFmtId="37" fontId="4" fillId="0" borderId="9" xfId="0" applyFont="1" applyBorder="1" applyAlignment="1">
      <alignment horizontal="centerContinuous"/>
    </xf>
    <xf numFmtId="175" fontId="6" fillId="0" borderId="11" xfId="0" applyNumberFormat="1" applyFont="1" applyBorder="1" applyAlignment="1" applyProtection="1">
      <alignment/>
      <protection/>
    </xf>
    <xf numFmtId="37" fontId="6" fillId="0" borderId="0" xfId="0" applyFont="1" applyAlignment="1">
      <alignment horizontal="centerContinuous"/>
    </xf>
    <xf numFmtId="175" fontId="6" fillId="0" borderId="0" xfId="0" applyNumberFormat="1" applyFont="1" applyAlignment="1" applyProtection="1">
      <alignment horizontal="centerContinuous"/>
      <protection/>
    </xf>
    <xf numFmtId="37" fontId="6" fillId="3" borderId="2" xfId="0" applyFont="1" applyFill="1" applyBorder="1" applyAlignment="1">
      <alignment horizontal="right"/>
    </xf>
    <xf numFmtId="37" fontId="4" fillId="0" borderId="9" xfId="0" applyFont="1" applyBorder="1" applyAlignment="1">
      <alignment/>
    </xf>
    <xf numFmtId="37" fontId="4" fillId="0" borderId="9" xfId="0" applyFont="1" applyBorder="1" applyAlignment="1">
      <alignment horizontal="center"/>
    </xf>
    <xf numFmtId="37" fontId="4" fillId="4" borderId="1" xfId="0" applyFont="1" applyFill="1" applyBorder="1" applyAlignment="1">
      <alignment horizontal="center"/>
    </xf>
    <xf numFmtId="37" fontId="6" fillId="0" borderId="0" xfId="0" applyFont="1" applyAlignment="1" applyProtection="1">
      <alignment/>
      <protection/>
    </xf>
    <xf numFmtId="37" fontId="6" fillId="4" borderId="0" xfId="0" applyFont="1" applyFill="1" applyBorder="1" applyAlignment="1">
      <alignment/>
    </xf>
    <xf numFmtId="175" fontId="6" fillId="5" borderId="0" xfId="0" applyNumberFormat="1" applyFont="1" applyFill="1" applyBorder="1" applyAlignment="1" applyProtection="1">
      <alignment/>
      <protection/>
    </xf>
    <xf numFmtId="175" fontId="4" fillId="5" borderId="0" xfId="0" applyNumberFormat="1" applyFont="1" applyFill="1" applyBorder="1" applyAlignment="1" applyProtection="1">
      <alignment/>
      <protection/>
    </xf>
    <xf numFmtId="37" fontId="6" fillId="3" borderId="0" xfId="0" applyFont="1" applyFill="1" applyAlignment="1" applyProtection="1">
      <alignment/>
      <protection/>
    </xf>
    <xf numFmtId="37" fontId="4" fillId="3" borderId="2" xfId="0" applyFont="1" applyFill="1" applyBorder="1" applyAlignment="1" applyProtection="1">
      <alignment horizontal="centerContinuous" vertical="center"/>
      <protection/>
    </xf>
    <xf numFmtId="37" fontId="6" fillId="3" borderId="2" xfId="0" applyFont="1" applyFill="1" applyBorder="1" applyAlignment="1" applyProtection="1">
      <alignment horizontal="centerContinuous"/>
      <protection/>
    </xf>
    <xf numFmtId="37" fontId="6" fillId="3" borderId="2" xfId="0" applyFont="1" applyFill="1" applyBorder="1" applyAlignment="1" applyProtection="1">
      <alignment horizontal="right"/>
      <protection/>
    </xf>
    <xf numFmtId="37" fontId="6" fillId="3" borderId="3" xfId="0" applyFont="1" applyFill="1" applyBorder="1" applyAlignment="1" applyProtection="1">
      <alignment horizontal="centerContinuous"/>
      <protection/>
    </xf>
    <xf numFmtId="37" fontId="6" fillId="3" borderId="3" xfId="0" applyFont="1" applyFill="1" applyBorder="1" applyAlignment="1" applyProtection="1" quotePrefix="1">
      <alignment horizontal="centerContinuous"/>
      <protection/>
    </xf>
    <xf numFmtId="37" fontId="6" fillId="3" borderId="3" xfId="0" applyFont="1" applyFill="1" applyBorder="1" applyAlignment="1" applyProtection="1">
      <alignment/>
      <protection/>
    </xf>
    <xf numFmtId="182" fontId="6" fillId="3" borderId="0" xfId="0" applyNumberFormat="1" applyFont="1" applyFill="1" applyAlignment="1" applyProtection="1">
      <alignment/>
      <protection/>
    </xf>
    <xf numFmtId="37" fontId="4" fillId="0" borderId="20" xfId="0" applyFont="1" applyBorder="1" applyAlignment="1" applyProtection="1">
      <alignment horizontal="centerContinuous"/>
      <protection/>
    </xf>
    <xf numFmtId="37" fontId="4" fillId="0" borderId="3" xfId="0" applyFont="1" applyBorder="1" applyAlignment="1" applyProtection="1">
      <alignment horizontal="centerContinuous"/>
      <protection/>
    </xf>
    <xf numFmtId="37" fontId="4" fillId="0" borderId="21" xfId="0" applyFont="1" applyBorder="1" applyAlignment="1" applyProtection="1">
      <alignment horizontal="centerContinuous"/>
      <protection/>
    </xf>
    <xf numFmtId="37" fontId="4" fillId="0" borderId="10" xfId="0" applyFont="1" applyBorder="1" applyAlignment="1" applyProtection="1">
      <alignment horizontal="centerContinuous"/>
      <protection/>
    </xf>
    <xf numFmtId="37" fontId="4" fillId="0" borderId="7" xfId="0" applyFont="1" applyBorder="1" applyAlignment="1">
      <alignment vertical="center"/>
    </xf>
    <xf numFmtId="37" fontId="4" fillId="0" borderId="0" xfId="0" applyFont="1" applyBorder="1" applyAlignment="1" applyProtection="1">
      <alignment horizontal="center" vertical="center"/>
      <protection/>
    </xf>
    <xf numFmtId="37" fontId="4" fillId="0" borderId="16" xfId="0" applyFont="1" applyBorder="1" applyAlignment="1" applyProtection="1">
      <alignment vertical="center"/>
      <protection/>
    </xf>
    <xf numFmtId="37" fontId="4" fillId="0" borderId="16" xfId="0" applyFont="1" applyBorder="1" applyAlignment="1" applyProtection="1">
      <alignment horizontal="center" vertical="center"/>
      <protection/>
    </xf>
    <xf numFmtId="37" fontId="4" fillId="0" borderId="22" xfId="0" applyFont="1" applyBorder="1" applyAlignment="1" applyProtection="1">
      <alignment horizontal="center" vertical="center"/>
      <protection/>
    </xf>
    <xf numFmtId="37" fontId="4" fillId="0" borderId="1" xfId="0" applyFont="1" applyBorder="1" applyAlignment="1" applyProtection="1">
      <alignment horizontal="center" vertical="center"/>
      <protection/>
    </xf>
    <xf numFmtId="37" fontId="4" fillId="0" borderId="8" xfId="0" applyFont="1" applyBorder="1" applyAlignment="1">
      <alignment vertical="center"/>
    </xf>
    <xf numFmtId="37" fontId="4" fillId="0" borderId="3" xfId="0" applyFont="1" applyBorder="1" applyAlignment="1" applyProtection="1">
      <alignment horizontal="center" vertical="center"/>
      <protection/>
    </xf>
    <xf numFmtId="37" fontId="4" fillId="0" borderId="20" xfId="0" applyFont="1" applyBorder="1" applyAlignment="1" applyProtection="1">
      <alignment horizontal="center" vertical="center"/>
      <protection/>
    </xf>
    <xf numFmtId="37" fontId="4" fillId="0" borderId="21" xfId="0" applyFont="1" applyBorder="1" applyAlignment="1" applyProtection="1">
      <alignment horizontal="center" vertical="center"/>
      <protection/>
    </xf>
    <xf numFmtId="37" fontId="4" fillId="0" borderId="9" xfId="0" applyFont="1" applyBorder="1" applyAlignment="1" applyProtection="1">
      <alignment horizontal="center" vertical="center"/>
      <protection/>
    </xf>
    <xf numFmtId="196" fontId="6" fillId="0" borderId="23" xfId="0" applyNumberFormat="1" applyFont="1" applyBorder="1" applyAlignment="1">
      <alignment vertical="center"/>
    </xf>
    <xf numFmtId="196" fontId="6" fillId="0" borderId="6" xfId="0" applyNumberFormat="1" applyFont="1" applyBorder="1" applyAlignment="1">
      <alignment vertical="center"/>
    </xf>
    <xf numFmtId="37" fontId="6" fillId="0" borderId="11" xfId="0" applyFont="1" applyBorder="1" applyAlignment="1" applyProtection="1">
      <alignment/>
      <protection/>
    </xf>
    <xf numFmtId="49" fontId="7" fillId="0" borderId="0" xfId="0" applyNumberFormat="1" applyFont="1" applyAlignment="1">
      <alignment/>
    </xf>
    <xf numFmtId="37" fontId="7" fillId="0" borderId="0" xfId="0" applyFont="1" applyAlignment="1" applyProtection="1">
      <alignment/>
      <protection/>
    </xf>
    <xf numFmtId="37" fontId="7" fillId="0" borderId="0" xfId="0" applyFont="1" applyAlignment="1">
      <alignment horizontal="left"/>
    </xf>
    <xf numFmtId="37" fontId="7" fillId="0" borderId="0" xfId="0" applyFont="1" applyAlignment="1">
      <alignment/>
    </xf>
    <xf numFmtId="49" fontId="7" fillId="0" borderId="0" xfId="0" applyNumberFormat="1" applyFont="1" applyAlignment="1">
      <alignment horizontal="right"/>
    </xf>
    <xf numFmtId="49" fontId="12" fillId="0" borderId="6" xfId="0" applyNumberFormat="1" applyFont="1" applyBorder="1" applyAlignment="1">
      <alignment/>
    </xf>
    <xf numFmtId="37" fontId="6" fillId="0" borderId="13" xfId="0" applyFont="1" applyBorder="1" applyAlignment="1">
      <alignment horizontal="right"/>
    </xf>
    <xf numFmtId="37" fontId="4" fillId="0" borderId="17" xfId="0" applyFont="1" applyBorder="1" applyAlignment="1">
      <alignment horizontal="centerContinuous"/>
    </xf>
    <xf numFmtId="37" fontId="6" fillId="0" borderId="18" xfId="0" applyFont="1" applyBorder="1" applyAlignment="1">
      <alignment horizontal="centerContinuous"/>
    </xf>
    <xf numFmtId="37" fontId="4" fillId="3" borderId="24" xfId="0" applyFont="1" applyFill="1" applyBorder="1" applyAlignment="1">
      <alignment horizontal="center"/>
    </xf>
    <xf numFmtId="37" fontId="4" fillId="3" borderId="20" xfId="0" applyFont="1" applyFill="1" applyBorder="1" applyAlignment="1">
      <alignment horizontal="centerContinuous"/>
    </xf>
    <xf numFmtId="37" fontId="6" fillId="0" borderId="2" xfId="0" applyFont="1" applyBorder="1" applyAlignment="1">
      <alignment/>
    </xf>
    <xf numFmtId="191" fontId="6" fillId="3" borderId="7" xfId="0" applyNumberFormat="1" applyFont="1" applyFill="1" applyBorder="1" applyAlignment="1" applyProtection="1">
      <alignment/>
      <protection/>
    </xf>
    <xf numFmtId="174" fontId="6" fillId="3" borderId="7" xfId="0" applyNumberFormat="1" applyFont="1" applyFill="1" applyBorder="1" applyAlignment="1" applyProtection="1">
      <alignment/>
      <protection/>
    </xf>
    <xf numFmtId="37" fontId="6" fillId="3" borderId="25" xfId="0" applyFont="1" applyFill="1" applyBorder="1" applyAlignment="1">
      <alignment/>
    </xf>
    <xf numFmtId="191" fontId="6" fillId="3" borderId="25" xfId="0" applyNumberFormat="1" applyFont="1" applyFill="1" applyBorder="1" applyAlignment="1" applyProtection="1">
      <alignment/>
      <protection/>
    </xf>
    <xf numFmtId="37" fontId="6" fillId="0" borderId="25" xfId="0" applyFont="1" applyBorder="1" applyAlignment="1">
      <alignment/>
    </xf>
    <xf numFmtId="191" fontId="6" fillId="0" borderId="25" xfId="0" applyNumberFormat="1" applyFont="1" applyBorder="1" applyAlignment="1" applyProtection="1">
      <alignment/>
      <protection/>
    </xf>
    <xf numFmtId="191" fontId="6" fillId="0" borderId="25" xfId="0" applyNumberFormat="1" applyFont="1" applyBorder="1" applyAlignment="1">
      <alignment/>
    </xf>
    <xf numFmtId="37" fontId="6" fillId="0" borderId="8" xfId="0" applyFont="1" applyBorder="1" applyAlignment="1">
      <alignment horizontal="left"/>
    </xf>
    <xf numFmtId="37" fontId="4" fillId="0" borderId="24" xfId="0" applyFont="1" applyFill="1" applyBorder="1" applyAlignment="1">
      <alignment/>
    </xf>
    <xf numFmtId="37" fontId="6" fillId="0" borderId="25" xfId="0" applyNumberFormat="1" applyFont="1" applyBorder="1" applyAlignment="1" applyProtection="1">
      <alignment/>
      <protection/>
    </xf>
    <xf numFmtId="37" fontId="6" fillId="0" borderId="25" xfId="0" applyFont="1" applyBorder="1" applyAlignment="1" quotePrefix="1">
      <alignment horizontal="left"/>
    </xf>
    <xf numFmtId="37" fontId="6" fillId="0" borderId="8" xfId="0" applyFont="1" applyBorder="1" applyAlignment="1">
      <alignment/>
    </xf>
    <xf numFmtId="37" fontId="4" fillId="0" borderId="7" xfId="0" applyFont="1" applyFill="1" applyBorder="1" applyAlignment="1">
      <alignment/>
    </xf>
    <xf numFmtId="174" fontId="6" fillId="0" borderId="0" xfId="0" applyNumberFormat="1" applyFont="1" applyAlignment="1" applyProtection="1">
      <alignment/>
      <protection/>
    </xf>
    <xf numFmtId="49" fontId="6" fillId="0" borderId="0" xfId="0" applyNumberFormat="1" applyFont="1" applyAlignment="1">
      <alignment/>
    </xf>
    <xf numFmtId="49" fontId="7" fillId="0" borderId="0" xfId="0" applyNumberFormat="1" applyFont="1" applyAlignment="1">
      <alignment/>
    </xf>
    <xf numFmtId="37" fontId="6" fillId="0" borderId="0" xfId="0" applyFont="1" applyAlignment="1" quotePrefix="1">
      <alignment horizontal="left"/>
    </xf>
    <xf numFmtId="172" fontId="6" fillId="0" borderId="2" xfId="0" applyNumberFormat="1" applyFont="1" applyBorder="1" applyAlignment="1" applyProtection="1">
      <alignment vertical="center"/>
      <protection/>
    </xf>
    <xf numFmtId="37" fontId="6" fillId="3" borderId="2" xfId="0" applyFont="1" applyFill="1" applyBorder="1" applyAlignment="1">
      <alignment horizontal="right" vertical="center"/>
    </xf>
    <xf numFmtId="172" fontId="6" fillId="0" borderId="3" xfId="0" applyNumberFormat="1" applyFont="1" applyBorder="1" applyAlignment="1" applyProtection="1">
      <alignment vertical="center"/>
      <protection/>
    </xf>
    <xf numFmtId="37" fontId="4" fillId="3" borderId="6" xfId="0" applyFont="1" applyFill="1" applyBorder="1" applyAlignment="1">
      <alignment/>
    </xf>
    <xf numFmtId="37" fontId="4" fillId="3" borderId="1" xfId="0" applyFont="1" applyFill="1" applyBorder="1" applyAlignment="1">
      <alignment horizontal="centerContinuous"/>
    </xf>
    <xf numFmtId="37" fontId="4" fillId="3" borderId="6" xfId="0" applyFont="1" applyFill="1" applyBorder="1" applyAlignment="1">
      <alignment horizontal="centerContinuous"/>
    </xf>
    <xf numFmtId="172" fontId="6" fillId="0" borderId="2" xfId="0" applyNumberFormat="1" applyFont="1" applyBorder="1" applyAlignment="1" applyProtection="1">
      <alignment horizontal="centerContinuous" vertical="center"/>
      <protection/>
    </xf>
    <xf numFmtId="37" fontId="6" fillId="0" borderId="12" xfId="0" applyFont="1" applyBorder="1" applyAlignment="1">
      <alignment horizontal="centerContinuous" vertical="center"/>
    </xf>
    <xf numFmtId="37" fontId="6" fillId="3" borderId="2" xfId="0" applyFont="1" applyFill="1" applyBorder="1" applyAlignment="1">
      <alignment horizontal="centerContinuous" vertical="center"/>
    </xf>
    <xf numFmtId="37" fontId="9" fillId="0" borderId="2" xfId="0" applyFont="1" applyBorder="1" applyAlignment="1" applyProtection="1">
      <alignment/>
      <protection locked="0"/>
    </xf>
    <xf numFmtId="172" fontId="6" fillId="0" borderId="3" xfId="0" applyNumberFormat="1" applyFont="1" applyBorder="1" applyAlignment="1" applyProtection="1">
      <alignment horizontal="centerContinuous" vertical="center"/>
      <protection/>
    </xf>
    <xf numFmtId="37" fontId="6" fillId="3" borderId="3" xfId="0" applyFont="1" applyFill="1" applyBorder="1" applyAlignment="1">
      <alignment horizontal="centerContinuous" vertical="center"/>
    </xf>
    <xf numFmtId="37" fontId="9" fillId="0" borderId="3" xfId="0" applyFont="1" applyBorder="1" applyAlignment="1" applyProtection="1">
      <alignment/>
      <protection locked="0"/>
    </xf>
    <xf numFmtId="37" fontId="4" fillId="0" borderId="26" xfId="0" applyFont="1" applyFill="1" applyBorder="1" applyAlignment="1">
      <alignment horizontal="left"/>
    </xf>
    <xf numFmtId="37" fontId="4" fillId="0" borderId="27" xfId="0" applyFont="1" applyFill="1" applyBorder="1" applyAlignment="1">
      <alignment horizontal="centerContinuous"/>
    </xf>
    <xf numFmtId="37" fontId="4" fillId="0" borderId="28" xfId="0" applyFont="1" applyFill="1" applyBorder="1" applyAlignment="1">
      <alignment horizontal="centerContinuous"/>
    </xf>
    <xf numFmtId="37" fontId="4" fillId="0" borderId="29" xfId="0" applyFont="1" applyFill="1" applyBorder="1" applyAlignment="1">
      <alignment horizontal="left"/>
    </xf>
    <xf numFmtId="37" fontId="6" fillId="0" borderId="27" xfId="0" applyFont="1" applyFill="1" applyBorder="1" applyAlignment="1">
      <alignment/>
    </xf>
    <xf numFmtId="37" fontId="6" fillId="0" borderId="30" xfId="0" applyFont="1" applyFill="1" applyBorder="1" applyAlignment="1">
      <alignment/>
    </xf>
    <xf numFmtId="191" fontId="6" fillId="0" borderId="1" xfId="0" applyNumberFormat="1" applyFont="1" applyBorder="1" applyAlignment="1">
      <alignment/>
    </xf>
    <xf numFmtId="191" fontId="6" fillId="0" borderId="0" xfId="0" applyNumberFormat="1" applyFont="1" applyAlignment="1">
      <alignment/>
    </xf>
    <xf numFmtId="37" fontId="6" fillId="0" borderId="12" xfId="0" applyFont="1" applyBorder="1" applyAlignment="1">
      <alignment/>
    </xf>
    <xf numFmtId="37" fontId="4" fillId="3" borderId="17" xfId="0" applyFont="1" applyFill="1" applyBorder="1" applyAlignment="1">
      <alignment horizontal="left"/>
    </xf>
    <xf numFmtId="37" fontId="4" fillId="3" borderId="13" xfId="0" applyFont="1" applyFill="1" applyBorder="1" applyAlignment="1">
      <alignment/>
    </xf>
    <xf numFmtId="37" fontId="6" fillId="3" borderId="13" xfId="0" applyFont="1" applyFill="1" applyBorder="1" applyAlignment="1">
      <alignment/>
    </xf>
    <xf numFmtId="37" fontId="6" fillId="3" borderId="18" xfId="0" applyFont="1" applyFill="1" applyBorder="1" applyAlignment="1">
      <alignment/>
    </xf>
    <xf numFmtId="37" fontId="6" fillId="0" borderId="12" xfId="0" applyFont="1" applyBorder="1" applyAlignment="1">
      <alignment horizontal="centerContinuous"/>
    </xf>
    <xf numFmtId="37" fontId="6" fillId="0" borderId="11" xfId="0" applyFont="1" applyBorder="1" applyAlignment="1">
      <alignment horizontal="centerContinuous"/>
    </xf>
    <xf numFmtId="0" fontId="6" fillId="3" borderId="2" xfId="0" applyNumberFormat="1" applyFont="1" applyFill="1" applyBorder="1" applyAlignment="1">
      <alignment/>
    </xf>
    <xf numFmtId="0" fontId="6" fillId="3" borderId="3" xfId="0" applyNumberFormat="1" applyFont="1" applyFill="1" applyBorder="1" applyAlignment="1">
      <alignment/>
    </xf>
    <xf numFmtId="37" fontId="6" fillId="3" borderId="6" xfId="0" applyFont="1" applyFill="1" applyBorder="1" applyAlignment="1">
      <alignment/>
    </xf>
    <xf numFmtId="37" fontId="4" fillId="0" borderId="5" xfId="0" applyFont="1" applyBorder="1" applyAlignment="1">
      <alignment horizontal="centerContinuous"/>
    </xf>
    <xf numFmtId="39" fontId="6" fillId="0" borderId="0" xfId="0" applyNumberFormat="1" applyFont="1" applyAlignment="1" applyProtection="1">
      <alignment/>
      <protection/>
    </xf>
    <xf numFmtId="37" fontId="4" fillId="3" borderId="17" xfId="0" applyFont="1" applyFill="1" applyBorder="1" applyAlignment="1">
      <alignment/>
    </xf>
    <xf numFmtId="37" fontId="4" fillId="3" borderId="13" xfId="0" applyFont="1" applyFill="1" applyBorder="1" applyAlignment="1">
      <alignment/>
    </xf>
    <xf numFmtId="37" fontId="6" fillId="3" borderId="13" xfId="0" applyFont="1" applyFill="1" applyBorder="1" applyAlignment="1">
      <alignment/>
    </xf>
    <xf numFmtId="37" fontId="6" fillId="3" borderId="18" xfId="0" applyFont="1" applyFill="1" applyBorder="1" applyAlignment="1">
      <alignment/>
    </xf>
    <xf numFmtId="37" fontId="4" fillId="0" borderId="18" xfId="0" applyFont="1" applyBorder="1" applyAlignment="1">
      <alignment horizontal="centerContinuous"/>
    </xf>
    <xf numFmtId="172" fontId="6" fillId="0" borderId="2" xfId="0" applyNumberFormat="1" applyFont="1" applyBorder="1" applyAlignment="1" applyProtection="1">
      <alignment horizontal="centerContinuous"/>
      <protection/>
    </xf>
    <xf numFmtId="37" fontId="4" fillId="3" borderId="18" xfId="0" applyFont="1" applyFill="1" applyBorder="1" applyAlignment="1">
      <alignment horizontal="centerContinuous"/>
    </xf>
    <xf numFmtId="37" fontId="4" fillId="0" borderId="19" xfId="0" applyFont="1" applyBorder="1" applyAlignment="1">
      <alignment horizontal="centerContinuous"/>
    </xf>
    <xf numFmtId="37" fontId="4" fillId="3" borderId="13" xfId="0" applyFont="1" applyFill="1" applyBorder="1" applyAlignment="1">
      <alignment horizontal="centerContinuous"/>
    </xf>
    <xf numFmtId="37" fontId="6" fillId="3" borderId="13" xfId="0" applyFont="1" applyFill="1" applyBorder="1" applyAlignment="1">
      <alignment horizontal="centerContinuous"/>
    </xf>
    <xf numFmtId="37" fontId="6" fillId="3" borderId="18" xfId="0" applyFont="1" applyFill="1" applyBorder="1" applyAlignment="1">
      <alignment horizontal="centerContinuous"/>
    </xf>
    <xf numFmtId="37" fontId="4" fillId="3" borderId="13" xfId="0" applyFont="1" applyFill="1" applyBorder="1" applyAlignment="1" applyProtection="1">
      <alignment/>
      <protection/>
    </xf>
    <xf numFmtId="37" fontId="6" fillId="3" borderId="13" xfId="0" applyFont="1" applyFill="1" applyBorder="1" applyAlignment="1" applyProtection="1">
      <alignment/>
      <protection/>
    </xf>
    <xf numFmtId="37" fontId="6" fillId="3" borderId="18" xfId="0" applyFont="1" applyFill="1" applyBorder="1" applyAlignment="1" applyProtection="1">
      <alignment/>
      <protection/>
    </xf>
    <xf numFmtId="37" fontId="4" fillId="3" borderId="1" xfId="0" applyFont="1" applyFill="1" applyBorder="1" applyAlignment="1" applyProtection="1">
      <alignment/>
      <protection/>
    </xf>
    <xf numFmtId="37" fontId="4" fillId="3" borderId="6" xfId="0" applyFont="1" applyFill="1" applyBorder="1" applyAlignment="1" applyProtection="1">
      <alignment horizontal="center"/>
      <protection/>
    </xf>
    <xf numFmtId="37" fontId="4" fillId="3" borderId="1" xfId="0" applyFont="1" applyFill="1" applyBorder="1" applyAlignment="1" applyProtection="1">
      <alignment horizontal="centerContinuous"/>
      <protection/>
    </xf>
    <xf numFmtId="37" fontId="4" fillId="0" borderId="9" xfId="0" applyFont="1" applyBorder="1" applyAlignment="1" applyProtection="1">
      <alignment horizontal="centerContinuous"/>
      <protection/>
    </xf>
    <xf numFmtId="0" fontId="6" fillId="3" borderId="13" xfId="0" applyNumberFormat="1" applyFont="1" applyFill="1" applyBorder="1" applyAlignment="1">
      <alignment horizontal="centerContinuous"/>
    </xf>
    <xf numFmtId="0" fontId="6" fillId="3" borderId="18" xfId="0" applyNumberFormat="1" applyFont="1" applyFill="1" applyBorder="1" applyAlignment="1">
      <alignment horizontal="centerContinuous"/>
    </xf>
    <xf numFmtId="37" fontId="6" fillId="0" borderId="18" xfId="0" applyFont="1" applyBorder="1" applyAlignment="1">
      <alignment/>
    </xf>
    <xf numFmtId="37" fontId="6" fillId="0" borderId="0" xfId="0" applyFont="1" applyBorder="1" applyAlignment="1">
      <alignment/>
    </xf>
    <xf numFmtId="37" fontId="4" fillId="3" borderId="17" xfId="0" applyFont="1" applyFill="1" applyBorder="1" applyAlignment="1">
      <alignment/>
    </xf>
    <xf numFmtId="37" fontId="6" fillId="3" borderId="2" xfId="0" applyFont="1" applyFill="1" applyBorder="1" applyAlignment="1" quotePrefix="1">
      <alignment/>
    </xf>
    <xf numFmtId="37" fontId="6" fillId="3" borderId="2" xfId="0" applyFont="1" applyFill="1" applyBorder="1" applyAlignment="1" applyProtection="1">
      <alignment/>
      <protection/>
    </xf>
    <xf numFmtId="37" fontId="6" fillId="3" borderId="3" xfId="0" applyFont="1" applyFill="1" applyBorder="1" applyAlignment="1" applyProtection="1">
      <alignment/>
      <protection/>
    </xf>
    <xf numFmtId="37" fontId="6" fillId="3" borderId="3" xfId="0" applyFont="1" applyFill="1" applyBorder="1" applyAlignment="1" applyProtection="1">
      <alignment horizontal="center"/>
      <protection/>
    </xf>
    <xf numFmtId="37" fontId="4" fillId="3" borderId="17" xfId="0" applyFont="1" applyFill="1" applyBorder="1" applyAlignment="1" applyProtection="1">
      <alignment/>
      <protection/>
    </xf>
    <xf numFmtId="37" fontId="6" fillId="3" borderId="13" xfId="0" applyFont="1" applyFill="1" applyBorder="1" applyAlignment="1" applyProtection="1">
      <alignment horizontal="centerContinuous"/>
      <protection/>
    </xf>
    <xf numFmtId="37" fontId="6" fillId="3" borderId="18" xfId="0" applyFont="1" applyFill="1" applyBorder="1" applyAlignment="1" applyProtection="1">
      <alignment horizontal="centerContinuous"/>
      <protection/>
    </xf>
    <xf numFmtId="37" fontId="4" fillId="3" borderId="6" xfId="0" applyFont="1" applyFill="1" applyBorder="1" applyAlignment="1" applyProtection="1">
      <alignment/>
      <protection/>
    </xf>
    <xf numFmtId="37" fontId="4" fillId="3" borderId="31" xfId="0" applyFont="1" applyFill="1" applyBorder="1" applyAlignment="1" applyProtection="1">
      <alignment horizontal="center"/>
      <protection/>
    </xf>
    <xf numFmtId="37" fontId="4" fillId="3" borderId="3" xfId="0" applyFont="1" applyFill="1" applyBorder="1" applyAlignment="1" applyProtection="1">
      <alignment horizontal="centerContinuous"/>
      <protection/>
    </xf>
    <xf numFmtId="37" fontId="4" fillId="3" borderId="10" xfId="0" applyFont="1" applyFill="1" applyBorder="1" applyAlignment="1" applyProtection="1">
      <alignment horizontal="centerContinuous"/>
      <protection/>
    </xf>
    <xf numFmtId="37" fontId="6" fillId="0" borderId="6" xfId="0" applyFont="1" applyBorder="1" applyAlignment="1" applyProtection="1">
      <alignment/>
      <protection/>
    </xf>
    <xf numFmtId="37" fontId="4" fillId="0" borderId="31" xfId="0" applyFont="1" applyBorder="1" applyAlignment="1" applyProtection="1">
      <alignment horizontal="center"/>
      <protection/>
    </xf>
    <xf numFmtId="37" fontId="6" fillId="0" borderId="4" xfId="0" applyFont="1" applyBorder="1" applyAlignment="1" applyProtection="1">
      <alignment/>
      <protection/>
    </xf>
    <xf numFmtId="37" fontId="4" fillId="0" borderId="6" xfId="0" applyFont="1" applyBorder="1" applyAlignment="1" applyProtection="1">
      <alignment horizontal="center"/>
      <protection/>
    </xf>
    <xf numFmtId="37" fontId="4" fillId="0" borderId="32" xfId="0" applyFont="1" applyBorder="1" applyAlignment="1" applyProtection="1">
      <alignment horizontal="centerContinuous"/>
      <protection/>
    </xf>
    <xf numFmtId="37" fontId="4" fillId="0" borderId="9" xfId="0" applyFont="1" applyBorder="1" applyAlignment="1" applyProtection="1">
      <alignment horizontal="center"/>
      <protection/>
    </xf>
    <xf numFmtId="191" fontId="6" fillId="0" borderId="16" xfId="0" applyNumberFormat="1" applyFont="1" applyBorder="1" applyAlignment="1">
      <alignment vertical="center"/>
    </xf>
    <xf numFmtId="197" fontId="6" fillId="0" borderId="31" xfId="0" applyNumberFormat="1" applyFont="1" applyBorder="1" applyAlignment="1">
      <alignment vertical="center"/>
    </xf>
    <xf numFmtId="197" fontId="6" fillId="0" borderId="0" xfId="0" applyNumberFormat="1" applyFont="1" applyAlignment="1">
      <alignment vertical="center"/>
    </xf>
    <xf numFmtId="0" fontId="4" fillId="3" borderId="13" xfId="0" applyNumberFormat="1" applyFont="1" applyFill="1" applyBorder="1" applyAlignment="1" applyProtection="1">
      <alignment horizontal="centerContinuous"/>
      <protection/>
    </xf>
    <xf numFmtId="0" fontId="6" fillId="3" borderId="18" xfId="0" applyNumberFormat="1" applyFont="1" applyFill="1" applyBorder="1" applyAlignment="1" applyProtection="1">
      <alignment horizontal="centerContinuous"/>
      <protection/>
    </xf>
    <xf numFmtId="37" fontId="4" fillId="3" borderId="6" xfId="0" applyFont="1" applyFill="1" applyBorder="1" applyAlignment="1" applyProtection="1">
      <alignment horizontal="centerContinuous"/>
      <protection/>
    </xf>
    <xf numFmtId="10" fontId="6" fillId="3" borderId="2" xfId="0" applyNumberFormat="1" applyFont="1" applyFill="1" applyBorder="1" applyAlignment="1" applyProtection="1">
      <alignment horizontal="centerContinuous"/>
      <protection/>
    </xf>
    <xf numFmtId="37" fontId="4" fillId="3" borderId="3" xfId="0" applyFont="1" applyFill="1" applyBorder="1" applyAlignment="1" applyProtection="1">
      <alignment horizontal="centerContinuous" vertical="center"/>
      <protection locked="0"/>
    </xf>
    <xf numFmtId="37" fontId="6" fillId="3" borderId="3" xfId="0" applyFont="1" applyFill="1" applyBorder="1" applyAlignment="1" applyProtection="1">
      <alignment horizontal="centerContinuous"/>
      <protection locked="0"/>
    </xf>
    <xf numFmtId="37" fontId="4" fillId="0" borderId="13" xfId="0" applyFont="1" applyBorder="1" applyAlignment="1">
      <alignment horizontal="centerContinuous" vertical="center"/>
    </xf>
    <xf numFmtId="172" fontId="6" fillId="0" borderId="0" xfId="0" applyNumberFormat="1" applyFont="1" applyBorder="1" applyAlignment="1" applyProtection="1">
      <alignment/>
      <protection/>
    </xf>
    <xf numFmtId="37" fontId="4" fillId="3" borderId="17" xfId="0" applyFont="1" applyFill="1" applyBorder="1" applyAlignment="1">
      <alignment horizontal="centerContinuous"/>
    </xf>
    <xf numFmtId="172" fontId="9" fillId="0" borderId="0" xfId="0" applyNumberFormat="1" applyFont="1" applyAlignment="1" applyProtection="1">
      <alignment/>
      <protection locked="0"/>
    </xf>
    <xf numFmtId="37" fontId="4" fillId="0" borderId="2" xfId="0" applyFont="1" applyBorder="1" applyAlignment="1">
      <alignment horizontal="centerContinuous" vertical="center"/>
    </xf>
    <xf numFmtId="37" fontId="6" fillId="0" borderId="2" xfId="0" applyFont="1" applyBorder="1" applyAlignment="1">
      <alignment horizontal="centerContinuous"/>
    </xf>
    <xf numFmtId="37" fontId="6" fillId="0" borderId="2" xfId="0" applyFont="1" applyBorder="1" applyAlignment="1">
      <alignment/>
    </xf>
    <xf numFmtId="37" fontId="6" fillId="0" borderId="3" xfId="0" applyFont="1" applyBorder="1" applyAlignment="1">
      <alignment horizontal="centerContinuous"/>
    </xf>
    <xf numFmtId="37" fontId="6" fillId="0" borderId="3" xfId="0" applyFont="1" applyBorder="1" applyAlignment="1">
      <alignment/>
    </xf>
    <xf numFmtId="172" fontId="6" fillId="0" borderId="13" xfId="0" applyNumberFormat="1" applyFont="1" applyBorder="1" applyAlignment="1" applyProtection="1">
      <alignment vertical="center"/>
      <protection/>
    </xf>
    <xf numFmtId="37" fontId="6" fillId="0" borderId="13" xfId="0" applyFont="1" applyBorder="1" applyAlignment="1">
      <alignment vertical="center"/>
    </xf>
    <xf numFmtId="37" fontId="6" fillId="0" borderId="13" xfId="0" applyFont="1" applyBorder="1" applyAlignment="1">
      <alignment horizontal="right" vertical="center"/>
    </xf>
    <xf numFmtId="37" fontId="4" fillId="3" borderId="19" xfId="0" applyFont="1" applyFill="1" applyBorder="1" applyAlignment="1">
      <alignment horizontal="centerContinuous"/>
    </xf>
    <xf numFmtId="37" fontId="6" fillId="0" borderId="13" xfId="0" applyFont="1" applyBorder="1" applyAlignment="1">
      <alignment horizontal="left" vertical="center"/>
    </xf>
    <xf numFmtId="37" fontId="6" fillId="0" borderId="13" xfId="0" applyFont="1" applyBorder="1" applyAlignment="1">
      <alignment horizontal="left"/>
    </xf>
    <xf numFmtId="37" fontId="4" fillId="0" borderId="4" xfId="0" applyFont="1" applyBorder="1" applyAlignment="1">
      <alignment horizontal="centerContinuous"/>
    </xf>
    <xf numFmtId="37" fontId="4" fillId="0" borderId="4" xfId="0" applyFont="1" applyBorder="1" applyAlignment="1">
      <alignment horizontal="center"/>
    </xf>
    <xf numFmtId="37" fontId="4" fillId="0" borderId="1" xfId="0" applyFont="1" applyBorder="1" applyAlignment="1">
      <alignment horizontal="centerContinuous"/>
    </xf>
    <xf numFmtId="37" fontId="4" fillId="0" borderId="1" xfId="0" applyFont="1" applyBorder="1" applyAlignment="1">
      <alignment horizontal="center"/>
    </xf>
    <xf numFmtId="37" fontId="6" fillId="0" borderId="0" xfId="0" applyFont="1" applyAlignment="1">
      <alignment wrapText="1"/>
    </xf>
    <xf numFmtId="37" fontId="13" fillId="0" borderId="0" xfId="0" applyFont="1" applyAlignment="1">
      <alignment/>
    </xf>
    <xf numFmtId="37" fontId="4" fillId="0" borderId="0" xfId="0" applyFont="1" applyAlignment="1">
      <alignment/>
    </xf>
    <xf numFmtId="172" fontId="6" fillId="0" borderId="0" xfId="0" applyNumberFormat="1" applyFont="1" applyAlignment="1">
      <alignment/>
    </xf>
    <xf numFmtId="37" fontId="6" fillId="0" borderId="33" xfId="0" applyFont="1" applyBorder="1" applyAlignment="1">
      <alignment/>
    </xf>
    <xf numFmtId="37" fontId="6" fillId="0" borderId="2" xfId="0" applyFont="1" applyBorder="1" applyAlignment="1">
      <alignment horizontal="centerContinuous" vertical="center"/>
    </xf>
    <xf numFmtId="37" fontId="6" fillId="0" borderId="2" xfId="0" applyFont="1" applyBorder="1" applyAlignment="1">
      <alignment vertical="center"/>
    </xf>
    <xf numFmtId="37" fontId="6" fillId="0" borderId="2" xfId="0" applyFont="1" applyBorder="1" applyAlignment="1">
      <alignment horizontal="right" vertical="center"/>
    </xf>
    <xf numFmtId="37" fontId="6" fillId="0" borderId="3" xfId="0" applyFont="1" applyBorder="1" applyAlignment="1" quotePrefix="1">
      <alignment horizontal="centerContinuous" vertical="center"/>
    </xf>
    <xf numFmtId="37" fontId="6" fillId="0" borderId="3" xfId="0" applyFont="1" applyBorder="1" applyAlignment="1">
      <alignment horizontal="centerContinuous" vertical="center"/>
    </xf>
    <xf numFmtId="37" fontId="6" fillId="0" borderId="3" xfId="0" applyFont="1" applyBorder="1" applyAlignment="1">
      <alignment vertical="center"/>
    </xf>
    <xf numFmtId="37" fontId="6" fillId="0" borderId="0" xfId="0" applyFont="1" applyBorder="1" applyAlignment="1" quotePrefix="1">
      <alignment horizontal="centerContinuous"/>
    </xf>
    <xf numFmtId="172" fontId="6" fillId="0" borderId="12" xfId="0" applyNumberFormat="1" applyFont="1" applyBorder="1" applyAlignment="1" applyProtection="1">
      <alignment vertical="center"/>
      <protection/>
    </xf>
    <xf numFmtId="37" fontId="4" fillId="0" borderId="12" xfId="0" applyFont="1" applyBorder="1" applyAlignment="1">
      <alignment horizontal="centerContinuous" vertical="center"/>
    </xf>
    <xf numFmtId="172" fontId="6" fillId="0" borderId="11" xfId="0" applyNumberFormat="1" applyFont="1" applyBorder="1" applyAlignment="1" applyProtection="1">
      <alignment vertical="center"/>
      <protection/>
    </xf>
    <xf numFmtId="37" fontId="4" fillId="0" borderId="11" xfId="0" applyFont="1" applyBorder="1" applyAlignment="1">
      <alignment horizontal="centerContinuous" vertical="center"/>
    </xf>
    <xf numFmtId="37" fontId="9" fillId="0" borderId="11" xfId="0" applyFont="1" applyBorder="1" applyAlignment="1" applyProtection="1">
      <alignment horizontal="centerContinuous"/>
      <protection locked="0"/>
    </xf>
    <xf numFmtId="37" fontId="14" fillId="0" borderId="11" xfId="0" applyFont="1" applyBorder="1" applyAlignment="1" applyProtection="1">
      <alignment horizontal="centerContinuous"/>
      <protection locked="0"/>
    </xf>
    <xf numFmtId="37" fontId="15" fillId="0" borderId="11" xfId="0" applyFont="1" applyBorder="1" applyAlignment="1">
      <alignment horizontal="centerContinuous"/>
    </xf>
    <xf numFmtId="37" fontId="6" fillId="0" borderId="11" xfId="0" applyFont="1" applyBorder="1" applyAlignment="1">
      <alignment/>
    </xf>
    <xf numFmtId="37" fontId="6" fillId="0" borderId="2" xfId="0" applyFont="1" applyBorder="1" applyAlignment="1" quotePrefix="1">
      <alignment horizontal="right" vertical="center"/>
    </xf>
    <xf numFmtId="37" fontId="6" fillId="0" borderId="0" xfId="0" applyFont="1" applyBorder="1" applyAlignment="1">
      <alignment vertical="center"/>
    </xf>
    <xf numFmtId="37" fontId="4" fillId="0" borderId="3" xfId="0" applyFont="1" applyBorder="1" applyAlignment="1">
      <alignment horizontal="centerContinuous" vertical="center"/>
    </xf>
    <xf numFmtId="49" fontId="7" fillId="0" borderId="0" xfId="0" applyNumberFormat="1" applyFont="1" applyAlignment="1">
      <alignment horizontal="left"/>
    </xf>
    <xf numFmtId="37" fontId="15" fillId="0" borderId="3" xfId="0" applyFont="1" applyBorder="1" applyAlignment="1">
      <alignment horizontal="centerContinuous" vertical="center"/>
    </xf>
    <xf numFmtId="49" fontId="4" fillId="0" borderId="9" xfId="0" applyNumberFormat="1" applyFont="1" applyBorder="1" applyAlignment="1">
      <alignment/>
    </xf>
    <xf numFmtId="49" fontId="6" fillId="0" borderId="1" xfId="0" applyNumberFormat="1" applyFont="1" applyBorder="1" applyAlignment="1">
      <alignment/>
    </xf>
    <xf numFmtId="196" fontId="6" fillId="0" borderId="1" xfId="0" applyNumberFormat="1" applyFont="1" applyBorder="1" applyAlignment="1">
      <alignment/>
    </xf>
    <xf numFmtId="195" fontId="6" fillId="0" borderId="0" xfId="0" applyNumberFormat="1" applyFont="1" applyAlignment="1">
      <alignment/>
    </xf>
    <xf numFmtId="196" fontId="6" fillId="0" borderId="0" xfId="0" applyNumberFormat="1" applyFont="1" applyAlignment="1">
      <alignment/>
    </xf>
    <xf numFmtId="191" fontId="6" fillId="0" borderId="0" xfId="0" applyNumberFormat="1" applyFont="1" applyAlignment="1" applyProtection="1">
      <alignment/>
      <protection/>
    </xf>
    <xf numFmtId="49" fontId="4" fillId="0" borderId="4" xfId="0" applyNumberFormat="1" applyFont="1" applyBorder="1" applyAlignment="1" quotePrefix="1">
      <alignment horizontal="left"/>
    </xf>
    <xf numFmtId="49" fontId="6" fillId="0" borderId="9" xfId="0" applyNumberFormat="1" applyFont="1" applyBorder="1" applyAlignment="1" quotePrefix="1">
      <alignment horizontal="left"/>
    </xf>
    <xf numFmtId="49" fontId="4" fillId="0" borderId="1" xfId="0" applyNumberFormat="1" applyFont="1" applyBorder="1" applyAlignment="1" quotePrefix="1">
      <alignment horizontal="left"/>
    </xf>
    <xf numFmtId="49" fontId="6" fillId="0" borderId="1" xfId="0" applyNumberFormat="1" applyFont="1" applyBorder="1" applyAlignment="1" quotePrefix="1">
      <alignment horizontal="left"/>
    </xf>
    <xf numFmtId="191" fontId="4" fillId="0" borderId="1" xfId="0" applyNumberFormat="1" applyFont="1" applyBorder="1" applyAlignment="1">
      <alignment/>
    </xf>
    <xf numFmtId="49" fontId="4" fillId="0" borderId="1" xfId="0" applyNumberFormat="1" applyFont="1" applyBorder="1" applyAlignment="1">
      <alignment/>
    </xf>
    <xf numFmtId="37" fontId="4" fillId="0" borderId="25" xfId="0" applyFont="1" applyBorder="1" applyAlignment="1">
      <alignment horizontal="center" vertical="center"/>
    </xf>
    <xf numFmtId="43" fontId="6" fillId="0" borderId="0" xfId="16" applyFont="1" applyAlignment="1">
      <alignment horizontal="left"/>
    </xf>
    <xf numFmtId="37" fontId="6" fillId="0" borderId="11" xfId="0" applyFont="1" applyBorder="1" applyAlignment="1">
      <alignment vertical="center"/>
    </xf>
    <xf numFmtId="37" fontId="4" fillId="3" borderId="12" xfId="0" applyFont="1" applyFill="1" applyBorder="1" applyAlignment="1">
      <alignment horizontal="centerContinuous" vertical="center"/>
    </xf>
    <xf numFmtId="37" fontId="6" fillId="3" borderId="12" xfId="0" applyFont="1" applyFill="1" applyBorder="1" applyAlignment="1">
      <alignment horizontal="centerContinuous" vertical="center"/>
    </xf>
    <xf numFmtId="37" fontId="4" fillId="3" borderId="11" xfId="0" applyFont="1" applyFill="1" applyBorder="1" applyAlignment="1" applyProtection="1">
      <alignment horizontal="centerContinuous" vertical="top"/>
      <protection/>
    </xf>
    <xf numFmtId="37" fontId="6" fillId="3" borderId="11" xfId="0" applyFont="1" applyFill="1" applyBorder="1" applyAlignment="1" applyProtection="1" quotePrefix="1">
      <alignment horizontal="centerContinuous" vertical="center"/>
      <protection/>
    </xf>
    <xf numFmtId="37" fontId="6" fillId="3" borderId="11" xfId="0" applyFont="1" applyFill="1" applyBorder="1" applyAlignment="1">
      <alignment horizontal="centerContinuous" vertical="center"/>
    </xf>
    <xf numFmtId="37" fontId="6" fillId="0" borderId="11" xfId="0" applyFont="1" applyBorder="1" applyAlignment="1">
      <alignment horizontal="centerContinuous" vertical="center"/>
    </xf>
    <xf numFmtId="49" fontId="4" fillId="5" borderId="19" xfId="0" applyNumberFormat="1" applyFont="1" applyFill="1" applyBorder="1" applyAlignment="1">
      <alignment horizontal="center"/>
    </xf>
    <xf numFmtId="49" fontId="4" fillId="5" borderId="9" xfId="0" applyNumberFormat="1" applyFont="1" applyFill="1" applyBorder="1" applyAlignment="1">
      <alignment horizontal="center"/>
    </xf>
    <xf numFmtId="37" fontId="6" fillId="0" borderId="0" xfId="0" applyFont="1" applyAlignment="1">
      <alignment horizontal="center"/>
    </xf>
    <xf numFmtId="37" fontId="4" fillId="3" borderId="13" xfId="0" applyFont="1" applyFill="1" applyBorder="1" applyAlignment="1">
      <alignment horizontal="centerContinuous" vertical="center"/>
    </xf>
    <xf numFmtId="37" fontId="4" fillId="3" borderId="0" xfId="0" applyFont="1" applyFill="1" applyBorder="1" applyAlignment="1">
      <alignment horizontal="centerContinuous" vertical="center"/>
    </xf>
    <xf numFmtId="37" fontId="6" fillId="3" borderId="0" xfId="0" applyFont="1" applyFill="1" applyBorder="1" applyAlignment="1">
      <alignment horizontal="centerContinuous"/>
    </xf>
    <xf numFmtId="37" fontId="6" fillId="3" borderId="0" xfId="0" applyFont="1" applyFill="1" applyBorder="1" applyAlignment="1" quotePrefix="1">
      <alignment horizontal="right"/>
    </xf>
    <xf numFmtId="37" fontId="4" fillId="0" borderId="34" xfId="0" applyFont="1" applyBorder="1" applyAlignment="1">
      <alignment horizontal="center"/>
    </xf>
    <xf numFmtId="37" fontId="6" fillId="0" borderId="7" xfId="0" applyFont="1" applyBorder="1" applyAlignment="1">
      <alignment/>
    </xf>
    <xf numFmtId="37" fontId="4" fillId="0" borderId="25" xfId="0" applyFont="1" applyBorder="1" applyAlignment="1">
      <alignment horizontal="center"/>
    </xf>
    <xf numFmtId="37" fontId="4" fillId="6" borderId="25" xfId="0" applyFont="1" applyFill="1" applyBorder="1" applyAlignment="1">
      <alignment horizontal="center"/>
    </xf>
    <xf numFmtId="37" fontId="4" fillId="6" borderId="8" xfId="0" applyFont="1" applyFill="1" applyBorder="1" applyAlignment="1">
      <alignment horizontal="center"/>
    </xf>
    <xf numFmtId="49" fontId="6" fillId="0" borderId="0" xfId="0" applyNumberFormat="1" applyFont="1" applyBorder="1" applyAlignment="1">
      <alignment horizontal="left"/>
    </xf>
    <xf numFmtId="37" fontId="6" fillId="0" borderId="0" xfId="0" applyFont="1" applyBorder="1" applyAlignment="1">
      <alignment/>
    </xf>
    <xf numFmtId="37" fontId="6" fillId="3" borderId="0" xfId="0" applyFont="1" applyFill="1" applyBorder="1" applyAlignment="1">
      <alignment horizontal="right"/>
    </xf>
    <xf numFmtId="37" fontId="4" fillId="3" borderId="34" xfId="0" applyFont="1" applyFill="1" applyBorder="1" applyAlignment="1">
      <alignment horizontal="centerContinuous" vertical="center"/>
    </xf>
    <xf numFmtId="37" fontId="4" fillId="0" borderId="34" xfId="0" applyFont="1" applyBorder="1" applyAlignment="1">
      <alignment horizontal="center" vertical="center"/>
    </xf>
    <xf numFmtId="37" fontId="4" fillId="0" borderId="8" xfId="0" applyFont="1" applyBorder="1" applyAlignment="1">
      <alignment horizontal="center"/>
    </xf>
    <xf numFmtId="37" fontId="6" fillId="0" borderId="0" xfId="0" applyFont="1" applyBorder="1" applyAlignment="1">
      <alignment horizontal="left"/>
    </xf>
    <xf numFmtId="172" fontId="6" fillId="0" borderId="13" xfId="0" applyNumberFormat="1" applyFont="1" applyBorder="1" applyAlignment="1" applyProtection="1">
      <alignment/>
      <protection/>
    </xf>
    <xf numFmtId="37" fontId="6" fillId="0" borderId="13" xfId="0" applyFont="1" applyBorder="1" applyAlignment="1">
      <alignment horizontal="centerContinuous" vertical="center"/>
    </xf>
    <xf numFmtId="172" fontId="6" fillId="0" borderId="0" xfId="0" applyNumberFormat="1" applyFont="1" applyAlignment="1" applyProtection="1">
      <alignment horizontal="centerContinuous"/>
      <protection/>
    </xf>
    <xf numFmtId="37" fontId="4" fillId="0" borderId="17" xfId="0" applyFont="1" applyBorder="1" applyAlignment="1">
      <alignment horizontal="centerContinuous" vertical="center"/>
    </xf>
    <xf numFmtId="37" fontId="4" fillId="0" borderId="6" xfId="0" applyFont="1" applyBorder="1" applyAlignment="1">
      <alignment horizontal="center"/>
    </xf>
    <xf numFmtId="37" fontId="9" fillId="0" borderId="13" xfId="0" applyFont="1" applyBorder="1" applyAlignment="1" applyProtection="1">
      <alignment horizontal="centerContinuous" vertical="center"/>
      <protection locked="0"/>
    </xf>
    <xf numFmtId="43" fontId="6" fillId="0" borderId="0" xfId="16" applyFont="1" applyAlignment="1">
      <alignment/>
    </xf>
    <xf numFmtId="37" fontId="4" fillId="0" borderId="27" xfId="0" applyFont="1" applyBorder="1" applyAlignment="1">
      <alignment horizontal="centerContinuous" vertical="center"/>
    </xf>
    <xf numFmtId="37" fontId="6" fillId="0" borderId="27" xfId="0" applyFont="1" applyBorder="1" applyAlignment="1">
      <alignment horizontal="centerContinuous" vertical="center"/>
    </xf>
    <xf numFmtId="37" fontId="9" fillId="0" borderId="13" xfId="0" applyFont="1" applyBorder="1" applyAlignment="1" applyProtection="1">
      <alignment vertical="center"/>
      <protection locked="0"/>
    </xf>
    <xf numFmtId="37" fontId="4" fillId="0" borderId="1" xfId="0" applyFont="1" applyBorder="1" applyAlignment="1">
      <alignment/>
    </xf>
    <xf numFmtId="37" fontId="6" fillId="0" borderId="10" xfId="0" applyFont="1" applyBorder="1" applyAlignment="1">
      <alignment horizontal="centerContinuous"/>
    </xf>
    <xf numFmtId="49" fontId="11" fillId="0" borderId="10" xfId="0" applyNumberFormat="1" applyFont="1" applyBorder="1" applyAlignment="1">
      <alignment horizontal="center"/>
    </xf>
    <xf numFmtId="0" fontId="7" fillId="0" borderId="0" xfId="16" applyNumberFormat="1" applyFont="1" applyAlignment="1">
      <alignment/>
    </xf>
    <xf numFmtId="49" fontId="11" fillId="0" borderId="8" xfId="0" applyNumberFormat="1" applyFont="1" applyBorder="1" applyAlignment="1">
      <alignment horizontal="center" vertical="top"/>
    </xf>
    <xf numFmtId="49" fontId="7" fillId="0" borderId="0" xfId="0" applyNumberFormat="1" applyFont="1" applyBorder="1" applyAlignment="1">
      <alignment horizontal="left"/>
    </xf>
    <xf numFmtId="37" fontId="4" fillId="3" borderId="5" xfId="0" applyFont="1" applyFill="1" applyBorder="1" applyAlignment="1">
      <alignment vertical="center"/>
    </xf>
    <xf numFmtId="37" fontId="4" fillId="0" borderId="10" xfId="0" applyFont="1" applyBorder="1" applyAlignment="1">
      <alignment horizontal="right" vertical="center"/>
    </xf>
    <xf numFmtId="37" fontId="8" fillId="3" borderId="0" xfId="0" applyFont="1" applyFill="1" applyAlignment="1">
      <alignment horizontal="centerContinuous"/>
    </xf>
    <xf numFmtId="37" fontId="8" fillId="0" borderId="0" xfId="0" applyFont="1" applyAlignment="1">
      <alignment horizontal="centerContinuous"/>
    </xf>
    <xf numFmtId="37" fontId="7" fillId="0" borderId="0" xfId="0" applyFont="1" applyBorder="1" applyAlignment="1">
      <alignment/>
    </xf>
    <xf numFmtId="49" fontId="4" fillId="0" borderId="24" xfId="0" applyNumberFormat="1" applyFont="1" applyBorder="1" applyAlignment="1">
      <alignment horizontal="center" vertical="center"/>
    </xf>
    <xf numFmtId="37" fontId="4" fillId="7" borderId="17" xfId="0" applyFont="1" applyFill="1" applyBorder="1" applyAlignment="1">
      <alignment horizontal="centerContinuous"/>
    </xf>
    <xf numFmtId="37" fontId="4" fillId="7" borderId="18" xfId="0" applyFont="1" applyFill="1" applyBorder="1" applyAlignment="1">
      <alignment horizontal="centerContinuous"/>
    </xf>
    <xf numFmtId="37" fontId="4" fillId="7" borderId="18" xfId="0" applyFont="1" applyFill="1" applyBorder="1" applyAlignment="1">
      <alignment horizontal="centerContinuous" vertical="center"/>
    </xf>
    <xf numFmtId="49" fontId="6" fillId="7" borderId="1" xfId="0" applyNumberFormat="1" applyFont="1" applyFill="1" applyBorder="1" applyAlignment="1">
      <alignment vertical="center"/>
    </xf>
    <xf numFmtId="191" fontId="6" fillId="7" borderId="1" xfId="0" applyNumberFormat="1" applyFont="1" applyFill="1" applyBorder="1" applyAlignment="1">
      <alignment vertical="center"/>
    </xf>
    <xf numFmtId="49" fontId="4" fillId="7" borderId="19" xfId="16" applyNumberFormat="1" applyFont="1" applyFill="1" applyBorder="1" applyAlignment="1">
      <alignment vertical="center"/>
    </xf>
    <xf numFmtId="191" fontId="4" fillId="7" borderId="19" xfId="0" applyNumberFormat="1" applyFont="1" applyFill="1" applyBorder="1" applyAlignment="1">
      <alignment vertical="center"/>
    </xf>
    <xf numFmtId="37" fontId="4" fillId="7" borderId="17" xfId="0" applyFont="1" applyFill="1" applyBorder="1" applyAlignment="1" applyProtection="1">
      <alignment horizontal="centerContinuous" vertical="center"/>
      <protection/>
    </xf>
    <xf numFmtId="37" fontId="4" fillId="7" borderId="13" xfId="0" applyFont="1" applyFill="1" applyBorder="1" applyAlignment="1" applyProtection="1">
      <alignment horizontal="centerContinuous"/>
      <protection/>
    </xf>
    <xf numFmtId="37" fontId="4" fillId="7" borderId="18" xfId="0" applyFont="1" applyFill="1" applyBorder="1" applyAlignment="1" applyProtection="1">
      <alignment horizontal="centerContinuous"/>
      <protection/>
    </xf>
    <xf numFmtId="196" fontId="6" fillId="7" borderId="1" xfId="0" applyNumberFormat="1" applyFont="1" applyFill="1" applyBorder="1" applyAlignment="1">
      <alignment vertical="center"/>
    </xf>
    <xf numFmtId="196" fontId="6" fillId="7" borderId="23" xfId="0" applyNumberFormat="1" applyFont="1" applyFill="1" applyBorder="1" applyAlignment="1">
      <alignment vertical="center"/>
    </xf>
    <xf numFmtId="196" fontId="6" fillId="7" borderId="6" xfId="0" applyNumberFormat="1" applyFont="1" applyFill="1" applyBorder="1" applyAlignment="1">
      <alignment vertical="center"/>
    </xf>
    <xf numFmtId="196" fontId="4" fillId="7" borderId="19" xfId="0" applyNumberFormat="1" applyFont="1" applyFill="1" applyBorder="1" applyAlignment="1">
      <alignment vertical="center"/>
    </xf>
    <xf numFmtId="196" fontId="4" fillId="7" borderId="35" xfId="0" applyNumberFormat="1" applyFont="1" applyFill="1" applyBorder="1" applyAlignment="1">
      <alignment vertical="center"/>
    </xf>
    <xf numFmtId="196" fontId="4" fillId="7" borderId="18" xfId="0" applyNumberFormat="1" applyFont="1" applyFill="1" applyBorder="1" applyAlignment="1">
      <alignment vertical="center"/>
    </xf>
    <xf numFmtId="37" fontId="4" fillId="7" borderId="17" xfId="0" applyFont="1" applyFill="1" applyBorder="1" applyAlignment="1" applyProtection="1">
      <alignment horizontal="centerContinuous"/>
      <protection/>
    </xf>
    <xf numFmtId="37" fontId="4" fillId="7" borderId="19" xfId="0" applyFont="1" applyFill="1" applyBorder="1" applyAlignment="1" applyProtection="1">
      <alignment horizontal="center"/>
      <protection/>
    </xf>
    <xf numFmtId="37" fontId="4" fillId="7" borderId="20" xfId="0" applyFont="1" applyFill="1" applyBorder="1" applyAlignment="1">
      <alignment horizontal="centerContinuous"/>
    </xf>
    <xf numFmtId="37" fontId="4" fillId="7" borderId="3" xfId="0" applyFont="1" applyFill="1" applyBorder="1" applyAlignment="1">
      <alignment horizontal="centerContinuous"/>
    </xf>
    <xf numFmtId="37" fontId="4" fillId="7" borderId="10" xfId="0" applyFont="1" applyFill="1" applyBorder="1" applyAlignment="1">
      <alignment horizontal="centerContinuous"/>
    </xf>
    <xf numFmtId="37" fontId="4" fillId="7" borderId="9" xfId="0" applyFont="1" applyFill="1" applyBorder="1" applyAlignment="1">
      <alignment horizontal="center"/>
    </xf>
    <xf numFmtId="37" fontId="4" fillId="7" borderId="19" xfId="0" applyFont="1" applyFill="1" applyBorder="1" applyAlignment="1">
      <alignment horizontal="center"/>
    </xf>
    <xf numFmtId="37" fontId="4" fillId="7" borderId="17" xfId="0" applyFont="1" applyFill="1" applyBorder="1" applyAlignment="1">
      <alignment horizontal="centerContinuous" vertical="center"/>
    </xf>
    <xf numFmtId="37" fontId="6" fillId="7" borderId="13" xfId="0" applyFont="1" applyFill="1" applyBorder="1" applyAlignment="1">
      <alignment horizontal="centerContinuous"/>
    </xf>
    <xf numFmtId="37" fontId="6" fillId="7" borderId="18" xfId="0" applyFont="1" applyFill="1" applyBorder="1" applyAlignment="1">
      <alignment horizontal="centerContinuous"/>
    </xf>
    <xf numFmtId="37" fontId="4" fillId="7" borderId="4" xfId="0" applyFont="1" applyFill="1" applyBorder="1" applyAlignment="1">
      <alignment horizontal="centerContinuous"/>
    </xf>
    <xf numFmtId="37" fontId="4" fillId="7" borderId="5" xfId="0" applyFont="1" applyFill="1" applyBorder="1" applyAlignment="1">
      <alignment horizontal="center"/>
    </xf>
    <xf numFmtId="37" fontId="4" fillId="7" borderId="2" xfId="0" applyFont="1" applyFill="1" applyBorder="1" applyAlignment="1">
      <alignment horizontal="center"/>
    </xf>
    <xf numFmtId="37" fontId="6" fillId="7" borderId="5" xfId="0" applyFont="1" applyFill="1" applyBorder="1" applyAlignment="1">
      <alignment horizontal="centerContinuous"/>
    </xf>
    <xf numFmtId="37" fontId="4" fillId="7" borderId="9" xfId="0" applyFont="1" applyFill="1" applyBorder="1" applyAlignment="1">
      <alignment horizontal="centerContinuous"/>
    </xf>
    <xf numFmtId="37" fontId="6" fillId="7" borderId="3" xfId="0" applyFont="1" applyFill="1" applyBorder="1" applyAlignment="1">
      <alignment horizontal="centerContinuous"/>
    </xf>
    <xf numFmtId="37" fontId="4" fillId="7" borderId="14" xfId="0" applyFont="1" applyFill="1" applyBorder="1" applyAlignment="1">
      <alignment horizontal="centerContinuous"/>
    </xf>
    <xf numFmtId="37" fontId="4" fillId="7" borderId="5" xfId="0" applyFont="1" applyFill="1" applyBorder="1" applyAlignment="1">
      <alignment horizontal="centerContinuous"/>
    </xf>
    <xf numFmtId="37" fontId="4" fillId="7" borderId="2" xfId="0" applyFont="1" applyFill="1" applyBorder="1" applyAlignment="1">
      <alignment/>
    </xf>
    <xf numFmtId="37" fontId="4" fillId="7" borderId="2" xfId="0" applyFont="1" applyFill="1" applyBorder="1" applyAlignment="1">
      <alignment horizontal="centerContinuous"/>
    </xf>
    <xf numFmtId="37" fontId="4" fillId="8" borderId="24" xfId="0" applyFont="1" applyFill="1" applyBorder="1" applyAlignment="1">
      <alignment/>
    </xf>
    <xf numFmtId="37" fontId="4" fillId="9" borderId="24" xfId="0" applyFont="1" applyFill="1" applyBorder="1" applyAlignment="1">
      <alignment/>
    </xf>
    <xf numFmtId="37" fontId="4" fillId="8" borderId="36" xfId="0" applyFont="1" applyFill="1" applyBorder="1" applyAlignment="1">
      <alignment/>
    </xf>
    <xf numFmtId="37" fontId="6" fillId="7" borderId="2" xfId="0" applyFont="1" applyFill="1" applyBorder="1" applyAlignment="1">
      <alignment horizontal="centerContinuous"/>
    </xf>
    <xf numFmtId="37" fontId="6" fillId="7" borderId="10" xfId="0" applyFont="1" applyFill="1" applyBorder="1" applyAlignment="1">
      <alignment horizontal="centerContinuous"/>
    </xf>
    <xf numFmtId="37" fontId="6" fillId="7" borderId="14" xfId="0" applyFont="1" applyFill="1" applyBorder="1" applyAlignment="1">
      <alignment/>
    </xf>
    <xf numFmtId="37" fontId="4" fillId="7" borderId="14" xfId="0" applyFont="1" applyFill="1" applyBorder="1" applyAlignment="1">
      <alignment horizontal="left"/>
    </xf>
    <xf numFmtId="37" fontId="4" fillId="7" borderId="2" xfId="0" applyFont="1" applyFill="1" applyBorder="1" applyAlignment="1">
      <alignment horizontal="left"/>
    </xf>
    <xf numFmtId="37" fontId="4" fillId="7" borderId="5" xfId="0" applyFont="1" applyFill="1" applyBorder="1" applyAlignment="1">
      <alignment horizontal="left"/>
    </xf>
    <xf numFmtId="37" fontId="4" fillId="7" borderId="37" xfId="0" applyFont="1" applyFill="1" applyBorder="1" applyAlignment="1">
      <alignment horizontal="centerContinuous"/>
    </xf>
    <xf numFmtId="37" fontId="4" fillId="7" borderId="12" xfId="0" applyFont="1" applyFill="1" applyBorder="1" applyAlignment="1">
      <alignment horizontal="centerContinuous"/>
    </xf>
    <xf numFmtId="37" fontId="4" fillId="7" borderId="38" xfId="0" applyFont="1" applyFill="1" applyBorder="1" applyAlignment="1">
      <alignment horizontal="centerContinuous"/>
    </xf>
    <xf numFmtId="37" fontId="4" fillId="7" borderId="37" xfId="0" applyFont="1" applyFill="1" applyBorder="1" applyAlignment="1">
      <alignment horizontal="left"/>
    </xf>
    <xf numFmtId="37" fontId="4" fillId="7" borderId="12" xfId="0" applyFont="1" applyFill="1" applyBorder="1" applyAlignment="1">
      <alignment horizontal="left"/>
    </xf>
    <xf numFmtId="37" fontId="4" fillId="7" borderId="38" xfId="0" applyFont="1" applyFill="1" applyBorder="1" applyAlignment="1">
      <alignment horizontal="left"/>
    </xf>
    <xf numFmtId="37" fontId="4" fillId="7" borderId="39" xfId="0" applyFont="1" applyFill="1" applyBorder="1" applyAlignment="1">
      <alignment horizontal="centerContinuous"/>
    </xf>
    <xf numFmtId="37" fontId="4" fillId="7" borderId="11" xfId="0" applyFont="1" applyFill="1" applyBorder="1" applyAlignment="1">
      <alignment horizontal="centerContinuous"/>
    </xf>
    <xf numFmtId="37" fontId="4" fillId="7" borderId="40" xfId="0" applyFont="1" applyFill="1" applyBorder="1" applyAlignment="1">
      <alignment horizontal="centerContinuous"/>
    </xf>
    <xf numFmtId="37" fontId="4" fillId="7" borderId="41" xfId="0" applyFont="1" applyFill="1" applyBorder="1" applyAlignment="1" applyProtection="1">
      <alignment horizontal="centerContinuous"/>
      <protection/>
    </xf>
    <xf numFmtId="37" fontId="6" fillId="7" borderId="0" xfId="0" applyFont="1" applyFill="1" applyAlignment="1" applyProtection="1">
      <alignment horizontal="centerContinuous"/>
      <protection/>
    </xf>
    <xf numFmtId="37" fontId="6" fillId="7" borderId="6" xfId="0" applyFont="1" applyFill="1" applyBorder="1" applyAlignment="1" applyProtection="1">
      <alignment horizontal="centerContinuous"/>
      <protection/>
    </xf>
    <xf numFmtId="37" fontId="4" fillId="7" borderId="16" xfId="0" applyFont="1" applyFill="1" applyBorder="1" applyAlignment="1" applyProtection="1">
      <alignment horizontal="centerContinuous"/>
      <protection/>
    </xf>
    <xf numFmtId="37" fontId="4" fillId="7" borderId="20" xfId="0" applyFont="1" applyFill="1" applyBorder="1" applyAlignment="1" applyProtection="1">
      <alignment horizontal="centerContinuous"/>
      <protection/>
    </xf>
    <xf numFmtId="37" fontId="4" fillId="7" borderId="3" xfId="0" applyFont="1" applyFill="1" applyBorder="1" applyAlignment="1" applyProtection="1">
      <alignment horizontal="centerContinuous"/>
      <protection/>
    </xf>
    <xf numFmtId="37" fontId="4" fillId="7" borderId="10" xfId="0" applyFont="1" applyFill="1" applyBorder="1" applyAlignment="1" applyProtection="1">
      <alignment horizontal="centerContinuous"/>
      <protection/>
    </xf>
    <xf numFmtId="49" fontId="6" fillId="10" borderId="1" xfId="0" applyNumberFormat="1" applyFont="1" applyFill="1" applyBorder="1" applyAlignment="1">
      <alignment vertical="center"/>
    </xf>
    <xf numFmtId="191" fontId="6" fillId="10" borderId="16" xfId="0" applyNumberFormat="1" applyFont="1" applyFill="1" applyBorder="1" applyAlignment="1">
      <alignment vertical="center"/>
    </xf>
    <xf numFmtId="197" fontId="6" fillId="10" borderId="31" xfId="0" applyNumberFormat="1" applyFont="1" applyFill="1" applyBorder="1" applyAlignment="1">
      <alignment vertical="center"/>
    </xf>
    <xf numFmtId="191" fontId="4" fillId="7" borderId="17" xfId="0" applyNumberFormat="1" applyFont="1" applyFill="1" applyBorder="1" applyAlignment="1">
      <alignment vertical="center"/>
    </xf>
    <xf numFmtId="197" fontId="4" fillId="7" borderId="42" xfId="0" applyNumberFormat="1" applyFont="1" applyFill="1" applyBorder="1" applyAlignment="1">
      <alignment vertical="center"/>
    </xf>
    <xf numFmtId="37" fontId="4" fillId="7" borderId="14" xfId="0" applyFont="1" applyFill="1" applyBorder="1" applyAlignment="1">
      <alignment/>
    </xf>
    <xf numFmtId="37" fontId="4" fillId="7" borderId="5" xfId="0" applyFont="1" applyFill="1" applyBorder="1" applyAlignment="1">
      <alignment/>
    </xf>
    <xf numFmtId="37" fontId="4" fillId="7" borderId="16" xfId="0" applyFont="1" applyFill="1" applyBorder="1" applyAlignment="1">
      <alignment horizontal="centerContinuous"/>
    </xf>
    <xf numFmtId="37" fontId="4" fillId="7" borderId="6" xfId="0" applyFont="1" applyFill="1" applyBorder="1" applyAlignment="1">
      <alignment horizontal="centerContinuous"/>
    </xf>
    <xf numFmtId="177" fontId="6" fillId="3" borderId="25" xfId="0" applyNumberFormat="1" applyFont="1" applyFill="1" applyBorder="1" applyAlignment="1" applyProtection="1">
      <alignment/>
      <protection/>
    </xf>
    <xf numFmtId="177" fontId="6" fillId="0" borderId="25" xfId="0" applyNumberFormat="1" applyFont="1" applyBorder="1" applyAlignment="1" applyProtection="1">
      <alignment/>
      <protection/>
    </xf>
    <xf numFmtId="177" fontId="4" fillId="0" borderId="7" xfId="22" applyNumberFormat="1" applyFont="1" applyFill="1" applyBorder="1" applyAlignment="1">
      <alignment/>
    </xf>
    <xf numFmtId="191" fontId="4" fillId="0" borderId="24" xfId="0" applyNumberFormat="1" applyFont="1" applyBorder="1" applyAlignment="1" applyProtection="1">
      <alignment/>
      <protection/>
    </xf>
    <xf numFmtId="177" fontId="4" fillId="0" borderId="24" xfId="0" applyNumberFormat="1" applyFont="1" applyBorder="1" applyAlignment="1" applyProtection="1">
      <alignment/>
      <protection/>
    </xf>
    <xf numFmtId="191" fontId="4" fillId="9" borderId="24" xfId="0" applyNumberFormat="1" applyFont="1" applyFill="1" applyBorder="1" applyAlignment="1" applyProtection="1">
      <alignment/>
      <protection/>
    </xf>
    <xf numFmtId="177" fontId="4" fillId="9" borderId="24" xfId="0" applyNumberFormat="1" applyFont="1" applyFill="1" applyBorder="1" applyAlignment="1" applyProtection="1">
      <alignment/>
      <protection/>
    </xf>
    <xf numFmtId="37" fontId="4" fillId="7" borderId="4" xfId="0" applyNumberFormat="1" applyFont="1" applyFill="1" applyBorder="1" applyAlignment="1" applyProtection="1">
      <alignment horizontal="centerContinuous"/>
      <protection/>
    </xf>
    <xf numFmtId="37" fontId="4" fillId="7" borderId="4" xfId="0" applyNumberFormat="1" applyFont="1" applyFill="1" applyBorder="1" applyAlignment="1" applyProtection="1">
      <alignment horizontal="center"/>
      <protection/>
    </xf>
    <xf numFmtId="37" fontId="4" fillId="7" borderId="4" xfId="0" applyFont="1" applyFill="1" applyBorder="1" applyAlignment="1">
      <alignment/>
    </xf>
    <xf numFmtId="37" fontId="4" fillId="7" borderId="1" xfId="0" applyNumberFormat="1" applyFont="1" applyFill="1" applyBorder="1" applyAlignment="1" applyProtection="1">
      <alignment horizontal="centerContinuous"/>
      <protection/>
    </xf>
    <xf numFmtId="37" fontId="4" fillId="7" borderId="1" xfId="0" applyNumberFormat="1" applyFont="1" applyFill="1" applyBorder="1" applyAlignment="1" applyProtection="1">
      <alignment/>
      <protection/>
    </xf>
    <xf numFmtId="37" fontId="4" fillId="7" borderId="1" xfId="0" applyFont="1" applyFill="1" applyBorder="1" applyAlignment="1">
      <alignment/>
    </xf>
    <xf numFmtId="37" fontId="4" fillId="7" borderId="1" xfId="0" applyFont="1" applyFill="1" applyBorder="1" applyAlignment="1">
      <alignment horizontal="centerContinuous"/>
    </xf>
    <xf numFmtId="37" fontId="4" fillId="7" borderId="9" xfId="0" applyNumberFormat="1" applyFont="1" applyFill="1" applyBorder="1" applyAlignment="1" applyProtection="1">
      <alignment horizontal="centerContinuous"/>
      <protection/>
    </xf>
    <xf numFmtId="49" fontId="6" fillId="7" borderId="1" xfId="0" applyNumberFormat="1" applyFont="1" applyFill="1" applyBorder="1" applyAlignment="1" quotePrefix="1">
      <alignment horizontal="left"/>
    </xf>
    <xf numFmtId="191" fontId="6" fillId="7" borderId="1" xfId="0" applyNumberFormat="1" applyFont="1" applyFill="1" applyBorder="1" applyAlignment="1">
      <alignment/>
    </xf>
    <xf numFmtId="196" fontId="6" fillId="7" borderId="1" xfId="0" applyNumberFormat="1" applyFont="1" applyFill="1" applyBorder="1" applyAlignment="1">
      <alignment/>
    </xf>
    <xf numFmtId="49" fontId="6" fillId="7" borderId="1" xfId="0" applyNumberFormat="1" applyFont="1" applyFill="1" applyBorder="1" applyAlignment="1">
      <alignment/>
    </xf>
    <xf numFmtId="49" fontId="4" fillId="7" borderId="19" xfId="0" applyNumberFormat="1" applyFont="1" applyFill="1" applyBorder="1" applyAlignment="1">
      <alignment/>
    </xf>
    <xf numFmtId="191" fontId="4" fillId="7" borderId="19" xfId="0" applyNumberFormat="1" applyFont="1" applyFill="1" applyBorder="1" applyAlignment="1">
      <alignment/>
    </xf>
    <xf numFmtId="196" fontId="4" fillId="7" borderId="19" xfId="0" applyNumberFormat="1" applyFont="1" applyFill="1" applyBorder="1" applyAlignment="1" applyProtection="1">
      <alignment/>
      <protection/>
    </xf>
    <xf numFmtId="37" fontId="4" fillId="7" borderId="4" xfId="0" applyFont="1" applyFill="1" applyBorder="1" applyAlignment="1">
      <alignment horizontal="center"/>
    </xf>
    <xf numFmtId="37" fontId="4" fillId="7" borderId="6" xfId="0" applyNumberFormat="1" applyFont="1" applyFill="1" applyBorder="1" applyAlignment="1" applyProtection="1">
      <alignment horizontal="centerContinuous"/>
      <protection/>
    </xf>
    <xf numFmtId="37" fontId="4" fillId="7" borderId="1" xfId="0" applyNumberFormat="1" applyFont="1" applyFill="1" applyBorder="1" applyAlignment="1" applyProtection="1">
      <alignment horizontal="center"/>
      <protection/>
    </xf>
    <xf numFmtId="37" fontId="4" fillId="7" borderId="1" xfId="0" applyFont="1" applyFill="1" applyBorder="1" applyAlignment="1">
      <alignment horizontal="center"/>
    </xf>
    <xf numFmtId="37" fontId="4" fillId="7" borderId="10" xfId="0" applyNumberFormat="1" applyFont="1" applyFill="1" applyBorder="1" applyAlignment="1" applyProtection="1">
      <alignment horizontal="centerContinuous"/>
      <protection/>
    </xf>
    <xf numFmtId="37" fontId="4" fillId="10" borderId="4" xfId="0" applyFont="1" applyFill="1" applyBorder="1" applyAlignment="1">
      <alignment horizontal="centerContinuous"/>
    </xf>
    <xf numFmtId="37" fontId="4" fillId="10" borderId="4" xfId="0" applyFont="1" applyFill="1" applyBorder="1" applyAlignment="1">
      <alignment/>
    </xf>
    <xf numFmtId="37" fontId="4" fillId="10" borderId="6" xfId="0" applyFont="1" applyFill="1" applyBorder="1" applyAlignment="1">
      <alignment horizontal="centerContinuous"/>
    </xf>
    <xf numFmtId="37" fontId="4" fillId="10" borderId="1" xfId="0" applyFont="1" applyFill="1" applyBorder="1" applyAlignment="1">
      <alignment horizontal="centerContinuous"/>
    </xf>
    <xf numFmtId="37" fontId="4" fillId="10" borderId="1" xfId="0" applyFont="1" applyFill="1" applyBorder="1" applyAlignment="1">
      <alignment/>
    </xf>
    <xf numFmtId="37" fontId="4" fillId="10" borderId="10" xfId="0" applyFont="1" applyFill="1" applyBorder="1" applyAlignment="1">
      <alignment horizontal="centerContinuous"/>
    </xf>
    <xf numFmtId="37" fontId="4" fillId="10" borderId="9" xfId="0" applyFont="1" applyFill="1" applyBorder="1" applyAlignment="1">
      <alignment horizontal="centerContinuous"/>
    </xf>
    <xf numFmtId="37" fontId="4" fillId="7" borderId="14" xfId="0" applyFont="1" applyFill="1" applyBorder="1" applyAlignment="1">
      <alignment/>
    </xf>
    <xf numFmtId="198" fontId="6" fillId="7" borderId="1" xfId="0" applyNumberFormat="1" applyFont="1" applyFill="1" applyBorder="1" applyAlignment="1">
      <alignment vertical="center"/>
    </xf>
    <xf numFmtId="198" fontId="6" fillId="0" borderId="1" xfId="0" applyNumberFormat="1" applyFont="1" applyBorder="1" applyAlignment="1">
      <alignment vertical="center"/>
    </xf>
    <xf numFmtId="198" fontId="6" fillId="7" borderId="1" xfId="0" applyNumberFormat="1" applyFont="1" applyFill="1" applyBorder="1" applyAlignment="1">
      <alignment horizontal="right" vertical="center"/>
    </xf>
    <xf numFmtId="198" fontId="0" fillId="0" borderId="0" xfId="0" applyNumberFormat="1" applyAlignment="1">
      <alignment/>
    </xf>
    <xf numFmtId="198" fontId="4" fillId="7" borderId="19" xfId="0" applyNumberFormat="1" applyFont="1" applyFill="1" applyBorder="1" applyAlignment="1">
      <alignment vertical="center"/>
    </xf>
    <xf numFmtId="191" fontId="6" fillId="7" borderId="1" xfId="0" applyNumberFormat="1" applyFont="1" applyFill="1" applyBorder="1" applyAlignment="1">
      <alignment horizontal="right" vertical="center"/>
    </xf>
    <xf numFmtId="191" fontId="0" fillId="0" borderId="0" xfId="0" applyNumberFormat="1" applyAlignment="1">
      <alignment/>
    </xf>
    <xf numFmtId="37" fontId="6" fillId="10" borderId="14" xfId="0" applyFont="1" applyFill="1" applyBorder="1" applyAlignment="1">
      <alignment/>
    </xf>
    <xf numFmtId="37" fontId="6" fillId="10" borderId="2" xfId="0" applyFont="1" applyFill="1" applyBorder="1" applyAlignment="1">
      <alignment/>
    </xf>
    <xf numFmtId="37" fontId="6" fillId="10" borderId="2" xfId="0" applyFont="1" applyFill="1" applyBorder="1" applyAlignment="1">
      <alignment horizontal="centerContinuous"/>
    </xf>
    <xf numFmtId="37" fontId="6" fillId="10" borderId="5" xfId="0" applyFont="1" applyFill="1" applyBorder="1" applyAlignment="1">
      <alignment horizontal="centerContinuous"/>
    </xf>
    <xf numFmtId="37" fontId="4" fillId="10" borderId="2" xfId="0" applyFont="1" applyFill="1" applyBorder="1" applyAlignment="1">
      <alignment horizontal="centerContinuous"/>
    </xf>
    <xf numFmtId="37" fontId="4" fillId="10" borderId="5" xfId="0" applyFont="1" applyFill="1" applyBorder="1" applyAlignment="1">
      <alignment horizontal="centerContinuous"/>
    </xf>
    <xf numFmtId="37" fontId="4" fillId="10" borderId="20" xfId="0" applyFont="1" applyFill="1" applyBorder="1" applyAlignment="1">
      <alignment horizontal="centerContinuous"/>
    </xf>
    <xf numFmtId="37" fontId="4" fillId="10" borderId="3" xfId="0" applyFont="1" applyFill="1" applyBorder="1" applyAlignment="1">
      <alignment horizontal="centerContinuous"/>
    </xf>
    <xf numFmtId="37" fontId="6" fillId="7" borderId="0" xfId="0" applyFont="1" applyFill="1" applyAlignment="1">
      <alignment horizontal="centerContinuous"/>
    </xf>
    <xf numFmtId="37" fontId="4" fillId="7" borderId="0" xfId="0" applyFont="1" applyFill="1" applyAlignment="1">
      <alignment/>
    </xf>
    <xf numFmtId="37" fontId="4" fillId="7" borderId="1" xfId="0" applyFont="1" applyFill="1" applyBorder="1" applyAlignment="1">
      <alignment/>
    </xf>
    <xf numFmtId="37" fontId="4" fillId="7" borderId="0" xfId="0" applyFont="1" applyFill="1" applyBorder="1" applyAlignment="1">
      <alignment horizontal="centerContinuous"/>
    </xf>
    <xf numFmtId="37" fontId="4" fillId="7" borderId="0" xfId="0" applyFont="1" applyFill="1" applyAlignment="1">
      <alignment horizontal="centerContinuous"/>
    </xf>
    <xf numFmtId="37" fontId="4" fillId="7" borderId="14" xfId="0" applyFont="1" applyFill="1" applyBorder="1" applyAlignment="1">
      <alignment horizontal="centerContinuous" vertical="center"/>
    </xf>
    <xf numFmtId="37" fontId="4" fillId="7" borderId="16" xfId="0" applyFont="1" applyFill="1" applyBorder="1" applyAlignment="1">
      <alignment horizontal="centerContinuous" vertical="center"/>
    </xf>
    <xf numFmtId="37" fontId="6" fillId="7" borderId="6" xfId="0" applyFont="1" applyFill="1" applyBorder="1" applyAlignment="1">
      <alignment horizontal="centerContinuous"/>
    </xf>
    <xf numFmtId="37" fontId="4" fillId="7" borderId="2" xfId="0" applyFont="1" applyFill="1" applyBorder="1" applyAlignment="1">
      <alignment horizontal="centerContinuous" vertical="center"/>
    </xf>
    <xf numFmtId="37" fontId="4" fillId="7" borderId="0" xfId="0" applyFont="1" applyFill="1" applyBorder="1" applyAlignment="1">
      <alignment horizontal="centerContinuous" vertical="center"/>
    </xf>
    <xf numFmtId="37" fontId="4" fillId="7" borderId="26" xfId="22" applyNumberFormat="1" applyFont="1" applyFill="1" applyBorder="1" applyAlignment="1">
      <alignment horizontal="centerContinuous" vertical="center"/>
    </xf>
    <xf numFmtId="37" fontId="6" fillId="7" borderId="27" xfId="22" applyNumberFormat="1" applyFont="1" applyFill="1" applyBorder="1" applyAlignment="1">
      <alignment horizontal="centerContinuous"/>
    </xf>
    <xf numFmtId="37" fontId="6" fillId="7" borderId="30" xfId="22" applyNumberFormat="1" applyFont="1" applyFill="1" applyBorder="1" applyAlignment="1">
      <alignment horizontal="centerContinuous"/>
    </xf>
    <xf numFmtId="37" fontId="4" fillId="8" borderId="24" xfId="0" applyFont="1" applyFill="1" applyBorder="1" applyAlignment="1">
      <alignment horizontal="centerContinuous" vertical="center"/>
    </xf>
    <xf numFmtId="37" fontId="6" fillId="8" borderId="27" xfId="0" applyFont="1" applyFill="1" applyBorder="1" applyAlignment="1">
      <alignment horizontal="centerContinuous"/>
    </xf>
    <xf numFmtId="37" fontId="6" fillId="8" borderId="30" xfId="0" applyFont="1" applyFill="1" applyBorder="1" applyAlignment="1">
      <alignment horizontal="centerContinuous"/>
    </xf>
    <xf numFmtId="196" fontId="6" fillId="0" borderId="1" xfId="0" applyNumberFormat="1" applyFont="1" applyBorder="1" applyAlignment="1">
      <alignment horizontal="right" vertical="center"/>
    </xf>
    <xf numFmtId="37" fontId="4" fillId="8" borderId="14" xfId="0" applyFont="1" applyFill="1" applyBorder="1" applyAlignment="1">
      <alignment horizontal="centerContinuous"/>
    </xf>
    <xf numFmtId="37" fontId="4" fillId="8" borderId="5" xfId="0" applyFont="1" applyFill="1" applyBorder="1" applyAlignment="1">
      <alignment horizontal="centerContinuous"/>
    </xf>
    <xf numFmtId="37" fontId="4" fillId="8" borderId="14" xfId="0" applyFont="1" applyFill="1" applyBorder="1" applyAlignment="1">
      <alignment/>
    </xf>
    <xf numFmtId="37" fontId="4" fillId="8" borderId="5" xfId="0" applyFont="1" applyFill="1" applyBorder="1" applyAlignment="1">
      <alignment/>
    </xf>
    <xf numFmtId="37" fontId="4" fillId="8" borderId="16" xfId="0" applyFont="1" applyFill="1" applyBorder="1" applyAlignment="1">
      <alignment horizontal="centerContinuous"/>
    </xf>
    <xf numFmtId="37" fontId="4" fillId="8" borderId="6" xfId="0" applyFont="1" applyFill="1" applyBorder="1" applyAlignment="1">
      <alignment horizontal="centerContinuous"/>
    </xf>
    <xf numFmtId="37" fontId="4" fillId="8" borderId="20" xfId="0" applyFont="1" applyFill="1" applyBorder="1" applyAlignment="1">
      <alignment horizontal="centerContinuous"/>
    </xf>
    <xf numFmtId="37" fontId="4" fillId="8" borderId="10" xfId="0" applyFont="1" applyFill="1" applyBorder="1" applyAlignment="1">
      <alignment horizontal="centerContinuous"/>
    </xf>
    <xf numFmtId="196" fontId="0" fillId="0" borderId="0" xfId="0" applyNumberFormat="1" applyAlignment="1">
      <alignment/>
    </xf>
    <xf numFmtId="196" fontId="4" fillId="7" borderId="19" xfId="0" applyNumberFormat="1" applyFont="1" applyFill="1" applyBorder="1" applyAlignment="1">
      <alignment/>
    </xf>
    <xf numFmtId="37" fontId="4" fillId="8" borderId="14" xfId="0" applyFont="1" applyFill="1" applyBorder="1" applyAlignment="1">
      <alignment horizontal="left"/>
    </xf>
    <xf numFmtId="37" fontId="4" fillId="8" borderId="5" xfId="0" applyFont="1" applyFill="1" applyBorder="1" applyAlignment="1">
      <alignment horizontal="left"/>
    </xf>
    <xf numFmtId="37" fontId="6" fillId="7" borderId="13" xfId="0" applyFont="1" applyFill="1" applyBorder="1" applyAlignment="1">
      <alignment horizontal="centerContinuous" vertical="center"/>
    </xf>
    <xf numFmtId="37" fontId="6" fillId="7" borderId="18" xfId="0" applyFont="1" applyFill="1" applyBorder="1" applyAlignment="1">
      <alignment horizontal="centerContinuous" vertical="center"/>
    </xf>
    <xf numFmtId="37" fontId="4" fillId="0" borderId="7" xfId="0" applyFont="1" applyFill="1" applyBorder="1" applyAlignment="1">
      <alignment horizontal="centerContinuous" vertical="center"/>
    </xf>
    <xf numFmtId="37" fontId="4" fillId="0" borderId="7" xfId="0" applyFont="1" applyFill="1" applyBorder="1" applyAlignment="1">
      <alignment vertical="center"/>
    </xf>
    <xf numFmtId="37" fontId="4" fillId="0" borderId="25" xfId="0" applyFont="1" applyFill="1" applyBorder="1" applyAlignment="1">
      <alignment horizontal="centerContinuous"/>
    </xf>
    <xf numFmtId="37" fontId="4" fillId="0" borderId="25" xfId="0" applyFont="1" applyFill="1" applyBorder="1" applyAlignment="1">
      <alignment/>
    </xf>
    <xf numFmtId="37" fontId="4" fillId="0" borderId="25" xfId="0" applyFont="1" applyFill="1" applyBorder="1" applyAlignment="1">
      <alignment horizontal="center"/>
    </xf>
    <xf numFmtId="37" fontId="4" fillId="0" borderId="8" xfId="0" applyFont="1" applyFill="1" applyBorder="1" applyAlignment="1">
      <alignment horizontal="centerContinuous"/>
    </xf>
    <xf numFmtId="37" fontId="4" fillId="7" borderId="13" xfId="0" applyFont="1" applyFill="1" applyBorder="1" applyAlignment="1">
      <alignment horizontal="centerContinuous" vertical="center"/>
    </xf>
    <xf numFmtId="37" fontId="6" fillId="3" borderId="13" xfId="0" applyFont="1" applyFill="1" applyBorder="1" applyAlignment="1" quotePrefix="1">
      <alignment horizontal="right" vertical="center"/>
    </xf>
    <xf numFmtId="37" fontId="6" fillId="3" borderId="13" xfId="0" applyFont="1" applyFill="1" applyBorder="1" applyAlignment="1">
      <alignment horizontal="right" vertical="center"/>
    </xf>
    <xf numFmtId="0" fontId="4" fillId="7" borderId="14" xfId="0" applyNumberFormat="1" applyFont="1" applyFill="1" applyBorder="1" applyAlignment="1">
      <alignment/>
    </xf>
    <xf numFmtId="0" fontId="4" fillId="7" borderId="2" xfId="0" applyNumberFormat="1" applyFont="1" applyFill="1" applyBorder="1" applyAlignment="1">
      <alignment/>
    </xf>
    <xf numFmtId="0" fontId="4" fillId="7" borderId="5" xfId="0" applyNumberFormat="1" applyFont="1" applyFill="1" applyBorder="1" applyAlignment="1">
      <alignment/>
    </xf>
    <xf numFmtId="49" fontId="13" fillId="0" borderId="1" xfId="0" applyNumberFormat="1" applyFont="1" applyBorder="1" applyAlignment="1" quotePrefix="1">
      <alignment horizontal="right" vertical="top"/>
    </xf>
    <xf numFmtId="0" fontId="4" fillId="0" borderId="3" xfId="0" applyNumberFormat="1" applyFont="1" applyBorder="1" applyAlignment="1">
      <alignment horizontal="centerContinuous" vertical="center"/>
    </xf>
    <xf numFmtId="0" fontId="4" fillId="0" borderId="3" xfId="0" applyNumberFormat="1" applyFont="1" applyBorder="1" applyAlignment="1" applyProtection="1">
      <alignment horizontal="centerContinuous" vertical="center"/>
      <protection/>
    </xf>
    <xf numFmtId="37" fontId="4" fillId="3" borderId="13" xfId="0" applyFont="1" applyFill="1" applyBorder="1" applyAlignment="1" applyProtection="1">
      <alignment horizontal="centerContinuous" vertical="center"/>
      <protection/>
    </xf>
    <xf numFmtId="37" fontId="17" fillId="8" borderId="0" xfId="0" applyFont="1" applyFill="1" applyAlignment="1">
      <alignment/>
    </xf>
    <xf numFmtId="37" fontId="17" fillId="0" borderId="0" xfId="0" applyFont="1" applyAlignment="1">
      <alignment/>
    </xf>
    <xf numFmtId="37" fontId="21" fillId="8" borderId="0" xfId="0" applyFont="1" applyFill="1" applyAlignment="1">
      <alignment horizontal="center"/>
    </xf>
    <xf numFmtId="37" fontId="17" fillId="8" borderId="0" xfId="0" applyFont="1" applyFill="1" applyAlignment="1">
      <alignment/>
    </xf>
    <xf numFmtId="37" fontId="17" fillId="8" borderId="0" xfId="0" applyFont="1" applyFill="1" applyAlignment="1">
      <alignment wrapText="1"/>
    </xf>
    <xf numFmtId="37" fontId="4" fillId="3" borderId="12" xfId="0" applyFont="1" applyFill="1" applyBorder="1" applyAlignment="1">
      <alignment horizontal="center" vertical="center"/>
    </xf>
    <xf numFmtId="37" fontId="4" fillId="3" borderId="11" xfId="0" applyFont="1" applyFill="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30" xfId="0" applyNumberFormat="1" applyFont="1" applyBorder="1" applyAlignment="1">
      <alignment horizontal="center" vertical="center"/>
    </xf>
    <xf numFmtId="37" fontId="4" fillId="0" borderId="20" xfId="0" applyFont="1" applyBorder="1" applyAlignment="1">
      <alignment horizontal="center"/>
    </xf>
    <xf numFmtId="37" fontId="4" fillId="0" borderId="10" xfId="0" applyFont="1" applyBorder="1" applyAlignment="1">
      <alignment horizontal="center"/>
    </xf>
    <xf numFmtId="49" fontId="17" fillId="0" borderId="16" xfId="0" applyNumberFormat="1" applyFont="1" applyBorder="1" applyAlignment="1">
      <alignment horizontal="right" textRotation="180"/>
    </xf>
    <xf numFmtId="37" fontId="16" fillId="0" borderId="16" xfId="0" applyFont="1" applyBorder="1" applyAlignment="1">
      <alignment horizontal="right" textRotation="180"/>
    </xf>
    <xf numFmtId="49" fontId="17" fillId="0" borderId="15" xfId="0" applyNumberFormat="1" applyFont="1" applyBorder="1" applyAlignment="1">
      <alignment horizontal="right" vertical="top" textRotation="180"/>
    </xf>
    <xf numFmtId="37" fontId="17" fillId="0" borderId="15" xfId="0" applyFont="1" applyBorder="1" applyAlignment="1">
      <alignment horizontal="right" vertical="top" textRotation="180"/>
    </xf>
    <xf numFmtId="49" fontId="17" fillId="0" borderId="15" xfId="0" applyNumberFormat="1" applyFont="1" applyBorder="1" applyAlignment="1">
      <alignment horizontal="right" vertical="center" textRotation="180"/>
    </xf>
    <xf numFmtId="37" fontId="17" fillId="0" borderId="15" xfId="0" applyFont="1" applyBorder="1" applyAlignment="1">
      <alignment horizontal="right" vertical="center" textRotation="180"/>
    </xf>
  </cellXfs>
  <cellStyles count="9">
    <cellStyle name="Normal" xfId="0"/>
    <cellStyle name="BODY"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0"/>
  <sheetViews>
    <sheetView showGridLines="0" showRowColHeaders="0" showZeros="0" tabSelected="1" workbookViewId="0" topLeftCell="A1">
      <selection activeCell="B2" sqref="B2"/>
    </sheetView>
  </sheetViews>
  <sheetFormatPr defaultColWidth="9.33203125" defaultRowHeight="12" zeroHeight="1"/>
  <cols>
    <col min="1" max="1" width="9.33203125" style="512" customWidth="1"/>
    <col min="2" max="2" width="112.16015625" style="512" customWidth="1"/>
    <col min="3" max="3" width="60.83203125" style="512" customWidth="1"/>
    <col min="4" max="16384" width="9.33203125" style="512" hidden="1" customWidth="1"/>
  </cols>
  <sheetData>
    <row r="1" spans="1:3" ht="14.25">
      <c r="A1" s="511"/>
      <c r="B1" s="511"/>
      <c r="C1" s="511"/>
    </row>
    <row r="2" spans="1:3" ht="15">
      <c r="A2" s="511"/>
      <c r="B2" s="513" t="s">
        <v>600</v>
      </c>
      <c r="C2" s="511"/>
    </row>
    <row r="3" spans="1:3" ht="14.25">
      <c r="A3" s="511"/>
      <c r="B3" s="511"/>
      <c r="C3" s="511"/>
    </row>
    <row r="4" spans="1:3" ht="14.25">
      <c r="A4" s="511"/>
      <c r="B4" s="514" t="s">
        <v>595</v>
      </c>
      <c r="C4" s="514"/>
    </row>
    <row r="5" spans="1:3" ht="14.25">
      <c r="A5" s="511"/>
      <c r="B5" s="511"/>
      <c r="C5" s="511"/>
    </row>
    <row r="6" spans="1:3" ht="14.25">
      <c r="A6" s="511"/>
      <c r="B6" s="515" t="s">
        <v>596</v>
      </c>
      <c r="C6" s="511"/>
    </row>
    <row r="7" spans="1:3" ht="14.25">
      <c r="A7" s="511"/>
      <c r="B7" s="515"/>
      <c r="C7" s="511"/>
    </row>
    <row r="8" spans="1:3" ht="14.25">
      <c r="A8" s="511"/>
      <c r="B8" s="511"/>
      <c r="C8" s="511"/>
    </row>
    <row r="9" spans="1:3" ht="14.25">
      <c r="A9" s="511"/>
      <c r="B9" s="515" t="s">
        <v>597</v>
      </c>
      <c r="C9" s="511"/>
    </row>
    <row r="10" spans="1:3" ht="14.25">
      <c r="A10" s="511"/>
      <c r="B10" s="515"/>
      <c r="C10" s="511"/>
    </row>
    <row r="11" spans="1:3" ht="14.25">
      <c r="A11" s="511"/>
      <c r="B11" s="515"/>
      <c r="C11" s="511"/>
    </row>
    <row r="12" spans="1:3" ht="14.25">
      <c r="A12" s="511"/>
      <c r="B12" s="511"/>
      <c r="C12" s="511"/>
    </row>
    <row r="13" spans="1:3" ht="14.25">
      <c r="A13" s="511"/>
      <c r="B13" s="515" t="s">
        <v>598</v>
      </c>
      <c r="C13" s="511"/>
    </row>
    <row r="14" spans="1:3" ht="14.25">
      <c r="A14" s="511"/>
      <c r="B14" s="515"/>
      <c r="C14" s="511"/>
    </row>
    <row r="15" spans="1:3" ht="14.25">
      <c r="A15" s="511"/>
      <c r="B15" s="511"/>
      <c r="C15" s="511"/>
    </row>
    <row r="16" spans="1:3" ht="14.25">
      <c r="A16" s="511"/>
      <c r="B16" s="515" t="s">
        <v>599</v>
      </c>
      <c r="C16" s="511"/>
    </row>
    <row r="17" spans="1:3" ht="14.25">
      <c r="A17" s="511"/>
      <c r="B17" s="515"/>
      <c r="C17" s="511"/>
    </row>
    <row r="18" spans="1:3" ht="14.25">
      <c r="A18" s="511"/>
      <c r="B18" s="515"/>
      <c r="C18" s="511"/>
    </row>
    <row r="19" spans="1:3" ht="14.25">
      <c r="A19" s="511"/>
      <c r="B19" s="515"/>
      <c r="C19" s="511"/>
    </row>
    <row r="20" spans="1:3" ht="199.5" customHeight="1">
      <c r="A20" s="511"/>
      <c r="B20" s="514"/>
      <c r="C20" s="511"/>
    </row>
  </sheetData>
  <mergeCells count="4">
    <mergeCell ref="B6:B7"/>
    <mergeCell ref="B9:B11"/>
    <mergeCell ref="B13:B14"/>
    <mergeCell ref="B16:B19"/>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L51"/>
  <sheetViews>
    <sheetView showGridLines="0" showZeros="0" workbookViewId="0" topLeftCell="A1">
      <selection activeCell="A1" sqref="A1"/>
    </sheetView>
  </sheetViews>
  <sheetFormatPr defaultColWidth="14.83203125" defaultRowHeight="12"/>
  <cols>
    <col min="1" max="1" width="48.83203125" style="1" customWidth="1"/>
    <col min="2" max="2" width="22.83203125" style="1" customWidth="1"/>
    <col min="3" max="3" width="7.83203125" style="1" customWidth="1"/>
    <col min="4" max="4" width="15.83203125" style="1" customWidth="1"/>
    <col min="5" max="5" width="7.83203125" style="1" customWidth="1"/>
    <col min="6" max="6" width="15.83203125" style="1" customWidth="1"/>
    <col min="7" max="7" width="7.83203125" style="1" customWidth="1"/>
    <col min="8" max="8" width="12.83203125" style="1" customWidth="1"/>
    <col min="9" max="9" width="7.83203125" style="1" customWidth="1"/>
    <col min="10" max="10" width="15.83203125" style="1" customWidth="1"/>
    <col min="11" max="11" width="8.83203125" style="1" customWidth="1"/>
    <col min="12" max="12" width="5.83203125" style="1" customWidth="1"/>
    <col min="13" max="16384" width="14.83203125" style="1" customWidth="1"/>
  </cols>
  <sheetData>
    <row r="2" spans="1:11" ht="12">
      <c r="A2" s="46"/>
      <c r="B2" s="46"/>
      <c r="C2" s="47" t="str">
        <f>OPYEAR</f>
        <v>OPERATING FUND 2005/2006 ACTUAL</v>
      </c>
      <c r="D2" s="47"/>
      <c r="E2" s="47"/>
      <c r="F2" s="48"/>
      <c r="G2" s="48"/>
      <c r="H2" s="48"/>
      <c r="I2" s="48"/>
      <c r="J2" s="49"/>
      <c r="K2" s="133" t="s">
        <v>233</v>
      </c>
    </row>
    <row r="3" spans="10:11" ht="10.5" customHeight="1">
      <c r="J3" s="91"/>
      <c r="K3" s="91"/>
    </row>
    <row r="4" spans="2:11" ht="15.75">
      <c r="B4" s="341" t="s">
        <v>234</v>
      </c>
      <c r="C4" s="91"/>
      <c r="D4" s="91"/>
      <c r="E4" s="91"/>
      <c r="F4" s="91"/>
      <c r="G4" s="91"/>
      <c r="H4" s="91"/>
      <c r="I4" s="91"/>
      <c r="J4" s="91"/>
      <c r="K4" s="91"/>
    </row>
    <row r="5" spans="2:11" ht="15.75">
      <c r="B5" s="341" t="s">
        <v>235</v>
      </c>
      <c r="C5" s="91"/>
      <c r="D5" s="91"/>
      <c r="E5" s="91"/>
      <c r="F5" s="91"/>
      <c r="G5" s="91"/>
      <c r="H5" s="91"/>
      <c r="I5" s="91"/>
      <c r="J5" s="91"/>
      <c r="K5" s="91"/>
    </row>
    <row r="6" ht="10.5" customHeight="1"/>
    <row r="7" spans="2:9" ht="12">
      <c r="B7" s="134" t="s">
        <v>236</v>
      </c>
      <c r="C7" s="48"/>
      <c r="D7" s="48"/>
      <c r="E7" s="48"/>
      <c r="F7" s="48"/>
      <c r="G7" s="48"/>
      <c r="H7" s="48"/>
      <c r="I7" s="135"/>
    </row>
    <row r="8" spans="1:11" ht="12">
      <c r="A8" s="6"/>
      <c r="B8" s="376" t="s">
        <v>76</v>
      </c>
      <c r="C8" s="377"/>
      <c r="D8" s="379" t="s">
        <v>77</v>
      </c>
      <c r="E8" s="377"/>
      <c r="F8" s="379" t="s">
        <v>78</v>
      </c>
      <c r="G8" s="377"/>
      <c r="H8" s="378"/>
      <c r="I8" s="373"/>
      <c r="J8" s="383"/>
      <c r="K8" s="373"/>
    </row>
    <row r="9" spans="1:11" ht="12">
      <c r="A9" s="6"/>
      <c r="B9" s="362" t="s">
        <v>91</v>
      </c>
      <c r="C9" s="364"/>
      <c r="D9" s="363" t="s">
        <v>109</v>
      </c>
      <c r="E9" s="364"/>
      <c r="F9" s="363" t="s">
        <v>110</v>
      </c>
      <c r="G9" s="364"/>
      <c r="H9" s="363" t="s">
        <v>111</v>
      </c>
      <c r="I9" s="384"/>
      <c r="J9" s="363" t="s">
        <v>112</v>
      </c>
      <c r="K9" s="384"/>
    </row>
    <row r="10" spans="1:11" ht="12">
      <c r="A10" s="136" t="s">
        <v>223</v>
      </c>
      <c r="B10" s="137" t="s">
        <v>142</v>
      </c>
      <c r="C10" s="137" t="s">
        <v>143</v>
      </c>
      <c r="D10" s="137" t="s">
        <v>142</v>
      </c>
      <c r="E10" s="137" t="s">
        <v>143</v>
      </c>
      <c r="F10" s="137" t="s">
        <v>142</v>
      </c>
      <c r="G10" s="137" t="s">
        <v>143</v>
      </c>
      <c r="H10" s="137" t="s">
        <v>142</v>
      </c>
      <c r="I10" s="54" t="s">
        <v>143</v>
      </c>
      <c r="J10" s="137" t="s">
        <v>142</v>
      </c>
      <c r="K10" s="54" t="s">
        <v>143</v>
      </c>
    </row>
    <row r="11" ht="4.5" customHeight="1"/>
    <row r="12" spans="1:11" ht="12">
      <c r="A12" s="380" t="s">
        <v>226</v>
      </c>
      <c r="B12" s="139"/>
      <c r="C12" s="140"/>
      <c r="D12" s="139"/>
      <c r="E12" s="140"/>
      <c r="F12" s="139"/>
      <c r="G12" s="140"/>
      <c r="H12" s="139"/>
      <c r="I12" s="140"/>
      <c r="J12" s="139"/>
      <c r="K12" s="140"/>
    </row>
    <row r="13" spans="1:11" ht="12">
      <c r="A13" s="141" t="s">
        <v>345</v>
      </c>
      <c r="B13" s="142"/>
      <c r="C13" s="414"/>
      <c r="D13" s="142"/>
      <c r="E13" s="414"/>
      <c r="F13" s="142"/>
      <c r="G13" s="414"/>
      <c r="H13" s="142"/>
      <c r="I13" s="414"/>
      <c r="J13" s="142">
        <f>SUM(F13,D13,B13,'- 12 -'!J13,'- 12 -'!H13,'- 12 -'!F13,'- 12 -'!D13,'- 12 -'!B13)</f>
        <v>3017839</v>
      </c>
      <c r="K13" s="414">
        <f aca="true" t="shared" si="0" ref="K13:K22">J13/$J$51*100</f>
        <v>0.1984894455163695</v>
      </c>
    </row>
    <row r="14" spans="1:11" ht="12">
      <c r="A14" s="141" t="s">
        <v>386</v>
      </c>
      <c r="B14" s="142">
        <v>1974733</v>
      </c>
      <c r="C14" s="414">
        <f>B14/$J$51*100</f>
        <v>0.12988222970571883</v>
      </c>
      <c r="D14" s="142">
        <v>1610337</v>
      </c>
      <c r="E14" s="414">
        <f>D14/$J$51*100</f>
        <v>0.10591515923297894</v>
      </c>
      <c r="F14" s="142">
        <v>2857472</v>
      </c>
      <c r="G14" s="414">
        <f>F14/$J$51*100</f>
        <v>0.1879417798161371</v>
      </c>
      <c r="H14" s="142"/>
      <c r="I14" s="414"/>
      <c r="J14" s="142">
        <f>SUM(F14,D14,B14,'- 12 -'!J14,'- 12 -'!H14,'- 12 -'!F14,'- 12 -'!D14,'- 12 -'!B14)</f>
        <v>90446020</v>
      </c>
      <c r="K14" s="414">
        <f t="shared" si="0"/>
        <v>5.948819787590545</v>
      </c>
    </row>
    <row r="15" spans="1:11" ht="12">
      <c r="A15" s="141" t="s">
        <v>346</v>
      </c>
      <c r="B15" s="142">
        <v>38833284</v>
      </c>
      <c r="C15" s="414">
        <f>B15/$J$51*100</f>
        <v>2.55414454142176</v>
      </c>
      <c r="D15" s="142"/>
      <c r="E15" s="414">
        <f>D15/$J$51*100</f>
        <v>0</v>
      </c>
      <c r="F15" s="142"/>
      <c r="G15" s="414">
        <f>F15/$J$51*100</f>
        <v>0</v>
      </c>
      <c r="H15" s="142"/>
      <c r="I15" s="414"/>
      <c r="J15" s="142">
        <f>SUM(F15,D15,B15,'- 12 -'!J15,'- 12 -'!H15,'- 12 -'!F15,'- 12 -'!D15,'- 12 -'!B15)</f>
        <v>748547935</v>
      </c>
      <c r="K15" s="414">
        <f t="shared" si="0"/>
        <v>49.23352921099283</v>
      </c>
    </row>
    <row r="16" spans="1:11" ht="12">
      <c r="A16" s="141" t="s">
        <v>347</v>
      </c>
      <c r="B16" s="142">
        <v>7165603</v>
      </c>
      <c r="C16" s="414">
        <f>B16/$J$51*100</f>
        <v>0.4712963701047119</v>
      </c>
      <c r="D16" s="142">
        <v>182245</v>
      </c>
      <c r="E16" s="414">
        <f>D16/$J$51*100</f>
        <v>0.011986626522531772</v>
      </c>
      <c r="F16" s="142"/>
      <c r="G16" s="414">
        <f>F16/$J$51*100</f>
        <v>0</v>
      </c>
      <c r="H16" s="142"/>
      <c r="I16" s="414"/>
      <c r="J16" s="142">
        <f>SUM(F16,D16,B16,'- 12 -'!J16,'- 12 -'!H16,'- 12 -'!F16,'- 12 -'!D16,'- 12 -'!B16)</f>
        <v>124790455</v>
      </c>
      <c r="K16" s="414">
        <f t="shared" si="0"/>
        <v>8.207723546115435</v>
      </c>
    </row>
    <row r="17" spans="1:11" ht="12">
      <c r="A17" s="141" t="s">
        <v>348</v>
      </c>
      <c r="B17" s="142">
        <v>5538184</v>
      </c>
      <c r="C17" s="414">
        <f>B17/$J$51*100</f>
        <v>0.3642576927820302</v>
      </c>
      <c r="D17" s="142">
        <v>25297488</v>
      </c>
      <c r="E17" s="414">
        <f>D17/$J$51*100</f>
        <v>1.6638675443179742</v>
      </c>
      <c r="F17" s="142">
        <v>73753937</v>
      </c>
      <c r="G17" s="414">
        <f>F17/$J$51*100</f>
        <v>4.850947336746343</v>
      </c>
      <c r="H17" s="142"/>
      <c r="I17" s="414"/>
      <c r="J17" s="142">
        <f>SUM(F17,D17,B17,'- 12 -'!J17,'- 12 -'!H17,'- 12 -'!F17,'- 12 -'!D17,'- 12 -'!B17)</f>
        <v>112112411</v>
      </c>
      <c r="K17" s="414">
        <f t="shared" si="0"/>
        <v>7.373862653008767</v>
      </c>
    </row>
    <row r="18" spans="1:11" ht="12">
      <c r="A18" s="143" t="s">
        <v>349</v>
      </c>
      <c r="B18" s="142">
        <v>2891394</v>
      </c>
      <c r="C18" s="414">
        <f>B18/$J$51*100</f>
        <v>0.1901728991604117</v>
      </c>
      <c r="D18" s="142">
        <v>963181</v>
      </c>
      <c r="E18" s="414">
        <f>D18/$J$51*100</f>
        <v>0.06335038503442439</v>
      </c>
      <c r="F18" s="142">
        <v>1086971</v>
      </c>
      <c r="G18" s="414">
        <f>F18/$J$51*100</f>
        <v>0.07149230660826295</v>
      </c>
      <c r="H18" s="142"/>
      <c r="I18" s="414"/>
      <c r="J18" s="142">
        <f>SUM(F18,D18,B18,'- 12 -'!J18,'- 12 -'!H18,'- 12 -'!F18,'- 12 -'!D18,'- 12 -'!B18)</f>
        <v>46639157</v>
      </c>
      <c r="K18" s="414">
        <f t="shared" si="0"/>
        <v>3.0675527794162982</v>
      </c>
    </row>
    <row r="19" spans="1:11" ht="12">
      <c r="A19" s="143" t="s">
        <v>350</v>
      </c>
      <c r="B19" s="144"/>
      <c r="C19" s="415"/>
      <c r="D19" s="144"/>
      <c r="E19" s="415"/>
      <c r="F19" s="144"/>
      <c r="G19" s="415"/>
      <c r="H19" s="144"/>
      <c r="I19" s="415"/>
      <c r="J19" s="144">
        <f>SUM(F19,D19,B19,'- 12 -'!J19,'- 12 -'!H19,'- 12 -'!F19,'- 12 -'!D19,'- 12 -'!B19)</f>
        <v>18249412</v>
      </c>
      <c r="K19" s="415">
        <f t="shared" si="0"/>
        <v>1.2003011654630282</v>
      </c>
    </row>
    <row r="20" spans="1:11" ht="12">
      <c r="A20" s="146" t="s">
        <v>351</v>
      </c>
      <c r="B20" s="145">
        <v>377144</v>
      </c>
      <c r="C20" s="415">
        <f>B20/'- 13 -'!$J$51*100</f>
        <v>0.02480553251509628</v>
      </c>
      <c r="D20" s="145">
        <v>0</v>
      </c>
      <c r="E20" s="415">
        <f>D20/'- 13 -'!$J$51*100</f>
        <v>0</v>
      </c>
      <c r="F20" s="145">
        <v>54004</v>
      </c>
      <c r="G20" s="415">
        <f>F20/'- 13 -'!$J$51*100</f>
        <v>0.0035519535719652435</v>
      </c>
      <c r="H20" s="145"/>
      <c r="I20" s="415"/>
      <c r="J20" s="145">
        <f>SUM(F20,D20,B20,'- 12 -'!J20,'- 12 -'!H20,'- 12 -'!F20,'- 12 -'!D20,'- 12 -'!B20)</f>
        <v>9150785</v>
      </c>
      <c r="K20" s="415">
        <f t="shared" si="0"/>
        <v>0.6018658519190425</v>
      </c>
    </row>
    <row r="21" spans="1:11" ht="12">
      <c r="A21" s="147" t="s">
        <v>352</v>
      </c>
      <c r="B21" s="417">
        <f>SUM(B13:B20)</f>
        <v>56780342</v>
      </c>
      <c r="C21" s="418">
        <f>B21/$J$51*100</f>
        <v>3.734559265689729</v>
      </c>
      <c r="D21" s="417">
        <f>SUM(D13:D20)</f>
        <v>28053251</v>
      </c>
      <c r="E21" s="418">
        <f>D21/$J$51*100</f>
        <v>1.8451197151079093</v>
      </c>
      <c r="F21" s="417">
        <f>SUM(F13:F20)</f>
        <v>77752384</v>
      </c>
      <c r="G21" s="418">
        <f>F21/$J$51*100</f>
        <v>5.113933376742708</v>
      </c>
      <c r="H21" s="417"/>
      <c r="I21" s="418"/>
      <c r="J21" s="417">
        <f>SUM(F21,D21,B21,'- 12 -'!J21,'- 12 -'!H21,'- 12 -'!F21,'- 12 -'!D21,'- 12 -'!B21)</f>
        <v>1152954014</v>
      </c>
      <c r="K21" s="418">
        <f t="shared" si="0"/>
        <v>75.8321444400223</v>
      </c>
    </row>
    <row r="22" spans="1:11" ht="12">
      <c r="A22" s="380" t="s">
        <v>238</v>
      </c>
      <c r="B22" s="417">
        <v>4278284</v>
      </c>
      <c r="C22" s="418">
        <f>B22/$J$51*100</f>
        <v>0.28139149203173375</v>
      </c>
      <c r="D22" s="417">
        <v>3795130</v>
      </c>
      <c r="E22" s="418">
        <f>D22/$J$51*100</f>
        <v>0.24961346492060688</v>
      </c>
      <c r="F22" s="417">
        <v>11824705</v>
      </c>
      <c r="G22" s="418">
        <f>F22/$J$51*100</f>
        <v>0.7777350411485311</v>
      </c>
      <c r="H22" s="417"/>
      <c r="I22" s="418"/>
      <c r="J22" s="417">
        <f>SUM(F22,D22,B22,'- 12 -'!J22,'- 12 -'!H22,'- 12 -'!F22,'- 12 -'!D22,'- 12 -'!B22)</f>
        <v>89833872</v>
      </c>
      <c r="K22" s="418">
        <f t="shared" si="0"/>
        <v>5.908557561178218</v>
      </c>
    </row>
    <row r="23" spans="1:11" ht="12">
      <c r="A23" s="380" t="s">
        <v>211</v>
      </c>
      <c r="B23" s="151"/>
      <c r="C23" s="416"/>
      <c r="D23" s="151"/>
      <c r="E23" s="416"/>
      <c r="F23" s="151"/>
      <c r="G23" s="416"/>
      <c r="H23" s="151"/>
      <c r="I23" s="416"/>
      <c r="J23" s="151"/>
      <c r="K23" s="416"/>
    </row>
    <row r="24" spans="1:11" ht="12">
      <c r="A24" s="143" t="s">
        <v>353</v>
      </c>
      <c r="B24" s="142">
        <v>2337256</v>
      </c>
      <c r="C24" s="414">
        <f aca="true" t="shared" si="1" ref="C24:C34">B24/$J$51*100</f>
        <v>0.15372610913630835</v>
      </c>
      <c r="D24" s="142">
        <v>173845</v>
      </c>
      <c r="E24" s="414">
        <f aca="true" t="shared" si="2" ref="E24:E34">D24/$J$51*100</f>
        <v>0.011434141336165797</v>
      </c>
      <c r="F24" s="142">
        <v>3588622</v>
      </c>
      <c r="G24" s="414">
        <f aca="true" t="shared" si="3" ref="G24:G34">F24/$J$51*100</f>
        <v>0.2360310112460754</v>
      </c>
      <c r="H24" s="142"/>
      <c r="I24" s="414"/>
      <c r="J24" s="142">
        <f>SUM(F24,D24,B24,'- 12 -'!J24,'- 12 -'!H24,'- 12 -'!F24,'- 12 -'!D24,'- 12 -'!B24)</f>
        <v>19107942</v>
      </c>
      <c r="K24" s="414">
        <f aca="true" t="shared" si="4" ref="K24:K39">J24/$J$51*100</f>
        <v>1.2567684401119306</v>
      </c>
    </row>
    <row r="25" spans="1:11" ht="12">
      <c r="A25" s="143" t="s">
        <v>354</v>
      </c>
      <c r="B25" s="144">
        <v>124257</v>
      </c>
      <c r="C25" s="415">
        <f t="shared" si="1"/>
        <v>0.008172637119318666</v>
      </c>
      <c r="D25" s="144">
        <v>240052</v>
      </c>
      <c r="E25" s="415">
        <f t="shared" si="2"/>
        <v>0.01578871118541961</v>
      </c>
      <c r="F25" s="144">
        <v>707307</v>
      </c>
      <c r="G25" s="415">
        <f t="shared" si="3"/>
        <v>0.04652102853725688</v>
      </c>
      <c r="H25" s="144"/>
      <c r="I25" s="415"/>
      <c r="J25" s="144">
        <f>SUM(F25,D25,B25,'- 12 -'!J25,'- 12 -'!H25,'- 12 -'!F25,'- 12 -'!D25,'- 12 -'!B25)</f>
        <v>6246054</v>
      </c>
      <c r="K25" s="415">
        <f t="shared" si="4"/>
        <v>0.4108157509811828</v>
      </c>
    </row>
    <row r="26" spans="1:12" ht="12">
      <c r="A26" s="143" t="s">
        <v>355</v>
      </c>
      <c r="B26" s="144"/>
      <c r="C26" s="415">
        <f t="shared" si="1"/>
        <v>0</v>
      </c>
      <c r="D26" s="144"/>
      <c r="E26" s="415">
        <f t="shared" si="2"/>
        <v>0</v>
      </c>
      <c r="F26" s="144">
        <v>40798810</v>
      </c>
      <c r="G26" s="415">
        <f t="shared" si="3"/>
        <v>2.683421207899994</v>
      </c>
      <c r="H26" s="144"/>
      <c r="I26" s="415"/>
      <c r="J26" s="144">
        <f>SUM(F26,D26,B26,'- 12 -'!J26,'- 12 -'!H26,'- 12 -'!F26,'- 12 -'!D26,'- 12 -'!B26)</f>
        <v>40847404</v>
      </c>
      <c r="K26" s="415">
        <f t="shared" si="4"/>
        <v>2.6866173347031213</v>
      </c>
      <c r="L26" s="527" t="s">
        <v>285</v>
      </c>
    </row>
    <row r="27" spans="1:12" ht="12.75" customHeight="1">
      <c r="A27" s="143" t="s">
        <v>379</v>
      </c>
      <c r="B27" s="144">
        <v>687846</v>
      </c>
      <c r="C27" s="415">
        <f t="shared" si="1"/>
        <v>0.045241038750129706</v>
      </c>
      <c r="D27" s="144">
        <v>721573</v>
      </c>
      <c r="E27" s="415">
        <f t="shared" si="2"/>
        <v>0.047459332545435086</v>
      </c>
      <c r="F27" s="144">
        <v>586875</v>
      </c>
      <c r="G27" s="415">
        <f t="shared" si="3"/>
        <v>0.03859996949387272</v>
      </c>
      <c r="H27" s="144"/>
      <c r="I27" s="415"/>
      <c r="J27" s="144">
        <f>SUM(F27,D27,B27,'- 12 -'!J27,'- 12 -'!H27,'- 12 -'!F27,'- 12 -'!D27,'- 12 -'!B27)</f>
        <v>7461624</v>
      </c>
      <c r="K27" s="415">
        <f t="shared" si="4"/>
        <v>0.4907662769324788</v>
      </c>
      <c r="L27" s="528"/>
    </row>
    <row r="28" spans="1:12" ht="12.75" customHeight="1">
      <c r="A28" s="143" t="s">
        <v>356</v>
      </c>
      <c r="B28" s="144"/>
      <c r="C28" s="415">
        <f t="shared" si="1"/>
        <v>0</v>
      </c>
      <c r="D28" s="144">
        <v>13445561</v>
      </c>
      <c r="E28" s="415">
        <f t="shared" si="2"/>
        <v>0.8843420565333413</v>
      </c>
      <c r="F28" s="144"/>
      <c r="G28" s="415">
        <f t="shared" si="3"/>
        <v>0</v>
      </c>
      <c r="H28" s="144"/>
      <c r="I28" s="415"/>
      <c r="J28" s="144">
        <f>SUM(F28,D28,B28,'- 12 -'!J28,'- 12 -'!H28,'- 12 -'!F28,'- 12 -'!D28,'- 12 -'!B28)</f>
        <v>13445561</v>
      </c>
      <c r="K28" s="415">
        <f t="shared" si="4"/>
        <v>0.8843420565333413</v>
      </c>
      <c r="L28" s="528"/>
    </row>
    <row r="29" spans="1:11" ht="12.75" customHeight="1">
      <c r="A29" s="143" t="s">
        <v>357</v>
      </c>
      <c r="B29" s="144"/>
      <c r="C29" s="415">
        <f t="shared" si="1"/>
        <v>0</v>
      </c>
      <c r="D29" s="144"/>
      <c r="E29" s="415">
        <f t="shared" si="2"/>
        <v>0</v>
      </c>
      <c r="F29" s="144"/>
      <c r="G29" s="415">
        <f t="shared" si="3"/>
        <v>0</v>
      </c>
      <c r="H29" s="144"/>
      <c r="I29" s="415"/>
      <c r="J29" s="144">
        <f>SUM(F29,D29,B29,'- 12 -'!J29,'- 12 -'!H29,'- 12 -'!F29,'- 12 -'!D29,'- 12 -'!B29)</f>
        <v>501862</v>
      </c>
      <c r="K29" s="415">
        <f t="shared" si="4"/>
        <v>0.033008490547619077</v>
      </c>
    </row>
    <row r="30" spans="1:11" ht="12.75" customHeight="1">
      <c r="A30" s="143" t="s">
        <v>358</v>
      </c>
      <c r="B30" s="144">
        <v>61171</v>
      </c>
      <c r="C30" s="415">
        <f t="shared" si="1"/>
        <v>0.0040233418256182115</v>
      </c>
      <c r="D30" s="144"/>
      <c r="E30" s="415">
        <f t="shared" si="2"/>
        <v>0</v>
      </c>
      <c r="F30" s="144"/>
      <c r="G30" s="415">
        <f t="shared" si="3"/>
        <v>0</v>
      </c>
      <c r="H30" s="144"/>
      <c r="I30" s="415"/>
      <c r="J30" s="144">
        <f>SUM(F30,D30,B30,'- 12 -'!J30,'- 12 -'!H30,'- 12 -'!F30,'- 12 -'!D30,'- 12 -'!B30)</f>
        <v>991480</v>
      </c>
      <c r="K30" s="415">
        <f t="shared" si="4"/>
        <v>0.06521166816406376</v>
      </c>
    </row>
    <row r="31" spans="1:11" ht="12.75" customHeight="1">
      <c r="A31" s="143" t="s">
        <v>359</v>
      </c>
      <c r="B31" s="144">
        <v>9214</v>
      </c>
      <c r="C31" s="415">
        <f t="shared" si="1"/>
        <v>0.0006060236318066763</v>
      </c>
      <c r="D31" s="144">
        <v>883801</v>
      </c>
      <c r="E31" s="415">
        <f t="shared" si="2"/>
        <v>0.058129400023265936</v>
      </c>
      <c r="F31" s="144">
        <v>4890749</v>
      </c>
      <c r="G31" s="415">
        <f t="shared" si="3"/>
        <v>0.3216745681826428</v>
      </c>
      <c r="H31" s="144"/>
      <c r="I31" s="415"/>
      <c r="J31" s="144">
        <f>SUM(F31,D31,B31,'- 12 -'!J31,'- 12 -'!H31,'- 12 -'!F31,'- 12 -'!D31,'- 12 -'!B31)</f>
        <v>6872196</v>
      </c>
      <c r="K31" s="415">
        <f t="shared" si="4"/>
        <v>0.4519983914051784</v>
      </c>
    </row>
    <row r="32" spans="1:11" ht="12">
      <c r="A32" s="143" t="s">
        <v>360</v>
      </c>
      <c r="B32" s="144">
        <v>120844</v>
      </c>
      <c r="C32" s="415">
        <f t="shared" si="1"/>
        <v>0.00794815712633449</v>
      </c>
      <c r="D32" s="144">
        <v>1033088</v>
      </c>
      <c r="E32" s="415">
        <f t="shared" si="2"/>
        <v>0.06794831145386322</v>
      </c>
      <c r="F32" s="144">
        <v>21586082</v>
      </c>
      <c r="G32" s="415">
        <f t="shared" si="3"/>
        <v>1.4197607781763322</v>
      </c>
      <c r="H32" s="144"/>
      <c r="I32" s="415"/>
      <c r="J32" s="144">
        <f>SUM(F32,D32,B32,'- 12 -'!J32,'- 12 -'!H32,'- 12 -'!F32,'- 12 -'!D32,'- 12 -'!B32)</f>
        <v>25864313</v>
      </c>
      <c r="K32" s="415">
        <f t="shared" si="4"/>
        <v>1.701148784289628</v>
      </c>
    </row>
    <row r="33" spans="1:11" ht="12">
      <c r="A33" s="143" t="s">
        <v>361</v>
      </c>
      <c r="B33" s="144">
        <v>198034</v>
      </c>
      <c r="C33" s="415">
        <f t="shared" si="1"/>
        <v>0.013025101356761812</v>
      </c>
      <c r="D33" s="144">
        <v>363215</v>
      </c>
      <c r="E33" s="415">
        <f t="shared" si="2"/>
        <v>0.023889393686418705</v>
      </c>
      <c r="F33" s="144">
        <v>2028853</v>
      </c>
      <c r="G33" s="415">
        <f t="shared" si="3"/>
        <v>0.1334418128350196</v>
      </c>
      <c r="H33" s="144"/>
      <c r="I33" s="415"/>
      <c r="J33" s="144">
        <f>SUM(F33,D33,B33,'- 12 -'!J33,'- 12 -'!H33,'- 12 -'!F33,'- 12 -'!D33,'- 12 -'!B33)</f>
        <v>6741515</v>
      </c>
      <c r="K33" s="415">
        <f t="shared" si="4"/>
        <v>0.44340323466238185</v>
      </c>
    </row>
    <row r="34" spans="1:11" ht="12">
      <c r="A34" s="148" t="s">
        <v>362</v>
      </c>
      <c r="B34" s="144"/>
      <c r="C34" s="415">
        <f t="shared" si="1"/>
        <v>0</v>
      </c>
      <c r="D34" s="144"/>
      <c r="E34" s="415">
        <f t="shared" si="2"/>
        <v>0</v>
      </c>
      <c r="F34" s="144">
        <v>4005715</v>
      </c>
      <c r="G34" s="415">
        <f t="shared" si="3"/>
        <v>0.2634640712266638</v>
      </c>
      <c r="H34" s="144"/>
      <c r="I34" s="415"/>
      <c r="J34" s="144">
        <f>SUM(F34,D34,B34,'- 12 -'!J34,'- 12 -'!H34,'- 12 -'!F34,'- 12 -'!D34,'- 12 -'!B34)</f>
        <v>4008008</v>
      </c>
      <c r="K34" s="415">
        <f t="shared" si="4"/>
        <v>0.26361488652813253</v>
      </c>
    </row>
    <row r="35" spans="1:11" ht="12">
      <c r="A35" s="143" t="s">
        <v>363</v>
      </c>
      <c r="B35" s="144">
        <v>10118</v>
      </c>
      <c r="C35" s="415">
        <f>B35/J51</f>
        <v>6.654815613870145E-06</v>
      </c>
      <c r="D35" s="144">
        <v>71666</v>
      </c>
      <c r="E35" s="415">
        <f>D35/J51</f>
        <v>4.7136194483456985E-05</v>
      </c>
      <c r="F35" s="144">
        <v>51705</v>
      </c>
      <c r="G35" s="415">
        <f>F35/J51</f>
        <v>3.400743638220556E-05</v>
      </c>
      <c r="H35" s="144"/>
      <c r="I35" s="415"/>
      <c r="J35" s="144">
        <f>SUM(F35,D35,B35,'- 12 -'!J35,'- 12 -'!H35,'- 12 -'!F35,'- 12 -'!D35,'- 12 -'!B35)</f>
        <v>983013</v>
      </c>
      <c r="K35" s="415">
        <f t="shared" si="4"/>
        <v>0.06465477625061605</v>
      </c>
    </row>
    <row r="36" spans="1:11" ht="12">
      <c r="A36" s="143" t="s">
        <v>364</v>
      </c>
      <c r="B36" s="144">
        <v>143129</v>
      </c>
      <c r="C36" s="415">
        <f>B36/$J$51*100</f>
        <v>0.00941388717135422</v>
      </c>
      <c r="D36" s="144">
        <v>45134</v>
      </c>
      <c r="E36" s="415">
        <f>D36/$J$51*100</f>
        <v>0.0029685555239811734</v>
      </c>
      <c r="F36" s="144">
        <v>51219</v>
      </c>
      <c r="G36" s="415">
        <f>F36/$J$51*100</f>
        <v>0.0033687784238665246</v>
      </c>
      <c r="H36" s="144"/>
      <c r="I36" s="415"/>
      <c r="J36" s="144">
        <f>SUM(F36,D36,B36,'- 12 -'!J36,'- 12 -'!H36,'- 12 -'!F36,'- 12 -'!D36,'- 12 -'!B36)</f>
        <v>2480382</v>
      </c>
      <c r="K36" s="415">
        <f t="shared" si="4"/>
        <v>0.1631397989915246</v>
      </c>
    </row>
    <row r="37" spans="1:11" ht="12">
      <c r="A37" s="149" t="s">
        <v>365</v>
      </c>
      <c r="B37" s="144">
        <v>5551155</v>
      </c>
      <c r="C37" s="415">
        <f>B37/'- 13 -'!$J$51*100</f>
        <v>0.36511082199064365</v>
      </c>
      <c r="D37" s="144">
        <v>117707</v>
      </c>
      <c r="E37" s="415">
        <f>D37/'- 13 -'!$J$51*100</f>
        <v>0.007741830218045197</v>
      </c>
      <c r="F37" s="144">
        <v>155176</v>
      </c>
      <c r="G37" s="415">
        <f>F37/'- 13 -'!$J$51*100</f>
        <v>0.01020624300946742</v>
      </c>
      <c r="H37" s="144"/>
      <c r="I37" s="415"/>
      <c r="J37" s="144">
        <f>SUM(F37,D37,B37,'- 12 -'!J37,'- 12 -'!H37,'- 12 -'!F37,'- 12 -'!D37,'- 12 -'!B37)</f>
        <v>7432858</v>
      </c>
      <c r="K37" s="415">
        <f t="shared" si="4"/>
        <v>0.48887427825735935</v>
      </c>
    </row>
    <row r="38" spans="1:11" ht="12">
      <c r="A38" s="150" t="s">
        <v>366</v>
      </c>
      <c r="B38" s="144">
        <v>333952</v>
      </c>
      <c r="C38" s="415">
        <f>B38/$J$51*100</f>
        <v>0.021964706304439245</v>
      </c>
      <c r="D38" s="144">
        <v>81506</v>
      </c>
      <c r="E38" s="415">
        <f>D38/$J$51*100</f>
        <v>0.005360816380945839</v>
      </c>
      <c r="F38" s="144">
        <v>80170</v>
      </c>
      <c r="G38" s="415">
        <f>F38/$J$51*100</f>
        <v>0.005272944927495251</v>
      </c>
      <c r="H38" s="144"/>
      <c r="I38" s="415"/>
      <c r="J38" s="144">
        <f>SUM(F38,D38,B38,'- 12 -'!J38,'- 12 -'!H38,'- 12 -'!F38,'- 12 -'!D38,'- 12 -'!B38)</f>
        <v>5878643</v>
      </c>
      <c r="K38" s="415">
        <f t="shared" si="4"/>
        <v>0.3866503777897651</v>
      </c>
    </row>
    <row r="39" spans="1:11" ht="12">
      <c r="A39" s="147" t="s">
        <v>367</v>
      </c>
      <c r="B39" s="417">
        <f>SUM(B24:B38)</f>
        <v>9576976</v>
      </c>
      <c r="C39" s="418">
        <f>B39/$J$51*100</f>
        <v>0.6298973059741021</v>
      </c>
      <c r="D39" s="417">
        <f>SUM(D24:D38)</f>
        <v>17177148</v>
      </c>
      <c r="E39" s="418">
        <f>D39/$J$51*100</f>
        <v>1.1297761683352276</v>
      </c>
      <c r="F39" s="417">
        <f>SUM(F24:F38)</f>
        <v>78531283</v>
      </c>
      <c r="G39" s="418">
        <f>F39/$J$51*100</f>
        <v>5.165163157596908</v>
      </c>
      <c r="H39" s="417"/>
      <c r="I39" s="418"/>
      <c r="J39" s="417">
        <f>SUM(F39,D39,B39,'- 12 -'!J39,'- 12 -'!H39,'- 12 -'!F39,'- 12 -'!D39,'- 12 -'!B39)</f>
        <v>148862855</v>
      </c>
      <c r="K39" s="418">
        <f t="shared" si="4"/>
        <v>9.791014546148324</v>
      </c>
    </row>
    <row r="40" spans="1:11" ht="12">
      <c r="A40" s="381" t="s">
        <v>368</v>
      </c>
      <c r="B40" s="151"/>
      <c r="C40" s="416"/>
      <c r="D40" s="151"/>
      <c r="E40" s="416"/>
      <c r="F40" s="151"/>
      <c r="G40" s="416"/>
      <c r="H40" s="151"/>
      <c r="I40" s="416"/>
      <c r="J40" s="151"/>
      <c r="K40" s="416"/>
    </row>
    <row r="41" spans="1:11" ht="12">
      <c r="A41" s="143" t="s">
        <v>369</v>
      </c>
      <c r="B41" s="144">
        <v>2808179</v>
      </c>
      <c r="C41" s="415">
        <f>B41/$J$51*100</f>
        <v>0.18469967835285875</v>
      </c>
      <c r="D41" s="144">
        <v>11770499</v>
      </c>
      <c r="E41" s="415">
        <f>D41/$J$51*100</f>
        <v>0.7741698016232746</v>
      </c>
      <c r="F41" s="144">
        <v>14711879</v>
      </c>
      <c r="G41" s="415">
        <f>F41/$J$51*100</f>
        <v>0.9676303822748398</v>
      </c>
      <c r="H41" s="144"/>
      <c r="I41" s="415"/>
      <c r="J41" s="144">
        <f>SUM(F41,D41,B41,'- 12 -'!J41,'- 12 -'!H41,'- 12 -'!F41,'- 12 -'!D41,'- 12 -'!B41)</f>
        <v>56010273</v>
      </c>
      <c r="K41" s="415">
        <f>J41/$J$51*100</f>
        <v>3.683910252001674</v>
      </c>
    </row>
    <row r="42" spans="1:11" ht="12">
      <c r="A42" s="143" t="s">
        <v>370</v>
      </c>
      <c r="B42" s="144">
        <v>3056839</v>
      </c>
      <c r="C42" s="415">
        <f>B42/$J$51*100</f>
        <v>0.20105455531021152</v>
      </c>
      <c r="D42" s="144">
        <v>12892</v>
      </c>
      <c r="E42" s="415">
        <f>D42/$J$51*100</f>
        <v>0.0008479332169797777</v>
      </c>
      <c r="F42" s="144">
        <v>61877</v>
      </c>
      <c r="G42" s="415">
        <f>F42/$J$51*100</f>
        <v>0.004069776890091351</v>
      </c>
      <c r="H42" s="144"/>
      <c r="I42" s="415"/>
      <c r="J42" s="144">
        <f>SUM(F42,D42,B42,'- 12 -'!J42,'- 12 -'!H42,'- 12 -'!F42,'- 12 -'!D42,'- 12 -'!B42)</f>
        <v>14545111</v>
      </c>
      <c r="K42" s="415">
        <f>J42/$J$51*100</f>
        <v>0.9566617097081873</v>
      </c>
    </row>
    <row r="43" spans="1:11" ht="12">
      <c r="A43" s="143" t="s">
        <v>371</v>
      </c>
      <c r="B43" s="144">
        <v>208350</v>
      </c>
      <c r="C43" s="415">
        <f>B43/$J$51*100</f>
        <v>0.013703605783256027</v>
      </c>
      <c r="D43" s="144">
        <v>307555</v>
      </c>
      <c r="E43" s="415">
        <f>D43/$J$51*100</f>
        <v>0.02022852160628417</v>
      </c>
      <c r="F43" s="144">
        <v>1912971</v>
      </c>
      <c r="G43" s="415">
        <f>F43/$J$51*100</f>
        <v>0.12582001660091702</v>
      </c>
      <c r="H43" s="144"/>
      <c r="I43" s="415"/>
      <c r="J43" s="144">
        <f>SUM(F43,D43,B43,'- 12 -'!J43,'- 12 -'!H43,'- 12 -'!F43,'- 12 -'!D43,'- 12 -'!B43)</f>
        <v>11862733</v>
      </c>
      <c r="K43" s="415">
        <f>J43/$J$51*100</f>
        <v>0.780236220513665</v>
      </c>
    </row>
    <row r="44" spans="1:11" ht="12">
      <c r="A44" s="150" t="s">
        <v>372</v>
      </c>
      <c r="B44" s="144">
        <v>480060</v>
      </c>
      <c r="C44" s="415">
        <f>B44/$J$51*100</f>
        <v>0.03157452840081539</v>
      </c>
      <c r="D44" s="144">
        <v>63619</v>
      </c>
      <c r="E44" s="415">
        <f>D44/$J$51*100</f>
        <v>0.004184351794216295</v>
      </c>
      <c r="F44" s="144">
        <v>203631</v>
      </c>
      <c r="G44" s="415">
        <f>F44/$J$51*100</f>
        <v>0.01339322749820114</v>
      </c>
      <c r="H44" s="144"/>
      <c r="I44" s="415"/>
      <c r="J44" s="144">
        <f>SUM(F44,D44,B44,'- 12 -'!J44,'- 12 -'!H44,'- 12 -'!F44,'- 12 -'!D44,'- 12 -'!B44)</f>
        <v>18778130</v>
      </c>
      <c r="K44" s="415">
        <f>J44/$J$51*100</f>
        <v>1.2350760300779144</v>
      </c>
    </row>
    <row r="45" spans="1:11" ht="12">
      <c r="A45" s="147" t="s">
        <v>373</v>
      </c>
      <c r="B45" s="417">
        <f>SUM(B41:B44)</f>
        <v>6553428</v>
      </c>
      <c r="C45" s="418">
        <f>B45/$J$51*100</f>
        <v>0.43103236784714166</v>
      </c>
      <c r="D45" s="417">
        <f>SUM(D41:D44)</f>
        <v>12154565</v>
      </c>
      <c r="E45" s="418">
        <f>D45/$J$51*100</f>
        <v>0.799430608240755</v>
      </c>
      <c r="F45" s="417">
        <f>SUM(F41:F44)</f>
        <v>16890358</v>
      </c>
      <c r="G45" s="418">
        <f>F45/$J$51*100</f>
        <v>1.1109134032640493</v>
      </c>
      <c r="H45" s="417"/>
      <c r="I45" s="418"/>
      <c r="J45" s="417">
        <f>SUM(F45,D45,B45,'- 12 -'!J45,'- 12 -'!H45,'- 12 -'!F45,'- 12 -'!D45,'- 12 -'!B45)</f>
        <v>101196247</v>
      </c>
      <c r="K45" s="418">
        <f>J45/$J$51*100</f>
        <v>6.655884212301441</v>
      </c>
    </row>
    <row r="46" spans="1:11" ht="12">
      <c r="A46" s="380" t="s">
        <v>154</v>
      </c>
      <c r="B46" s="151"/>
      <c r="C46" s="416"/>
      <c r="D46" s="151"/>
      <c r="E46" s="416"/>
      <c r="F46" s="151"/>
      <c r="G46" s="416"/>
      <c r="H46" s="151"/>
      <c r="I46" s="416"/>
      <c r="J46" s="151"/>
      <c r="K46" s="416"/>
    </row>
    <row r="47" spans="1:11" ht="12">
      <c r="A47" s="143" t="s">
        <v>374</v>
      </c>
      <c r="B47" s="144"/>
      <c r="C47" s="415"/>
      <c r="D47" s="144"/>
      <c r="E47" s="415"/>
      <c r="F47" s="144"/>
      <c r="G47" s="415"/>
      <c r="H47" s="144">
        <f>'- 10 -'!G23</f>
        <v>2001484</v>
      </c>
      <c r="I47" s="415">
        <f>H47/$J$51*100</f>
        <v>0.13164169770815648</v>
      </c>
      <c r="J47" s="144">
        <f>H47</f>
        <v>2001484</v>
      </c>
      <c r="K47" s="415">
        <f>J47/$J$51*100</f>
        <v>0.13164169770815648</v>
      </c>
    </row>
    <row r="48" spans="1:11" ht="12">
      <c r="A48" s="143" t="s">
        <v>375</v>
      </c>
      <c r="B48" s="144"/>
      <c r="C48" s="415"/>
      <c r="D48" s="144"/>
      <c r="E48" s="415"/>
      <c r="F48" s="144"/>
      <c r="G48" s="415"/>
      <c r="H48" s="144">
        <f>'- 10 -'!H23</f>
        <v>25554284</v>
      </c>
      <c r="I48" s="415">
        <f>H48/$J$51*100</f>
        <v>1.6807575426415498</v>
      </c>
      <c r="J48" s="144">
        <f>H48</f>
        <v>25554284</v>
      </c>
      <c r="K48" s="415">
        <f>J48/$J$51*100</f>
        <v>1.6807575426415498</v>
      </c>
    </row>
    <row r="49" spans="1:11" ht="12">
      <c r="A49" s="147" t="s">
        <v>376</v>
      </c>
      <c r="B49" s="417"/>
      <c r="C49" s="418"/>
      <c r="D49" s="417"/>
      <c r="E49" s="418"/>
      <c r="F49" s="417"/>
      <c r="G49" s="418"/>
      <c r="H49" s="417">
        <f>SUM(H47:H48)</f>
        <v>27555768</v>
      </c>
      <c r="I49" s="418">
        <f>H49/$J$51*100</f>
        <v>1.8123992403497065</v>
      </c>
      <c r="J49" s="417">
        <f>SUM(H49,D49)</f>
        <v>27555768</v>
      </c>
      <c r="K49" s="418">
        <f>J49/$J$51*100</f>
        <v>1.8123992403497065</v>
      </c>
    </row>
    <row r="50" spans="1:11" ht="4.5" customHeight="1">
      <c r="A50" s="29"/>
      <c r="B50" s="39"/>
      <c r="C50" s="152"/>
      <c r="D50" s="65"/>
      <c r="E50" s="152"/>
      <c r="F50" s="65"/>
      <c r="G50" s="152"/>
      <c r="H50" s="65"/>
      <c r="I50" s="152"/>
      <c r="J50" s="65"/>
      <c r="K50" s="152"/>
    </row>
    <row r="51" spans="1:11" ht="12">
      <c r="A51" s="382" t="s">
        <v>377</v>
      </c>
      <c r="B51" s="419">
        <f>SUM(B49,B45,B39,B22,B21)</f>
        <v>77189030</v>
      </c>
      <c r="C51" s="420">
        <f>B51/$J$51*100</f>
        <v>5.076880431542706</v>
      </c>
      <c r="D51" s="419">
        <f>SUM(D49,D45,D39,D22,D21)</f>
        <v>61180094</v>
      </c>
      <c r="E51" s="420">
        <f>D51/$J$51*100</f>
        <v>4.023939956604498</v>
      </c>
      <c r="F51" s="419">
        <f>SUM(F49,F45,F39,F22,F21)</f>
        <v>184998730</v>
      </c>
      <c r="G51" s="420">
        <f>F51/$J$51*100</f>
        <v>12.167744978752197</v>
      </c>
      <c r="H51" s="419">
        <f>SUM(H49,H45,H39,H22,H21)</f>
        <v>27555768</v>
      </c>
      <c r="I51" s="420">
        <f>H51/$J$51*100</f>
        <v>1.8123992403497065</v>
      </c>
      <c r="J51" s="419">
        <f>SUM(J49,J45,J39,J22,J21)</f>
        <v>1520402756</v>
      </c>
      <c r="K51" s="420">
        <f>J51/$J$51*100</f>
        <v>100</v>
      </c>
    </row>
    <row r="52" ht="6" customHeight="1"/>
  </sheetData>
  <mergeCells count="1">
    <mergeCell ref="L26:L28"/>
  </mergeCells>
  <printOptions verticalCentered="1"/>
  <pageMargins left="0.7874015748031497" right="0" top="0.3937007874015748" bottom="0.3937007874015748" header="0" footer="0"/>
  <pageSetup fitToHeight="1" fitToWidth="1" horizontalDpi="600" verticalDpi="600" orientation="landscape" scale="88"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I51"/>
  <sheetViews>
    <sheetView showGridLines="0" showZeros="0" workbookViewId="0" topLeftCell="A1">
      <selection activeCell="A1" sqref="A1"/>
    </sheetView>
  </sheetViews>
  <sheetFormatPr defaultColWidth="15.83203125" defaultRowHeight="12"/>
  <cols>
    <col min="1" max="1" width="32.83203125" style="1" customWidth="1"/>
    <col min="2" max="2" width="17.83203125" style="1" customWidth="1"/>
    <col min="3" max="3" width="8.83203125" style="1" customWidth="1"/>
    <col min="4" max="4" width="9.83203125" style="1" customWidth="1"/>
    <col min="5" max="5" width="17.83203125" style="1" customWidth="1"/>
    <col min="6" max="6" width="8.83203125" style="1" customWidth="1"/>
    <col min="7" max="7" width="9.83203125" style="1" customWidth="1"/>
    <col min="8" max="8" width="17.83203125" style="1" customWidth="1"/>
    <col min="9" max="9" width="8.83203125" style="1" customWidth="1"/>
    <col min="10" max="16384" width="15.83203125" style="1" customWidth="1"/>
  </cols>
  <sheetData>
    <row r="1" spans="1:9" ht="6.75" customHeight="1">
      <c r="A1" s="5"/>
      <c r="B1" s="6"/>
      <c r="C1" s="6"/>
      <c r="D1" s="6"/>
      <c r="E1" s="6"/>
      <c r="F1" s="6"/>
      <c r="G1" s="6"/>
      <c r="H1" s="6"/>
      <c r="I1" s="6"/>
    </row>
    <row r="2" spans="1:9" ht="15.75" customHeight="1">
      <c r="A2" s="156"/>
      <c r="B2" s="7" t="s">
        <v>48</v>
      </c>
      <c r="C2" s="8"/>
      <c r="D2" s="8"/>
      <c r="E2" s="8"/>
      <c r="F2" s="8"/>
      <c r="G2" s="8"/>
      <c r="H2" s="83"/>
      <c r="I2" s="157" t="s">
        <v>49</v>
      </c>
    </row>
    <row r="3" spans="1:9" ht="15.75" customHeight="1">
      <c r="A3" s="158"/>
      <c r="B3" s="9" t="str">
        <f>OPYEAR</f>
        <v>OPERATING FUND 2005/2006 ACTUAL</v>
      </c>
      <c r="C3" s="10"/>
      <c r="D3" s="10"/>
      <c r="E3" s="10"/>
      <c r="F3" s="10"/>
      <c r="G3" s="10"/>
      <c r="H3" s="85"/>
      <c r="I3" s="75"/>
    </row>
    <row r="4" spans="2:9" ht="15.75" customHeight="1">
      <c r="B4" s="6"/>
      <c r="C4" s="6"/>
      <c r="D4" s="6"/>
      <c r="E4" s="6"/>
      <c r="F4" s="6"/>
      <c r="G4" s="6"/>
      <c r="H4" s="6"/>
      <c r="I4" s="6"/>
    </row>
    <row r="5" spans="2:9" ht="15.75" customHeight="1">
      <c r="B5" s="6"/>
      <c r="C5" s="6"/>
      <c r="D5" s="6"/>
      <c r="E5" s="6"/>
      <c r="F5" s="6"/>
      <c r="G5" s="6"/>
      <c r="H5" s="6"/>
      <c r="I5" s="6"/>
    </row>
    <row r="6" spans="2:9" ht="15.75" customHeight="1">
      <c r="B6" s="385"/>
      <c r="C6" s="379"/>
      <c r="D6" s="377"/>
      <c r="E6" s="376"/>
      <c r="F6" s="379"/>
      <c r="G6" s="377"/>
      <c r="H6" s="376" t="s">
        <v>281</v>
      </c>
      <c r="I6" s="377"/>
    </row>
    <row r="7" spans="2:9" ht="15.75" customHeight="1">
      <c r="B7" s="362" t="s">
        <v>106</v>
      </c>
      <c r="C7" s="363"/>
      <c r="D7" s="364"/>
      <c r="E7" s="362" t="s">
        <v>107</v>
      </c>
      <c r="F7" s="363"/>
      <c r="G7" s="364"/>
      <c r="H7" s="362" t="s">
        <v>343</v>
      </c>
      <c r="I7" s="364"/>
    </row>
    <row r="8" spans="1:9" ht="15.75" customHeight="1">
      <c r="A8" s="76"/>
      <c r="B8" s="159" t="s">
        <v>50</v>
      </c>
      <c r="C8" s="160"/>
      <c r="D8" s="161" t="s">
        <v>118</v>
      </c>
      <c r="E8" s="159"/>
      <c r="F8" s="161"/>
      <c r="G8" s="161" t="s">
        <v>118</v>
      </c>
      <c r="H8" s="159"/>
      <c r="I8" s="161"/>
    </row>
    <row r="9" spans="1:9" ht="15.75" customHeight="1">
      <c r="A9" s="42" t="s">
        <v>141</v>
      </c>
      <c r="B9" s="88" t="s">
        <v>142</v>
      </c>
      <c r="C9" s="88" t="s">
        <v>143</v>
      </c>
      <c r="D9" s="88" t="s">
        <v>144</v>
      </c>
      <c r="E9" s="88" t="s">
        <v>142</v>
      </c>
      <c r="F9" s="88" t="s">
        <v>143</v>
      </c>
      <c r="G9" s="88" t="s">
        <v>144</v>
      </c>
      <c r="H9" s="88" t="s">
        <v>142</v>
      </c>
      <c r="I9" s="88" t="s">
        <v>143</v>
      </c>
    </row>
    <row r="10" ht="4.5" customHeight="1">
      <c r="A10" s="4"/>
    </row>
    <row r="11" spans="1:9" ht="13.5" customHeight="1">
      <c r="A11" s="347" t="s">
        <v>300</v>
      </c>
      <c r="B11" s="348">
        <f>SUM('- 18 -'!B11,'- 18 -'!E11,'- 19 -'!B11,'- 19 -'!E11,'- 19 -'!H11,'- 20 -'!B11)</f>
        <v>7176909</v>
      </c>
      <c r="C11" s="354">
        <f>B11/'- 3 -'!D11*100</f>
        <v>59.37736618950167</v>
      </c>
      <c r="D11" s="348">
        <f>B11/'- 7 -'!C11</f>
        <v>4907.288205128205</v>
      </c>
      <c r="E11" s="348">
        <f>SUM('- 21 -'!B11,'- 21 -'!E11,'- 21 -'!H11,'- 22 -'!B11,'- 22 -'!E11,'- 22 -'!H11)</f>
        <v>1485297</v>
      </c>
      <c r="F11" s="354">
        <f>E11/'- 3 -'!D11*100</f>
        <v>12.288441147737592</v>
      </c>
      <c r="G11" s="348">
        <f>E11/'- 7 -'!F11</f>
        <v>989.5383077948035</v>
      </c>
      <c r="H11" s="348">
        <f>SUM('- 23 -'!D11,'- 23 -'!B11)</f>
        <v>0</v>
      </c>
      <c r="I11" s="354">
        <f>H11/'- 3 -'!D11*100</f>
        <v>0</v>
      </c>
    </row>
    <row r="12" spans="1:9" ht="13.5" customHeight="1">
      <c r="A12" s="25" t="s">
        <v>301</v>
      </c>
      <c r="B12" s="26">
        <f>SUM('- 18 -'!B12,'- 18 -'!E12,'- 19 -'!B12,'- 19 -'!E12,'- 19 -'!H12,'- 20 -'!B12)</f>
        <v>12329987</v>
      </c>
      <c r="C12" s="80">
        <f>B12/'- 3 -'!D12*100</f>
        <v>58.84930257536847</v>
      </c>
      <c r="D12" s="26">
        <f>B12/'- 7 -'!C12</f>
        <v>5257.317613951307</v>
      </c>
      <c r="E12" s="26">
        <f>SUM('- 21 -'!B12,'- 21 -'!E12,'- 21 -'!H12,'- 22 -'!B12,'- 22 -'!E12,'- 22 -'!H12)</f>
        <v>2270194</v>
      </c>
      <c r="F12" s="80">
        <f>E12/'- 3 -'!D12*100</f>
        <v>10.83531828628741</v>
      </c>
      <c r="G12" s="26">
        <f>E12/'- 7 -'!F12</f>
        <v>967.9759519038078</v>
      </c>
      <c r="H12" s="26">
        <f>SUM('- 23 -'!D12,'- 23 -'!B12)</f>
        <v>410595</v>
      </c>
      <c r="I12" s="80">
        <f>H12/'- 3 -'!D12*100</f>
        <v>1.9597124790912932</v>
      </c>
    </row>
    <row r="13" spans="1:9" ht="13.5" customHeight="1">
      <c r="A13" s="347" t="s">
        <v>302</v>
      </c>
      <c r="B13" s="348">
        <f>SUM('- 18 -'!B13,'- 18 -'!E13,'- 19 -'!B13,'- 19 -'!E13,'- 19 -'!H13,'- 20 -'!B13)</f>
        <v>30907543</v>
      </c>
      <c r="C13" s="354">
        <f>B13/'- 3 -'!D13*100</f>
        <v>59.65544667801607</v>
      </c>
      <c r="D13" s="348">
        <f>B13/'- 7 -'!C13</f>
        <v>4619.96158445441</v>
      </c>
      <c r="E13" s="348">
        <f>SUM('- 21 -'!B13,'- 21 -'!E13,'- 21 -'!H13,'- 22 -'!B13,'- 22 -'!E13,'- 22 -'!H13)</f>
        <v>8203475</v>
      </c>
      <c r="F13" s="354">
        <f>E13/'- 3 -'!D13*100</f>
        <v>15.833738884936205</v>
      </c>
      <c r="G13" s="348">
        <f>E13/'- 7 -'!F13</f>
        <v>1184.7884170999423</v>
      </c>
      <c r="H13" s="348">
        <f>SUM('- 23 -'!D13,'- 23 -'!B13)</f>
        <v>0</v>
      </c>
      <c r="I13" s="354">
        <f>H13/'- 3 -'!D13*100</f>
        <v>0</v>
      </c>
    </row>
    <row r="14" spans="1:9" ht="13.5" customHeight="1">
      <c r="A14" s="25" t="s">
        <v>338</v>
      </c>
      <c r="B14" s="26">
        <f>SUM('- 18 -'!B14,'- 18 -'!E14,'- 19 -'!B14,'- 19 -'!E14,'- 19 -'!H14,'- 20 -'!B14)</f>
        <v>25867561</v>
      </c>
      <c r="C14" s="80">
        <f>B14/'- 3 -'!D14*100</f>
        <v>55.8249890988572</v>
      </c>
      <c r="D14" s="26">
        <f>B14/'- 7 -'!C14</f>
        <v>5774.13803879551</v>
      </c>
      <c r="E14" s="26">
        <f>SUM('- 21 -'!B14,'- 21 -'!E14,'- 21 -'!H14,'- 22 -'!B14,'- 22 -'!E14,'- 22 -'!H14)</f>
        <v>5806231</v>
      </c>
      <c r="F14" s="80">
        <f>E14/'- 3 -'!D14*100</f>
        <v>12.53047329357595</v>
      </c>
      <c r="G14" s="26">
        <f>E14/'- 7 -'!F14</f>
        <v>1267.7637066311493</v>
      </c>
      <c r="H14" s="26">
        <f>SUM('- 23 -'!D14,'- 23 -'!B14)</f>
        <v>0</v>
      </c>
      <c r="I14" s="80">
        <f>H14/'- 3 -'!D14*100</f>
        <v>0</v>
      </c>
    </row>
    <row r="15" spans="1:9" ht="13.5" customHeight="1">
      <c r="A15" s="347" t="s">
        <v>303</v>
      </c>
      <c r="B15" s="348">
        <f>SUM('- 18 -'!B15,'- 18 -'!E15,'- 19 -'!B15,'- 19 -'!E15,'- 19 -'!H15,'- 20 -'!B15)</f>
        <v>7789742</v>
      </c>
      <c r="C15" s="354">
        <f>B15/'- 3 -'!D15*100</f>
        <v>56.33335524549248</v>
      </c>
      <c r="D15" s="348">
        <f>B15/'- 7 -'!C15</f>
        <v>4847.381456129434</v>
      </c>
      <c r="E15" s="348">
        <f>SUM('- 21 -'!B15,'- 21 -'!E15,'- 21 -'!H15,'- 22 -'!B15,'- 22 -'!E15,'- 22 -'!H15)</f>
        <v>1774050</v>
      </c>
      <c r="F15" s="354">
        <f>E15/'- 3 -'!D15*100</f>
        <v>12.829460702712096</v>
      </c>
      <c r="G15" s="348">
        <f>E15/'- 7 -'!F15</f>
        <v>1103.951462352209</v>
      </c>
      <c r="H15" s="348">
        <f>SUM('- 23 -'!D15,'- 23 -'!B15)</f>
        <v>0</v>
      </c>
      <c r="I15" s="354">
        <f>H15/'- 3 -'!D15*100</f>
        <v>0</v>
      </c>
    </row>
    <row r="16" spans="1:9" ht="13.5" customHeight="1">
      <c r="A16" s="25" t="s">
        <v>304</v>
      </c>
      <c r="B16" s="26">
        <f>SUM('- 18 -'!B16,'- 18 -'!E16,'- 19 -'!B16,'- 19 -'!E16,'- 19 -'!H16,'- 20 -'!B16)</f>
        <v>6699359</v>
      </c>
      <c r="C16" s="80">
        <f>B16/'- 3 -'!D16*100</f>
        <v>59.70051002480838</v>
      </c>
      <c r="D16" s="26">
        <f>B16/'- 7 -'!C16</f>
        <v>5391.838229376258</v>
      </c>
      <c r="E16" s="26">
        <f>SUM('- 21 -'!B16,'- 21 -'!E16,'- 21 -'!H16,'- 22 -'!B16,'- 22 -'!E16,'- 22 -'!H16)</f>
        <v>1347442</v>
      </c>
      <c r="F16" s="80">
        <f>E16/'- 3 -'!D16*100</f>
        <v>12.007562906965854</v>
      </c>
      <c r="G16" s="26">
        <f>E16/'- 7 -'!F16</f>
        <v>1080.9803449659046</v>
      </c>
      <c r="H16" s="26">
        <f>SUM('- 23 -'!D16,'- 23 -'!B16)</f>
        <v>0</v>
      </c>
      <c r="I16" s="80">
        <f>H16/'- 3 -'!D16*100</f>
        <v>0</v>
      </c>
    </row>
    <row r="17" spans="1:9" ht="13.5" customHeight="1">
      <c r="A17" s="347" t="s">
        <v>305</v>
      </c>
      <c r="B17" s="348">
        <f>SUM('- 18 -'!B17,'- 18 -'!E17,'- 19 -'!B17,'- 19 -'!E17,'- 19 -'!H17,'- 20 -'!B17)</f>
        <v>7495187</v>
      </c>
      <c r="C17" s="354">
        <f>B17/'- 3 -'!D17*100</f>
        <v>56.839148767205174</v>
      </c>
      <c r="D17" s="348">
        <f>B17/'- 7 -'!C17</f>
        <v>4999.357670270739</v>
      </c>
      <c r="E17" s="348">
        <f>SUM('- 21 -'!B17,'- 21 -'!E17,'- 21 -'!H17,'- 22 -'!B17,'- 22 -'!E17,'- 22 -'!H17)</f>
        <v>1508281</v>
      </c>
      <c r="F17" s="354">
        <f>E17/'- 3 -'!D17*100</f>
        <v>11.437927851799959</v>
      </c>
      <c r="G17" s="348">
        <f>E17/'- 7 -'!F17</f>
        <v>1006.037099044176</v>
      </c>
      <c r="H17" s="348">
        <f>SUM('- 23 -'!D17,'- 23 -'!B17)</f>
        <v>0</v>
      </c>
      <c r="I17" s="354">
        <f>H17/'- 3 -'!D17*100</f>
        <v>0</v>
      </c>
    </row>
    <row r="18" spans="1:9" ht="13.5" customHeight="1">
      <c r="A18" s="25" t="s">
        <v>306</v>
      </c>
      <c r="B18" s="26">
        <f>SUM('- 18 -'!B18,'- 18 -'!E18,'- 19 -'!B18,'- 19 -'!E18,'- 19 -'!H18,'- 20 -'!B18)</f>
        <v>35582112</v>
      </c>
      <c r="C18" s="80">
        <f>B18/'- 3 -'!D18*100</f>
        <v>43.832555189462795</v>
      </c>
      <c r="D18" s="26">
        <f>B18/'- 7 -'!C18</f>
        <v>6296.604494779685</v>
      </c>
      <c r="E18" s="26">
        <f>SUM('- 21 -'!B18,'- 21 -'!E18,'- 21 -'!H18,'- 22 -'!B18,'- 22 -'!E18,'- 22 -'!H18)</f>
        <v>11404292</v>
      </c>
      <c r="F18" s="80">
        <f>E18/'- 3 -'!D18*100</f>
        <v>14.048611237206748</v>
      </c>
      <c r="G18" s="26">
        <f>E18/'- 7 -'!F18</f>
        <v>2018.101574942488</v>
      </c>
      <c r="H18" s="26">
        <f>SUM('- 23 -'!D18,'- 23 -'!B18)</f>
        <v>1511174</v>
      </c>
      <c r="I18" s="80">
        <f>H18/'- 3 -'!D18*100</f>
        <v>1.861570717215472</v>
      </c>
    </row>
    <row r="19" spans="1:9" ht="13.5" customHeight="1">
      <c r="A19" s="347" t="s">
        <v>307</v>
      </c>
      <c r="B19" s="348">
        <f>SUM('- 18 -'!B19,'- 18 -'!E19,'- 19 -'!B19,'- 19 -'!E19,'- 19 -'!H19,'- 20 -'!B19)</f>
        <v>13722114</v>
      </c>
      <c r="C19" s="354">
        <f>B19/'- 3 -'!D19*100</f>
        <v>63.216705730292</v>
      </c>
      <c r="D19" s="348">
        <f>B19/'- 7 -'!C19</f>
        <v>4243.27473444965</v>
      </c>
      <c r="E19" s="348">
        <f>SUM('- 21 -'!B19,'- 21 -'!E19,'- 21 -'!H19,'- 22 -'!B19,'- 22 -'!E19,'- 22 -'!H19)</f>
        <v>3146123</v>
      </c>
      <c r="F19" s="354">
        <f>E19/'- 3 -'!D19*100</f>
        <v>14.493942542840227</v>
      </c>
      <c r="G19" s="348">
        <f>E19/'- 7 -'!F19</f>
        <v>948.3844032134083</v>
      </c>
      <c r="H19" s="348">
        <f>SUM('- 23 -'!D19,'- 23 -'!B19)</f>
        <v>0</v>
      </c>
      <c r="I19" s="354">
        <f>H19/'- 3 -'!D19*100</f>
        <v>0</v>
      </c>
    </row>
    <row r="20" spans="1:9" ht="13.5" customHeight="1">
      <c r="A20" s="25" t="s">
        <v>308</v>
      </c>
      <c r="B20" s="26">
        <f>SUM('- 18 -'!B20,'- 18 -'!E20,'- 19 -'!B20,'- 19 -'!E20,'- 19 -'!H20,'- 20 -'!B20)</f>
        <v>26593881</v>
      </c>
      <c r="C20" s="80">
        <f>B20/'- 3 -'!D20*100</f>
        <v>62.9247757842308</v>
      </c>
      <c r="D20" s="26">
        <f>B20/'- 7 -'!C20</f>
        <v>4007.214796956227</v>
      </c>
      <c r="E20" s="26">
        <f>SUM('- 21 -'!B20,'- 21 -'!E20,'- 21 -'!H20,'- 22 -'!B20,'- 22 -'!E20,'- 22 -'!H20)</f>
        <v>4995256</v>
      </c>
      <c r="F20" s="80">
        <f>E20/'- 3 -'!D20*100</f>
        <v>11.819461920012111</v>
      </c>
      <c r="G20" s="26">
        <f>E20/'- 7 -'!F20</f>
        <v>751.2227987066697</v>
      </c>
      <c r="H20" s="26">
        <f>SUM('- 23 -'!D20,'- 23 -'!B20)</f>
        <v>0</v>
      </c>
      <c r="I20" s="80">
        <f>H20/'- 3 -'!D20*100</f>
        <v>0</v>
      </c>
    </row>
    <row r="21" spans="1:9" ht="13.5" customHeight="1">
      <c r="A21" s="347" t="s">
        <v>309</v>
      </c>
      <c r="B21" s="348">
        <f>SUM('- 18 -'!B21,'- 18 -'!E21,'- 19 -'!B21,'- 19 -'!E21,'- 19 -'!H21,'- 20 -'!B21)</f>
        <v>14755880</v>
      </c>
      <c r="C21" s="354">
        <f>B21/'- 3 -'!D21*100</f>
        <v>57.08453419380187</v>
      </c>
      <c r="D21" s="348">
        <f>B21/'- 7 -'!C21</f>
        <v>4612.653954360738</v>
      </c>
      <c r="E21" s="348">
        <f>SUM('- 21 -'!B21,'- 21 -'!E21,'- 21 -'!H21,'- 22 -'!B21,'- 22 -'!E21,'- 22 -'!H21)</f>
        <v>3475555</v>
      </c>
      <c r="F21" s="354">
        <f>E21/'- 3 -'!D21*100</f>
        <v>13.445517193141923</v>
      </c>
      <c r="G21" s="348">
        <f>E21/'- 7 -'!F21</f>
        <v>1073.530501930502</v>
      </c>
      <c r="H21" s="348">
        <f>SUM('- 23 -'!D21,'- 23 -'!B21)</f>
        <v>0</v>
      </c>
      <c r="I21" s="354">
        <f>H21/'- 3 -'!D21*100</f>
        <v>0</v>
      </c>
    </row>
    <row r="22" spans="1:9" ht="13.5" customHeight="1">
      <c r="A22" s="25" t="s">
        <v>310</v>
      </c>
      <c r="B22" s="26">
        <f>SUM('- 18 -'!B22,'- 18 -'!E22,'- 19 -'!B22,'- 19 -'!E22,'- 19 -'!H22,'- 20 -'!B22)</f>
        <v>7318872</v>
      </c>
      <c r="C22" s="80">
        <f>B22/'- 3 -'!D22*100</f>
        <v>51.224044408852706</v>
      </c>
      <c r="D22" s="26">
        <f>B22/'- 7 -'!C22</f>
        <v>4610.893970893971</v>
      </c>
      <c r="E22" s="26">
        <f>SUM('- 21 -'!B22,'- 21 -'!E22,'- 21 -'!H22,'- 22 -'!B22,'- 22 -'!E22,'- 22 -'!H22)</f>
        <v>2505499</v>
      </c>
      <c r="F22" s="80">
        <f>E22/'- 3 -'!D22*100</f>
        <v>17.535733927623827</v>
      </c>
      <c r="G22" s="26">
        <f>E22/'- 7 -'!F22</f>
        <v>1502.7283632219758</v>
      </c>
      <c r="H22" s="26">
        <f>SUM('- 23 -'!D22,'- 23 -'!B22)</f>
        <v>435091</v>
      </c>
      <c r="I22" s="80">
        <f>H22/'- 3 -'!D22*100</f>
        <v>3.0451578748599695</v>
      </c>
    </row>
    <row r="23" spans="1:9" ht="13.5" customHeight="1">
      <c r="A23" s="347" t="s">
        <v>311</v>
      </c>
      <c r="B23" s="348">
        <f>SUM('- 18 -'!B23,'- 18 -'!E23,'- 19 -'!B23,'- 19 -'!E23,'- 19 -'!H23,'- 20 -'!B23)</f>
        <v>6213254</v>
      </c>
      <c r="C23" s="354">
        <f>B23/'- 3 -'!D23*100</f>
        <v>53.63618250991534</v>
      </c>
      <c r="D23" s="348">
        <f>B23/'- 7 -'!C23</f>
        <v>4680.417325800377</v>
      </c>
      <c r="E23" s="348">
        <f>SUM('- 21 -'!B23,'- 21 -'!E23,'- 21 -'!H23,'- 22 -'!B23,'- 22 -'!E23,'- 22 -'!H23)</f>
        <v>1525651</v>
      </c>
      <c r="F23" s="354">
        <f>E23/'- 3 -'!D23*100</f>
        <v>13.170247905917712</v>
      </c>
      <c r="G23" s="348">
        <f>E23/'- 7 -'!F23</f>
        <v>1149.2662900188325</v>
      </c>
      <c r="H23" s="348">
        <f>SUM('- 23 -'!D23,'- 23 -'!B23)</f>
        <v>187179</v>
      </c>
      <c r="I23" s="354">
        <f>H23/'- 3 -'!D23*100</f>
        <v>1.6158307717700648</v>
      </c>
    </row>
    <row r="24" spans="1:9" ht="13.5" customHeight="1">
      <c r="A24" s="25" t="s">
        <v>312</v>
      </c>
      <c r="B24" s="26">
        <f>SUM('- 18 -'!B24,'- 18 -'!E24,'- 19 -'!B24,'- 19 -'!E24,'- 19 -'!H24,'- 20 -'!B24)</f>
        <v>22733966</v>
      </c>
      <c r="C24" s="80">
        <f>B24/'- 3 -'!D24*100</f>
        <v>59.2296342659709</v>
      </c>
      <c r="D24" s="26">
        <f>B24/'- 7 -'!C24</f>
        <v>4969.716034539294</v>
      </c>
      <c r="E24" s="26">
        <f>SUM('- 21 -'!B24,'- 21 -'!E24,'- 21 -'!H24,'- 22 -'!B24,'- 22 -'!E24,'- 22 -'!H24)</f>
        <v>5462648</v>
      </c>
      <c r="F24" s="80">
        <f>E24/'- 3 -'!D24*100</f>
        <v>14.232036907407068</v>
      </c>
      <c r="G24" s="26">
        <f>E24/'- 7 -'!F24</f>
        <v>1185.8565071095193</v>
      </c>
      <c r="H24" s="26">
        <f>SUM('- 23 -'!D24,'- 23 -'!B24)</f>
        <v>295859</v>
      </c>
      <c r="I24" s="80">
        <f>H24/'- 3 -'!D24*100</f>
        <v>0.7708122887267397</v>
      </c>
    </row>
    <row r="25" spans="1:9" ht="13.5" customHeight="1">
      <c r="A25" s="347" t="s">
        <v>313</v>
      </c>
      <c r="B25" s="348">
        <f>SUM('- 18 -'!B25,'- 18 -'!E25,'- 19 -'!B25,'- 19 -'!E25,'- 19 -'!H25,'- 20 -'!B25)</f>
        <v>72498385</v>
      </c>
      <c r="C25" s="354">
        <f>B25/'- 3 -'!D25*100</f>
        <v>60.35710841417148</v>
      </c>
      <c r="D25" s="348">
        <f>B25/'- 7 -'!C25</f>
        <v>5022.576812497835</v>
      </c>
      <c r="E25" s="348">
        <f>SUM('- 21 -'!B25,'- 21 -'!E25,'- 21 -'!H25,'- 22 -'!B25,'- 22 -'!E25,'- 22 -'!H25)</f>
        <v>18174075</v>
      </c>
      <c r="F25" s="354">
        <f>E25/'- 3 -'!D25*100</f>
        <v>15.13046966635579</v>
      </c>
      <c r="G25" s="348">
        <f>E25/'- 7 -'!F25</f>
        <v>1242.3744744847386</v>
      </c>
      <c r="H25" s="348">
        <f>SUM('- 23 -'!D25,'- 23 -'!B25)</f>
        <v>0</v>
      </c>
      <c r="I25" s="354">
        <f>H25/'- 3 -'!D25*100</f>
        <v>0</v>
      </c>
    </row>
    <row r="26" spans="1:9" ht="13.5" customHeight="1">
      <c r="A26" s="25" t="s">
        <v>314</v>
      </c>
      <c r="B26" s="26">
        <f>SUM('- 18 -'!B26,'- 18 -'!E26,'- 19 -'!B26,'- 19 -'!E26,'- 19 -'!H26,'- 20 -'!B26)</f>
        <v>16893545</v>
      </c>
      <c r="C26" s="80">
        <f>B26/'- 3 -'!D26*100</f>
        <v>58.03790258137171</v>
      </c>
      <c r="D26" s="26">
        <f>B26/'- 7 -'!C26</f>
        <v>5208.430707568984</v>
      </c>
      <c r="E26" s="26">
        <f>SUM('- 21 -'!B26,'- 21 -'!E26,'- 21 -'!H26,'- 22 -'!B26,'- 22 -'!E26,'- 22 -'!H26)</f>
        <v>3534660</v>
      </c>
      <c r="F26" s="80">
        <f>E26/'- 3 -'!D26*100</f>
        <v>12.143351365167664</v>
      </c>
      <c r="G26" s="26">
        <f>E26/'- 7 -'!F26</f>
        <v>1083.4206896551725</v>
      </c>
      <c r="H26" s="26">
        <f>SUM('- 23 -'!D26,'- 23 -'!B26)</f>
        <v>75000</v>
      </c>
      <c r="I26" s="80">
        <f>H26/'- 3 -'!D26*100</f>
        <v>0.25766307152245893</v>
      </c>
    </row>
    <row r="27" spans="1:9" ht="13.5" customHeight="1">
      <c r="A27" s="347" t="s">
        <v>315</v>
      </c>
      <c r="B27" s="348">
        <f>SUM('- 18 -'!B27,'- 18 -'!E27,'- 19 -'!B27,'- 19 -'!E27,'- 19 -'!H27,'- 20 -'!B27)</f>
        <v>17123265</v>
      </c>
      <c r="C27" s="354">
        <f>B27/'- 3 -'!D27*100</f>
        <v>57.90158411453725</v>
      </c>
      <c r="D27" s="348">
        <f>B27/'- 7 -'!C27</f>
        <v>5221.621992498399</v>
      </c>
      <c r="E27" s="348">
        <f>SUM('- 21 -'!B27,'- 21 -'!E27,'- 21 -'!H27,'- 22 -'!B27,'- 22 -'!E27,'- 22 -'!H27)</f>
        <v>4439345</v>
      </c>
      <c r="F27" s="354">
        <f>E27/'- 3 -'!D27*100</f>
        <v>15.011454178332833</v>
      </c>
      <c r="G27" s="348">
        <f>E27/'- 7 -'!F27</f>
        <v>1310.1983295457899</v>
      </c>
      <c r="H27" s="348">
        <f>SUM('- 23 -'!D27,'- 23 -'!B27)</f>
        <v>0</v>
      </c>
      <c r="I27" s="354">
        <f>H27/'- 3 -'!D27*100</f>
        <v>0</v>
      </c>
    </row>
    <row r="28" spans="1:9" ht="13.5" customHeight="1">
      <c r="A28" s="25" t="s">
        <v>316</v>
      </c>
      <c r="B28" s="26">
        <f>SUM('- 18 -'!B28,'- 18 -'!E28,'- 19 -'!B28,'- 19 -'!E28,'- 19 -'!H28,'- 20 -'!B28)</f>
        <v>10345770</v>
      </c>
      <c r="C28" s="80">
        <f>B28/'- 3 -'!D28*100</f>
        <v>57.51677452367202</v>
      </c>
      <c r="D28" s="26">
        <f>B28/'- 7 -'!C28</f>
        <v>5050.412496948987</v>
      </c>
      <c r="E28" s="26">
        <f>SUM('- 21 -'!B28,'- 21 -'!E28,'- 21 -'!H28,'- 22 -'!B28,'- 22 -'!E28,'- 22 -'!H28)</f>
        <v>2107697</v>
      </c>
      <c r="F28" s="80">
        <f>E28/'- 3 -'!D28*100</f>
        <v>11.717632724603384</v>
      </c>
      <c r="G28" s="26">
        <f>E28/'- 7 -'!F28</f>
        <v>1028.8977300463755</v>
      </c>
      <c r="H28" s="26">
        <f>SUM('- 23 -'!D28,'- 23 -'!B28)</f>
        <v>0</v>
      </c>
      <c r="I28" s="80">
        <f>H28/'- 3 -'!D28*100</f>
        <v>0</v>
      </c>
    </row>
    <row r="29" spans="1:9" ht="13.5" customHeight="1">
      <c r="A29" s="347" t="s">
        <v>317</v>
      </c>
      <c r="B29" s="348">
        <f>SUM('- 18 -'!B29,'- 18 -'!E29,'- 19 -'!B29,'- 19 -'!E29,'- 19 -'!H29,'- 20 -'!B29)</f>
        <v>64869734</v>
      </c>
      <c r="C29" s="354">
        <f>B29/'- 3 -'!D29*100</f>
        <v>58.79428052476834</v>
      </c>
      <c r="D29" s="348">
        <f>B29/'- 7 -'!C29</f>
        <v>5066.958328451475</v>
      </c>
      <c r="E29" s="348">
        <f>SUM('- 21 -'!B29,'- 21 -'!E29,'- 21 -'!H29,'- 22 -'!B29,'- 22 -'!E29,'- 22 -'!H29)</f>
        <v>19167537</v>
      </c>
      <c r="F29" s="354">
        <f>E29/'- 3 -'!D29*100</f>
        <v>17.37237811622407</v>
      </c>
      <c r="G29" s="348">
        <f>E29/'- 7 -'!F29</f>
        <v>1490.6510868297235</v>
      </c>
      <c r="H29" s="348">
        <f>SUM('- 23 -'!D29,'- 23 -'!B29)</f>
        <v>0</v>
      </c>
      <c r="I29" s="354">
        <f>H29/'- 3 -'!D29*100</f>
        <v>0</v>
      </c>
    </row>
    <row r="30" spans="1:9" ht="13.5" customHeight="1">
      <c r="A30" s="25" t="s">
        <v>318</v>
      </c>
      <c r="B30" s="26">
        <f>SUM('- 18 -'!B30,'- 18 -'!E30,'- 19 -'!B30,'- 19 -'!E30,'- 19 -'!H30,'- 20 -'!B30)</f>
        <v>6249197</v>
      </c>
      <c r="C30" s="80">
        <f>B30/'- 3 -'!D30*100</f>
        <v>60.31368691475538</v>
      </c>
      <c r="D30" s="26">
        <f>B30/'- 7 -'!C30</f>
        <v>5078.583502641202</v>
      </c>
      <c r="E30" s="26">
        <f>SUM('- 21 -'!B30,'- 21 -'!E30,'- 21 -'!H30,'- 22 -'!B30,'- 22 -'!E30,'- 22 -'!H30)</f>
        <v>1066330</v>
      </c>
      <c r="F30" s="80">
        <f>E30/'- 3 -'!D30*100</f>
        <v>10.291609268808633</v>
      </c>
      <c r="G30" s="26">
        <f>E30/'- 7 -'!F30</f>
        <v>866.5826899634295</v>
      </c>
      <c r="H30" s="26">
        <f>SUM('- 23 -'!D30,'- 23 -'!B30)</f>
        <v>0</v>
      </c>
      <c r="I30" s="80">
        <f>H30/'- 3 -'!D30*100</f>
        <v>0</v>
      </c>
    </row>
    <row r="31" spans="1:9" ht="13.5" customHeight="1">
      <c r="A31" s="347" t="s">
        <v>319</v>
      </c>
      <c r="B31" s="348">
        <f>SUM('- 18 -'!B31,'- 18 -'!E31,'- 19 -'!B31,'- 19 -'!E31,'- 19 -'!H31,'- 20 -'!B31)</f>
        <v>15858577</v>
      </c>
      <c r="C31" s="354">
        <f>B31/'- 3 -'!D31*100</f>
        <v>58.46043351748179</v>
      </c>
      <c r="D31" s="348">
        <f>B31/'- 7 -'!C31</f>
        <v>4929.923215618005</v>
      </c>
      <c r="E31" s="348">
        <f>SUM('- 21 -'!B31,'- 21 -'!E31,'- 21 -'!H31,'- 22 -'!B31,'- 22 -'!E31,'- 22 -'!H31)</f>
        <v>4341001</v>
      </c>
      <c r="F31" s="354">
        <f>E31/'- 3 -'!D31*100</f>
        <v>16.002495076312456</v>
      </c>
      <c r="G31" s="348">
        <f>E31/'- 7 -'!F31</f>
        <v>1279.851701161625</v>
      </c>
      <c r="H31" s="348">
        <f>SUM('- 23 -'!D31,'- 23 -'!B31)</f>
        <v>117327</v>
      </c>
      <c r="I31" s="354">
        <f>H31/'- 3 -'!D31*100</f>
        <v>0.4325096308014008</v>
      </c>
    </row>
    <row r="32" spans="1:9" ht="13.5" customHeight="1">
      <c r="A32" s="25" t="s">
        <v>320</v>
      </c>
      <c r="B32" s="26">
        <f>SUM('- 18 -'!B32,'- 18 -'!E32,'- 19 -'!B32,'- 19 -'!E32,'- 19 -'!H32,'- 20 -'!B32)</f>
        <v>11820555</v>
      </c>
      <c r="C32" s="80">
        <f>B32/'- 3 -'!D32*100</f>
        <v>60.65840218491364</v>
      </c>
      <c r="D32" s="26">
        <f>B32/'- 7 -'!C32</f>
        <v>5353.51222826087</v>
      </c>
      <c r="E32" s="26">
        <f>SUM('- 21 -'!B32,'- 21 -'!E32,'- 21 -'!H32,'- 22 -'!B32,'- 22 -'!E32,'- 22 -'!H32)</f>
        <v>2211130</v>
      </c>
      <c r="F32" s="80">
        <f>E32/'- 3 -'!D32*100</f>
        <v>11.346642591919592</v>
      </c>
      <c r="G32" s="26">
        <f>E32/'- 7 -'!F32</f>
        <v>1001.4175724637681</v>
      </c>
      <c r="H32" s="26">
        <f>SUM('- 23 -'!D32,'- 23 -'!B32)</f>
        <v>238286</v>
      </c>
      <c r="I32" s="80">
        <f>H32/'- 3 -'!D32*100</f>
        <v>1.2227892872233437</v>
      </c>
    </row>
    <row r="33" spans="1:9" ht="13.5" customHeight="1">
      <c r="A33" s="347" t="s">
        <v>321</v>
      </c>
      <c r="B33" s="348">
        <f>SUM('- 18 -'!B33,'- 18 -'!E33,'- 19 -'!B33,'- 19 -'!E33,'- 19 -'!H33,'- 20 -'!B33)</f>
        <v>12899998</v>
      </c>
      <c r="C33" s="354">
        <f>B33/'- 3 -'!D33*100</f>
        <v>57.26503398258574</v>
      </c>
      <c r="D33" s="348">
        <f>B33/'- 7 -'!C33</f>
        <v>5397.48870292887</v>
      </c>
      <c r="E33" s="348">
        <f>SUM('- 21 -'!B33,'- 21 -'!E33,'- 21 -'!H33,'- 22 -'!B33,'- 22 -'!E33,'- 22 -'!H33)</f>
        <v>2902370</v>
      </c>
      <c r="F33" s="354">
        <f>E33/'- 3 -'!D33*100</f>
        <v>12.884057554120348</v>
      </c>
      <c r="G33" s="348">
        <f>E33/'- 7 -'!F33</f>
        <v>1214.3807531380753</v>
      </c>
      <c r="H33" s="348">
        <f>SUM('- 23 -'!D33,'- 23 -'!B33)</f>
        <v>0</v>
      </c>
      <c r="I33" s="354">
        <f>H33/'- 3 -'!D33*100</f>
        <v>0</v>
      </c>
    </row>
    <row r="34" spans="1:9" ht="13.5" customHeight="1">
      <c r="A34" s="25" t="s">
        <v>322</v>
      </c>
      <c r="B34" s="26">
        <f>SUM('- 18 -'!B34,'- 18 -'!E34,'- 19 -'!B34,'- 19 -'!E34,'- 19 -'!H34,'- 20 -'!B34)</f>
        <v>11207812</v>
      </c>
      <c r="C34" s="80">
        <f>B34/'- 3 -'!D34*100</f>
        <v>58.59278860608356</v>
      </c>
      <c r="D34" s="26">
        <f>B34/'- 7 -'!C34</f>
        <v>5244.647636874122</v>
      </c>
      <c r="E34" s="26">
        <f>SUM('- 21 -'!B34,'- 21 -'!E34,'- 21 -'!H34,'- 22 -'!B34,'- 22 -'!E34,'- 22 -'!H34)</f>
        <v>2059061</v>
      </c>
      <c r="F34" s="80">
        <f>E34/'- 3 -'!D34*100</f>
        <v>10.764467310839173</v>
      </c>
      <c r="G34" s="26">
        <f>E34/'- 7 -'!F34</f>
        <v>959.9351981351981</v>
      </c>
      <c r="H34" s="26">
        <f>SUM('- 23 -'!D34,'- 23 -'!B34)</f>
        <v>2464</v>
      </c>
      <c r="I34" s="80">
        <f>H34/'- 3 -'!D34*100</f>
        <v>0.012881428696822348</v>
      </c>
    </row>
    <row r="35" spans="1:9" ht="13.5" customHeight="1">
      <c r="A35" s="347" t="s">
        <v>323</v>
      </c>
      <c r="B35" s="348">
        <f>SUM('- 18 -'!B35,'- 18 -'!E35,'- 19 -'!B35,'- 19 -'!E35,'- 19 -'!H35,'- 20 -'!B35)</f>
        <v>81533641</v>
      </c>
      <c r="C35" s="354">
        <f>B35/'- 3 -'!D35*100</f>
        <v>59.344383676849766</v>
      </c>
      <c r="D35" s="348">
        <f>B35/'- 7 -'!C35</f>
        <v>4796.237595223389</v>
      </c>
      <c r="E35" s="348">
        <f>SUM('- 21 -'!B35,'- 21 -'!E35,'- 21 -'!H35,'- 22 -'!B35,'- 22 -'!E35,'- 22 -'!H35)</f>
        <v>20609190</v>
      </c>
      <c r="F35" s="354">
        <f>E35/'- 3 -'!D35*100</f>
        <v>15.000430051064386</v>
      </c>
      <c r="G35" s="348">
        <f>E35/'- 7 -'!F35</f>
        <v>1201.5268911237429</v>
      </c>
      <c r="H35" s="348">
        <f>SUM('- 23 -'!D35,'- 23 -'!B35)</f>
        <v>915178</v>
      </c>
      <c r="I35" s="354">
        <f>H35/'- 3 -'!D35*100</f>
        <v>0.6661136887608394</v>
      </c>
    </row>
    <row r="36" spans="1:9" ht="13.5" customHeight="1">
      <c r="A36" s="25" t="s">
        <v>324</v>
      </c>
      <c r="B36" s="26">
        <f>SUM('- 18 -'!B36,'- 18 -'!E36,'- 19 -'!B36,'- 19 -'!E36,'- 19 -'!H36,'- 20 -'!B36)</f>
        <v>10402954</v>
      </c>
      <c r="C36" s="80">
        <f>B36/'- 3 -'!D36*100</f>
        <v>59.85915343028184</v>
      </c>
      <c r="D36" s="26">
        <f>B36/'- 7 -'!C36</f>
        <v>5280.15125367983</v>
      </c>
      <c r="E36" s="26">
        <f>SUM('- 21 -'!B36,'- 21 -'!E36,'- 21 -'!H36,'- 22 -'!B36,'- 22 -'!E36,'- 22 -'!H36)</f>
        <v>1856887</v>
      </c>
      <c r="F36" s="80">
        <f>E36/'- 3 -'!D36*100</f>
        <v>10.684627062245566</v>
      </c>
      <c r="G36" s="26">
        <f>E36/'- 7 -'!F36</f>
        <v>939.9579853201723</v>
      </c>
      <c r="H36" s="26">
        <f>SUM('- 23 -'!D36,'- 23 -'!B36)</f>
        <v>134840</v>
      </c>
      <c r="I36" s="80">
        <f>H36/'- 3 -'!D36*100</f>
        <v>0.7758765681881515</v>
      </c>
    </row>
    <row r="37" spans="1:9" ht="13.5" customHeight="1">
      <c r="A37" s="347" t="s">
        <v>325</v>
      </c>
      <c r="B37" s="348">
        <f>SUM('- 18 -'!B37,'- 18 -'!E37,'- 19 -'!B37,'- 19 -'!E37,'- 19 -'!H37,'- 20 -'!B37)</f>
        <v>15656630</v>
      </c>
      <c r="C37" s="354">
        <f>B37/'- 3 -'!D37*100</f>
        <v>56.32090978926734</v>
      </c>
      <c r="D37" s="348">
        <f>B37/'- 7 -'!C37</f>
        <v>4635.567727609178</v>
      </c>
      <c r="E37" s="348">
        <f>SUM('- 21 -'!B37,'- 21 -'!E37,'- 21 -'!H37,'- 22 -'!B37,'- 22 -'!E37,'- 22 -'!H37)</f>
        <v>4122035</v>
      </c>
      <c r="F37" s="354">
        <f>E37/'- 3 -'!D37*100</f>
        <v>14.82801607901589</v>
      </c>
      <c r="G37" s="348">
        <f>E37/'- 7 -'!F37</f>
        <v>1220.439674315322</v>
      </c>
      <c r="H37" s="348">
        <f>SUM('- 23 -'!D37,'- 23 -'!B37)</f>
        <v>264387</v>
      </c>
      <c r="I37" s="354">
        <f>H37/'- 3 -'!D37*100</f>
        <v>0.9510677825595306</v>
      </c>
    </row>
    <row r="38" spans="1:9" ht="13.5" customHeight="1">
      <c r="A38" s="25" t="s">
        <v>326</v>
      </c>
      <c r="B38" s="26">
        <f>SUM('- 18 -'!B38,'- 18 -'!E38,'- 19 -'!B38,'- 19 -'!E38,'- 19 -'!H38,'- 20 -'!B38)</f>
        <v>42649415</v>
      </c>
      <c r="C38" s="80">
        <f>B38/'- 3 -'!D38*100</f>
        <v>60.609699304975564</v>
      </c>
      <c r="D38" s="26">
        <f>B38/'- 7 -'!C38</f>
        <v>4948.8761893710835</v>
      </c>
      <c r="E38" s="26">
        <f>SUM('- 21 -'!B38,'- 21 -'!E38,'- 21 -'!H38,'- 22 -'!B38,'- 22 -'!E38,'- 22 -'!H38)</f>
        <v>8893564</v>
      </c>
      <c r="F38" s="80">
        <f>E38/'- 3 -'!D38*100</f>
        <v>12.638772179865907</v>
      </c>
      <c r="G38" s="26">
        <f>E38/'- 7 -'!F38</f>
        <v>1026.4963065558634</v>
      </c>
      <c r="H38" s="26">
        <f>SUM('- 23 -'!D38,'- 23 -'!B38)</f>
        <v>375839</v>
      </c>
      <c r="I38" s="80">
        <f>H38/'- 3 -'!D38*100</f>
        <v>0.5341102281727126</v>
      </c>
    </row>
    <row r="39" spans="1:9" ht="13.5" customHeight="1">
      <c r="A39" s="347" t="s">
        <v>327</v>
      </c>
      <c r="B39" s="348">
        <f>SUM('- 18 -'!B39,'- 18 -'!E39,'- 19 -'!B39,'- 19 -'!E39,'- 19 -'!H39,'- 20 -'!B39)</f>
        <v>9461836</v>
      </c>
      <c r="C39" s="354">
        <f>B39/'- 3 -'!D39*100</f>
        <v>59.08853204231417</v>
      </c>
      <c r="D39" s="348">
        <f>B39/'- 7 -'!C39</f>
        <v>5471.799676150821</v>
      </c>
      <c r="E39" s="348">
        <f>SUM('- 21 -'!B39,'- 21 -'!E39,'- 21 -'!H39,'- 22 -'!B39,'- 22 -'!E39,'- 22 -'!H39)</f>
        <v>1896119</v>
      </c>
      <c r="F39" s="354">
        <f>E39/'- 3 -'!D39*100</f>
        <v>11.841136148157789</v>
      </c>
      <c r="G39" s="348">
        <f>E39/'- 7 -'!F39</f>
        <v>1096.529609067777</v>
      </c>
      <c r="H39" s="348">
        <f>SUM('- 23 -'!D39,'- 23 -'!B39)</f>
        <v>0</v>
      </c>
      <c r="I39" s="354">
        <f>H39/'- 3 -'!D39*100</f>
        <v>0</v>
      </c>
    </row>
    <row r="40" spans="1:9" ht="13.5" customHeight="1">
      <c r="A40" s="25" t="s">
        <v>328</v>
      </c>
      <c r="B40" s="26">
        <f>SUM('- 18 -'!B40,'- 18 -'!E40,'- 19 -'!B40,'- 19 -'!E40,'- 19 -'!H40,'- 20 -'!B40)</f>
        <v>44079094</v>
      </c>
      <c r="C40" s="80">
        <f>B40/'- 3 -'!D40*100</f>
        <v>60.43898499413677</v>
      </c>
      <c r="D40" s="26">
        <f>B40/'- 7 -'!C40</f>
        <v>5043.836277920176</v>
      </c>
      <c r="E40" s="26">
        <f>SUM('- 21 -'!B40,'- 21 -'!E40,'- 21 -'!H40,'- 22 -'!B40,'- 22 -'!E40,'- 22 -'!H40)</f>
        <v>9605075</v>
      </c>
      <c r="F40" s="80">
        <f>E40/'- 3 -'!D40*100</f>
        <v>13.169984478187283</v>
      </c>
      <c r="G40" s="26">
        <f>E40/'- 7 -'!F40</f>
        <v>1082.4912770254432</v>
      </c>
      <c r="H40" s="26">
        <f>SUM('- 23 -'!D40,'- 23 -'!B40)</f>
        <v>0</v>
      </c>
      <c r="I40" s="80">
        <f>H40/'- 3 -'!D40*100</f>
        <v>0</v>
      </c>
    </row>
    <row r="41" spans="1:9" ht="13.5" customHeight="1">
      <c r="A41" s="347" t="s">
        <v>329</v>
      </c>
      <c r="B41" s="348">
        <f>SUM('- 18 -'!B41,'- 18 -'!E41,'- 19 -'!B41,'- 19 -'!E41,'- 19 -'!H41,'- 20 -'!B41)</f>
        <v>24238543</v>
      </c>
      <c r="C41" s="354">
        <f>B41/'- 3 -'!D41*100</f>
        <v>55.26321417406077</v>
      </c>
      <c r="D41" s="348">
        <f>B41/'- 7 -'!C41</f>
        <v>5134.196780343148</v>
      </c>
      <c r="E41" s="348">
        <f>SUM('- 21 -'!B41,'- 21 -'!E41,'- 21 -'!H41,'- 22 -'!B41,'- 22 -'!E41,'- 22 -'!H41)</f>
        <v>6583145</v>
      </c>
      <c r="F41" s="354">
        <f>E41/'- 3 -'!D41*100</f>
        <v>15.009390295196262</v>
      </c>
      <c r="G41" s="348">
        <f>E41/'- 7 -'!F41</f>
        <v>1388.5562117696688</v>
      </c>
      <c r="H41" s="348">
        <f>SUM('- 23 -'!D41,'- 23 -'!B41)</f>
        <v>1023917</v>
      </c>
      <c r="I41" s="354">
        <f>H41/'- 3 -'!D41*100</f>
        <v>2.334502716085772</v>
      </c>
    </row>
    <row r="42" spans="1:9" ht="13.5" customHeight="1">
      <c r="A42" s="25" t="s">
        <v>330</v>
      </c>
      <c r="B42" s="26">
        <f>SUM('- 18 -'!B42,'- 18 -'!E42,'- 19 -'!B42,'- 19 -'!E42,'- 19 -'!H42,'- 20 -'!B42)</f>
        <v>9339460</v>
      </c>
      <c r="C42" s="80">
        <f>B42/'- 3 -'!D42*100</f>
        <v>57.58722579820109</v>
      </c>
      <c r="D42" s="26">
        <f>B42/'- 7 -'!C42</f>
        <v>5293.578189650286</v>
      </c>
      <c r="E42" s="26">
        <f>SUM('- 21 -'!B42,'- 21 -'!E42,'- 21 -'!H42,'- 22 -'!B42,'- 22 -'!E42,'- 22 -'!H42)</f>
        <v>2292049</v>
      </c>
      <c r="F42" s="80">
        <f>E42/'- 3 -'!D42*100</f>
        <v>14.132802464333164</v>
      </c>
      <c r="G42" s="26">
        <f>E42/'- 7 -'!F42</f>
        <v>1299.1265657767951</v>
      </c>
      <c r="H42" s="26">
        <f>SUM('- 23 -'!D42,'- 23 -'!B42)</f>
        <v>0</v>
      </c>
      <c r="I42" s="80">
        <f>H42/'- 3 -'!D42*100</f>
        <v>0</v>
      </c>
    </row>
    <row r="43" spans="1:9" ht="13.5" customHeight="1">
      <c r="A43" s="347" t="s">
        <v>331</v>
      </c>
      <c r="B43" s="348">
        <f>SUM('- 18 -'!B43,'- 18 -'!E43,'- 19 -'!B43,'- 19 -'!E43,'- 19 -'!H43,'- 20 -'!B43)</f>
        <v>5218077</v>
      </c>
      <c r="C43" s="354">
        <f>B43/'- 3 -'!D43*100</f>
        <v>54.45458660937853</v>
      </c>
      <c r="D43" s="348">
        <f>B43/'- 7 -'!C43</f>
        <v>4647.79282087824</v>
      </c>
      <c r="E43" s="348">
        <f>SUM('- 21 -'!B43,'- 21 -'!E43,'- 21 -'!H43,'- 22 -'!B43,'- 22 -'!E43,'- 22 -'!H43)</f>
        <v>1443689</v>
      </c>
      <c r="F43" s="354">
        <f>E43/'- 3 -'!D43*100</f>
        <v>15.065988425909982</v>
      </c>
      <c r="G43" s="348">
        <f>E43/'- 7 -'!F43</f>
        <v>1285.9080787387547</v>
      </c>
      <c r="H43" s="348">
        <f>SUM('- 23 -'!D43,'- 23 -'!B43)</f>
        <v>176216</v>
      </c>
      <c r="I43" s="354">
        <f>H43/'- 3 -'!D43*100</f>
        <v>1.8389474578390175</v>
      </c>
    </row>
    <row r="44" spans="1:9" ht="13.5" customHeight="1">
      <c r="A44" s="25" t="s">
        <v>332</v>
      </c>
      <c r="B44" s="26">
        <f>SUM('- 18 -'!B44,'- 18 -'!E44,'- 19 -'!B44,'- 19 -'!E44,'- 19 -'!H44,'- 20 -'!B44)</f>
        <v>3904239</v>
      </c>
      <c r="C44" s="80">
        <f>B44/'- 3 -'!D44*100</f>
        <v>56.22326354337523</v>
      </c>
      <c r="D44" s="26">
        <f>B44/'- 7 -'!C44</f>
        <v>5005.434615384615</v>
      </c>
      <c r="E44" s="26">
        <f>SUM('- 21 -'!B44,'- 21 -'!E44,'- 21 -'!H44,'- 22 -'!B44,'- 22 -'!E44,'- 22 -'!H44)</f>
        <v>908429</v>
      </c>
      <c r="F44" s="80">
        <f>E44/'- 3 -'!D44*100</f>
        <v>13.081894596474452</v>
      </c>
      <c r="G44" s="26">
        <f>E44/'- 7 -'!F44</f>
        <v>1164.6525641025642</v>
      </c>
      <c r="H44" s="26">
        <f>SUM('- 23 -'!D44,'- 23 -'!B44)</f>
        <v>0</v>
      </c>
      <c r="I44" s="80">
        <f>H44/'- 3 -'!D44*100</f>
        <v>0</v>
      </c>
    </row>
    <row r="45" spans="1:9" ht="13.5" customHeight="1">
      <c r="A45" s="347" t="s">
        <v>333</v>
      </c>
      <c r="B45" s="348">
        <f>SUM('- 18 -'!B45,'- 18 -'!E45,'- 19 -'!B45,'- 19 -'!E45,'- 19 -'!H45,'- 20 -'!B45)</f>
        <v>6725612</v>
      </c>
      <c r="C45" s="354">
        <f>B45/'- 3 -'!D45*100</f>
        <v>59.15133950861099</v>
      </c>
      <c r="D45" s="348">
        <f>B45/'- 7 -'!C45</f>
        <v>4522.940147948891</v>
      </c>
      <c r="E45" s="348">
        <f>SUM('- 21 -'!B45,'- 21 -'!E45,'- 21 -'!H45,'- 22 -'!B45,'- 22 -'!E45,'- 22 -'!H45)</f>
        <v>1191023</v>
      </c>
      <c r="F45" s="354">
        <f>E45/'- 3 -'!D45*100</f>
        <v>10.474973256792747</v>
      </c>
      <c r="G45" s="348">
        <f>E45/'- 7 -'!F45</f>
        <v>797.7381111855325</v>
      </c>
      <c r="H45" s="348">
        <f>SUM('- 23 -'!D45,'- 23 -'!B45)</f>
        <v>341173</v>
      </c>
      <c r="I45" s="354">
        <f>H45/'- 3 -'!D45*100</f>
        <v>3.0005953293427186</v>
      </c>
    </row>
    <row r="46" spans="1:9" ht="13.5" customHeight="1">
      <c r="A46" s="25" t="s">
        <v>334</v>
      </c>
      <c r="B46" s="26">
        <f>SUM('- 18 -'!B46,'- 18 -'!E46,'- 19 -'!B46,'- 19 -'!E46,'- 19 -'!H46,'- 20 -'!B46)</f>
        <v>149687512</v>
      </c>
      <c r="C46" s="80">
        <f>B46/'- 3 -'!D46*100</f>
        <v>53.43561937870716</v>
      </c>
      <c r="D46" s="26">
        <f>B46/'- 7 -'!C46</f>
        <v>5109.067798924173</v>
      </c>
      <c r="E46" s="26">
        <f>SUM('- 21 -'!B46,'- 21 -'!E46,'- 21 -'!H46,'- 22 -'!B46,'- 22 -'!E46,'- 22 -'!H46)</f>
        <v>55761743</v>
      </c>
      <c r="F46" s="80">
        <f>E46/'- 3 -'!D46*100</f>
        <v>19.905890845732596</v>
      </c>
      <c r="G46" s="26">
        <f>E46/'- 7 -'!F46</f>
        <v>1825.83538526018</v>
      </c>
      <c r="H46" s="26">
        <f>SUM('- 23 -'!D46,'- 23 -'!B46)</f>
        <v>275000</v>
      </c>
      <c r="I46" s="80">
        <f>H46/'- 3 -'!D46*100</f>
        <v>0.09816981478818668</v>
      </c>
    </row>
    <row r="47" spans="1:9" ht="4.5" customHeight="1">
      <c r="A47" s="27"/>
      <c r="B47" s="28"/>
      <c r="C47" s="81"/>
      <c r="D47" s="28"/>
      <c r="E47" s="28"/>
      <c r="F47" s="81"/>
      <c r="G47" s="28"/>
      <c r="H47" s="28"/>
      <c r="I47" s="81"/>
    </row>
    <row r="48" spans="1:9" ht="13.5" customHeight="1">
      <c r="A48" s="349" t="s">
        <v>335</v>
      </c>
      <c r="B48" s="350">
        <f>SUM(B11:B46)</f>
        <v>867850218</v>
      </c>
      <c r="C48" s="357">
        <f>B48/'- 3 -'!D48*100</f>
        <v>57.080284455890585</v>
      </c>
      <c r="D48" s="350">
        <f>B48/'- 7 -'!C48</f>
        <v>5012.60192701963</v>
      </c>
      <c r="E48" s="350">
        <f>SUM(E11:E46)</f>
        <v>230076148</v>
      </c>
      <c r="F48" s="357">
        <f>E48/'- 3 -'!D48*100</f>
        <v>15.132578988826825</v>
      </c>
      <c r="G48" s="350">
        <f>E48/'- 7 -'!F48</f>
        <v>1307.8126058693394</v>
      </c>
      <c r="H48" s="350">
        <f>SUM(H11:H46)</f>
        <v>6779525</v>
      </c>
      <c r="I48" s="357">
        <f>H48/'- 3 -'!D48*100</f>
        <v>0.4459032301306878</v>
      </c>
    </row>
    <row r="49" spans="1:9" ht="4.5" customHeight="1">
      <c r="A49" s="27" t="s">
        <v>50</v>
      </c>
      <c r="B49" s="28"/>
      <c r="C49" s="81"/>
      <c r="D49" s="28"/>
      <c r="E49" s="28"/>
      <c r="F49" s="81"/>
      <c r="H49" s="28"/>
      <c r="I49" s="81"/>
    </row>
    <row r="50" spans="1:9" ht="13.5" customHeight="1">
      <c r="A50" s="347" t="s">
        <v>336</v>
      </c>
      <c r="B50" s="348">
        <f>SUM('- 18 -'!B50,'- 18 -'!E50,'- 19 -'!B50,'- 19 -'!E50,'- 19 -'!H50,'- 20 -'!B50)</f>
        <v>1569992</v>
      </c>
      <c r="C50" s="354">
        <f>B50/'- 3 -'!D50*100</f>
        <v>61.57678958946898</v>
      </c>
      <c r="D50" s="348">
        <f>B50/'- 7 -'!C50</f>
        <v>6876.88129653964</v>
      </c>
      <c r="E50" s="348">
        <f>SUM('- 21 -'!B50,'- 21 -'!E50,'- 21 -'!H50,'- 22 -'!B50,'- 22 -'!E50,'- 22 -'!H50)</f>
        <v>340484</v>
      </c>
      <c r="F50" s="354">
        <f>E50/'- 3 -'!D50*100</f>
        <v>13.354151885220281</v>
      </c>
      <c r="G50" s="348">
        <f>E50/'- 7 -'!F50</f>
        <v>1491.388523872098</v>
      </c>
      <c r="H50" s="348">
        <f>SUM('- 23 -'!D50,'- 23 -'!B50)</f>
        <v>0</v>
      </c>
      <c r="I50" s="354">
        <f>H50/'- 3 -'!D50*100</f>
        <v>0</v>
      </c>
    </row>
    <row r="51" spans="1:9" ht="13.5" customHeight="1">
      <c r="A51" s="25" t="s">
        <v>337</v>
      </c>
      <c r="B51" s="26">
        <f>SUM('- 18 -'!B51,'- 18 -'!E51,'- 19 -'!B51,'- 19 -'!E51,'- 19 -'!H51,'- 20 -'!B51)</f>
        <v>4211743</v>
      </c>
      <c r="C51" s="80">
        <f>B51/'- 3 -'!D51*100</f>
        <v>52.63761539551734</v>
      </c>
      <c r="D51" s="26">
        <f>B51/'- 7 -'!C51</f>
        <v>6056.576071325855</v>
      </c>
      <c r="E51" s="26">
        <f>SUM('- 21 -'!B51,'- 21 -'!E51,'- 21 -'!H51,'- 22 -'!B51,'- 22 -'!E51,'- 22 -'!H51)</f>
        <v>159639</v>
      </c>
      <c r="F51" s="80">
        <f>E51/'- 3 -'!D51*100</f>
        <v>1.9951398468816808</v>
      </c>
      <c r="G51" s="26">
        <f>E51/'- 7 -'!F51</f>
        <v>229.56427955133734</v>
      </c>
      <c r="H51" s="26">
        <f>SUM('- 23 -'!D51,'- 23 -'!B51)</f>
        <v>43704</v>
      </c>
      <c r="I51" s="80">
        <f>H51/'- 3 -'!D51*100</f>
        <v>0.5462048238094511</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I51"/>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9.83203125" style="1" customWidth="1"/>
    <col min="4" max="4" width="16.83203125" style="1" customWidth="1"/>
    <col min="5" max="5" width="8.83203125" style="1" customWidth="1"/>
    <col min="6" max="6" width="9.83203125" style="1" customWidth="1"/>
    <col min="7" max="7" width="16.83203125" style="1" customWidth="1"/>
    <col min="8" max="8" width="8.83203125" style="1" customWidth="1"/>
    <col min="9" max="9" width="9.83203125" style="1" customWidth="1"/>
    <col min="10" max="16384" width="15.83203125" style="1" customWidth="1"/>
  </cols>
  <sheetData>
    <row r="1" spans="1:9" ht="6.75" customHeight="1">
      <c r="A1" s="5"/>
      <c r="B1" s="6"/>
      <c r="C1" s="6"/>
      <c r="D1" s="6"/>
      <c r="E1" s="6"/>
      <c r="F1" s="6"/>
      <c r="G1" s="6"/>
      <c r="H1" s="6"/>
      <c r="I1" s="6"/>
    </row>
    <row r="2" spans="1:9" ht="15.75" customHeight="1">
      <c r="A2" s="156"/>
      <c r="B2" s="7" t="s">
        <v>48</v>
      </c>
      <c r="C2" s="8"/>
      <c r="D2" s="8"/>
      <c r="E2" s="8"/>
      <c r="F2" s="8"/>
      <c r="G2" s="83"/>
      <c r="H2" s="93"/>
      <c r="I2" s="157" t="s">
        <v>51</v>
      </c>
    </row>
    <row r="3" spans="1:9" ht="15.75" customHeight="1">
      <c r="A3" s="158"/>
      <c r="B3" s="9" t="str">
        <f>OPYEAR</f>
        <v>OPERATING FUND 2005/2006 ACTUAL</v>
      </c>
      <c r="C3" s="10"/>
      <c r="D3" s="10"/>
      <c r="E3" s="10"/>
      <c r="F3" s="10"/>
      <c r="G3" s="85"/>
      <c r="H3" s="75"/>
      <c r="I3" s="75"/>
    </row>
    <row r="4" spans="2:9" ht="15.75" customHeight="1">
      <c r="B4" s="6"/>
      <c r="C4" s="6"/>
      <c r="D4" s="6"/>
      <c r="E4" s="6"/>
      <c r="F4" s="6"/>
      <c r="G4" s="6"/>
      <c r="H4" s="6"/>
      <c r="I4" s="6"/>
    </row>
    <row r="5" spans="2:9" ht="15.75" customHeight="1">
      <c r="B5" s="6"/>
      <c r="C5" s="6"/>
      <c r="D5" s="6"/>
      <c r="E5" s="6"/>
      <c r="F5" s="6"/>
      <c r="G5" s="6"/>
      <c r="H5" s="6"/>
      <c r="I5" s="6"/>
    </row>
    <row r="6" spans="2:9" ht="15.75" customHeight="1">
      <c r="B6" s="376" t="s">
        <v>108</v>
      </c>
      <c r="C6" s="379"/>
      <c r="D6" s="376" t="s">
        <v>253</v>
      </c>
      <c r="E6" s="379"/>
      <c r="F6" s="377"/>
      <c r="G6" s="376" t="s">
        <v>76</v>
      </c>
      <c r="H6" s="379"/>
      <c r="I6" s="377"/>
    </row>
    <row r="7" spans="2:9" ht="15.75" customHeight="1">
      <c r="B7" s="362" t="s">
        <v>280</v>
      </c>
      <c r="C7" s="363"/>
      <c r="D7" s="362" t="s">
        <v>84</v>
      </c>
      <c r="E7" s="363"/>
      <c r="F7" s="364"/>
      <c r="G7" s="362" t="s">
        <v>91</v>
      </c>
      <c r="H7" s="363"/>
      <c r="I7" s="364"/>
    </row>
    <row r="8" spans="1:9" ht="15.75" customHeight="1">
      <c r="A8" s="76"/>
      <c r="B8" s="12" t="s">
        <v>50</v>
      </c>
      <c r="C8" s="160"/>
      <c r="D8" s="159"/>
      <c r="E8" s="161"/>
      <c r="F8" s="161" t="s">
        <v>118</v>
      </c>
      <c r="G8" s="159"/>
      <c r="H8" s="161"/>
      <c r="I8" s="161" t="s">
        <v>118</v>
      </c>
    </row>
    <row r="9" spans="1:9" ht="15.75" customHeight="1">
      <c r="A9" s="42" t="s">
        <v>141</v>
      </c>
      <c r="B9" s="88" t="s">
        <v>142</v>
      </c>
      <c r="C9" s="88" t="s">
        <v>143</v>
      </c>
      <c r="D9" s="88" t="s">
        <v>142</v>
      </c>
      <c r="E9" s="88" t="s">
        <v>143</v>
      </c>
      <c r="F9" s="88" t="s">
        <v>144</v>
      </c>
      <c r="G9" s="88" t="s">
        <v>142</v>
      </c>
      <c r="H9" s="88" t="s">
        <v>143</v>
      </c>
      <c r="I9" s="88" t="s">
        <v>144</v>
      </c>
    </row>
    <row r="10" ht="4.5" customHeight="1">
      <c r="A10" s="4"/>
    </row>
    <row r="11" spans="1:9" ht="13.5" customHeight="1">
      <c r="A11" s="347" t="s">
        <v>300</v>
      </c>
      <c r="B11" s="348">
        <f>SUM('- 24 -'!H11,'- 24 -'!F11,'- 24 -'!D11,'- 24 -'!B11)</f>
        <v>12378</v>
      </c>
      <c r="C11" s="354">
        <f>B11/'- 3 -'!D11*100</f>
        <v>0.10240801976082624</v>
      </c>
      <c r="D11" s="348">
        <f>SUM('- 25 -'!B11,'- 25 -'!E11,'- 25 -'!H11,'- 26 -'!B11)</f>
        <v>454366</v>
      </c>
      <c r="E11" s="354">
        <f>D11/'- 3 -'!D11*100</f>
        <v>3.759147059835803</v>
      </c>
      <c r="F11" s="348">
        <f>D11/'- 7 -'!F11</f>
        <v>302.7088607594937</v>
      </c>
      <c r="G11" s="348">
        <f>SUM('- 27 -'!B11,'- 27 -'!E11,'- 27 -'!H11,'- 28 -'!B11,'- 28 -'!E11,'- 28 -'!H11)</f>
        <v>479186</v>
      </c>
      <c r="H11" s="354">
        <f>G11/'- 3 -'!D11*100</f>
        <v>3.9644925963088764</v>
      </c>
      <c r="I11" s="348">
        <f>G11/'- 7 -'!F11</f>
        <v>319.2445036642238</v>
      </c>
    </row>
    <row r="12" spans="1:9" ht="13.5" customHeight="1">
      <c r="A12" s="25" t="s">
        <v>301</v>
      </c>
      <c r="B12" s="26">
        <f>SUM('- 24 -'!H12,'- 24 -'!F12,'- 24 -'!D12,'- 24 -'!B12)</f>
        <v>20568</v>
      </c>
      <c r="C12" s="80">
        <f>B12/'- 3 -'!D12*100</f>
        <v>0.09816818585211637</v>
      </c>
      <c r="D12" s="26">
        <f>SUM('- 25 -'!B12,'- 25 -'!E12,'- 25 -'!H12,'- 26 -'!B12)</f>
        <v>637382</v>
      </c>
      <c r="E12" s="80">
        <f>D12/'- 3 -'!D12*100</f>
        <v>3.0421350950405306</v>
      </c>
      <c r="F12" s="26">
        <f>D12/'- 7 -'!F12</f>
        <v>271.7699228243722</v>
      </c>
      <c r="G12" s="26">
        <f>SUM('- 27 -'!B12,'- 27 -'!E12,'- 27 -'!H12,'- 28 -'!B12,'- 28 -'!E12,'- 28 -'!H12)</f>
        <v>761742</v>
      </c>
      <c r="H12" s="80">
        <f>G12/'- 3 -'!D12*100</f>
        <v>3.635687972936738</v>
      </c>
      <c r="I12" s="26">
        <f>G12/'- 7 -'!F12</f>
        <v>324.7951221592121</v>
      </c>
    </row>
    <row r="13" spans="1:9" ht="13.5" customHeight="1">
      <c r="A13" s="347" t="s">
        <v>302</v>
      </c>
      <c r="B13" s="348">
        <f>SUM('- 24 -'!H13,'- 24 -'!F13,'- 24 -'!D13,'- 24 -'!B13)</f>
        <v>104128</v>
      </c>
      <c r="C13" s="354">
        <f>B13/'- 3 -'!D13*100</f>
        <v>0.20098014105127854</v>
      </c>
      <c r="D13" s="348">
        <f>SUM('- 25 -'!B13,'- 25 -'!E13,'- 25 -'!H13,'- 26 -'!B13)</f>
        <v>1824173</v>
      </c>
      <c r="E13" s="354">
        <f>D13/'- 3 -'!D13*100</f>
        <v>3.5208834016012402</v>
      </c>
      <c r="F13" s="348">
        <f>D13/'- 7 -'!F13</f>
        <v>263.45652801848644</v>
      </c>
      <c r="G13" s="348">
        <f>SUM('- 27 -'!B13,'- 27 -'!E13,'- 27 -'!H13,'- 28 -'!B13,'- 28 -'!E13,'- 28 -'!H13)</f>
        <v>3046975</v>
      </c>
      <c r="H13" s="354">
        <f>G13/'- 3 -'!D13*100</f>
        <v>5.881045110630372</v>
      </c>
      <c r="I13" s="348">
        <f>G13/'- 7 -'!F13</f>
        <v>440.0599364529174</v>
      </c>
    </row>
    <row r="14" spans="1:9" ht="13.5" customHeight="1">
      <c r="A14" s="25" t="s">
        <v>338</v>
      </c>
      <c r="B14" s="26">
        <f>SUM('- 24 -'!H14,'- 24 -'!F14,'- 24 -'!D14,'- 24 -'!B14)</f>
        <v>135269</v>
      </c>
      <c r="C14" s="80">
        <f>B14/'- 3 -'!D14*100</f>
        <v>0.29192510459000426</v>
      </c>
      <c r="D14" s="26">
        <f>SUM('- 25 -'!B14,'- 25 -'!E14,'- 25 -'!H14,'- 26 -'!B14)</f>
        <v>1857049</v>
      </c>
      <c r="E14" s="80">
        <f>D14/'- 3 -'!D14*100</f>
        <v>4.007712214578084</v>
      </c>
      <c r="F14" s="26">
        <f>D14/'- 7 -'!F14</f>
        <v>405.4780672067076</v>
      </c>
      <c r="G14" s="26">
        <f>SUM('- 27 -'!B14,'- 27 -'!E14,'- 27 -'!H14,'- 28 -'!B14,'- 28 -'!E14,'- 28 -'!H14)</f>
        <v>2213525</v>
      </c>
      <c r="H14" s="80">
        <f>G14/'- 3 -'!D14*100</f>
        <v>4.7770259049567105</v>
      </c>
      <c r="I14" s="26">
        <f>G14/'- 7 -'!F14</f>
        <v>483.3129544313195</v>
      </c>
    </row>
    <row r="15" spans="1:9" ht="13.5" customHeight="1">
      <c r="A15" s="347" t="s">
        <v>303</v>
      </c>
      <c r="B15" s="348">
        <f>SUM('- 24 -'!H15,'- 24 -'!F15,'- 24 -'!D15,'- 24 -'!B15)</f>
        <v>204208</v>
      </c>
      <c r="C15" s="354">
        <f>B15/'- 3 -'!D15*100</f>
        <v>1.476778281998496</v>
      </c>
      <c r="D15" s="348">
        <f>SUM('- 25 -'!B15,'- 25 -'!E15,'- 25 -'!H15,'- 26 -'!B15)</f>
        <v>530276</v>
      </c>
      <c r="E15" s="354">
        <f>D15/'- 3 -'!D15*100</f>
        <v>3.8348158753086774</v>
      </c>
      <c r="F15" s="348">
        <f>D15/'- 7 -'!F15</f>
        <v>329.9788425637835</v>
      </c>
      <c r="G15" s="348">
        <f>SUM('- 27 -'!B15,'- 27 -'!E15,'- 27 -'!H15,'- 28 -'!B15,'- 28 -'!E15,'- 28 -'!H15)</f>
        <v>601850</v>
      </c>
      <c r="H15" s="354">
        <f>G15/'- 3 -'!D15*100</f>
        <v>4.352420125660085</v>
      </c>
      <c r="I15" s="348">
        <f>G15/'- 7 -'!F15</f>
        <v>374.5177349097698</v>
      </c>
    </row>
    <row r="16" spans="1:9" ht="13.5" customHeight="1">
      <c r="A16" s="25" t="s">
        <v>304</v>
      </c>
      <c r="B16" s="26">
        <f>SUM('- 24 -'!H16,'- 24 -'!F16,'- 24 -'!D16,'- 24 -'!B16)</f>
        <v>5000</v>
      </c>
      <c r="C16" s="80">
        <f>B16/'- 3 -'!D16*100</f>
        <v>0.04455688225157689</v>
      </c>
      <c r="D16" s="26">
        <f>SUM('- 25 -'!B16,'- 25 -'!E16,'- 25 -'!H16,'- 26 -'!B16)</f>
        <v>522493</v>
      </c>
      <c r="E16" s="80">
        <f>D16/'- 3 -'!D16*100</f>
        <v>4.656131815654633</v>
      </c>
      <c r="F16" s="26">
        <f>D16/'- 7 -'!F16</f>
        <v>419.1680705976735</v>
      </c>
      <c r="G16" s="26">
        <f>SUM('- 27 -'!B16,'- 27 -'!E16,'- 27 -'!H16,'- 28 -'!B16,'- 28 -'!E16,'- 28 -'!H16)</f>
        <v>503063</v>
      </c>
      <c r="H16" s="80">
        <f>G16/'- 3 -'!D16*100</f>
        <v>4.482983771225005</v>
      </c>
      <c r="I16" s="26">
        <f>G16/'- 7 -'!F16</f>
        <v>403.5804251905335</v>
      </c>
    </row>
    <row r="17" spans="1:9" ht="13.5" customHeight="1">
      <c r="A17" s="347" t="s">
        <v>305</v>
      </c>
      <c r="B17" s="348">
        <f>SUM('- 24 -'!H17,'- 24 -'!F17,'- 24 -'!D17,'- 24 -'!B17)</f>
        <v>113244</v>
      </c>
      <c r="C17" s="354">
        <f>B17/'- 3 -'!D17*100</f>
        <v>0.8587767807518856</v>
      </c>
      <c r="D17" s="348">
        <f>SUM('- 25 -'!B17,'- 25 -'!E17,'- 25 -'!H17,'- 26 -'!B17)</f>
        <v>544872</v>
      </c>
      <c r="E17" s="354">
        <f>D17/'- 3 -'!D17*100</f>
        <v>4.131993059957625</v>
      </c>
      <c r="F17" s="348">
        <f>D17/'- 7 -'!F17</f>
        <v>363.4345630757122</v>
      </c>
      <c r="G17" s="348">
        <f>SUM('- 27 -'!B17,'- 27 -'!E17,'- 27 -'!H17,'- 28 -'!B17,'- 28 -'!E17,'- 28 -'!H17)</f>
        <v>415432</v>
      </c>
      <c r="H17" s="354">
        <f>G17/'- 3 -'!D17*100</f>
        <v>3.150395213709488</v>
      </c>
      <c r="I17" s="348">
        <f>G17/'- 7 -'!F17</f>
        <v>277.09690974700345</v>
      </c>
    </row>
    <row r="18" spans="1:9" ht="13.5" customHeight="1">
      <c r="A18" s="25" t="s">
        <v>306</v>
      </c>
      <c r="B18" s="26">
        <f>SUM('- 24 -'!H18,'- 24 -'!F18,'- 24 -'!D18,'- 24 -'!B18)</f>
        <v>1479303</v>
      </c>
      <c r="C18" s="80">
        <f>B18/'- 3 -'!D18*100</f>
        <v>1.8223097715345815</v>
      </c>
      <c r="D18" s="26">
        <f>SUM('- 25 -'!B18,'- 25 -'!E18,'- 25 -'!H18,'- 26 -'!B18)</f>
        <v>4478946</v>
      </c>
      <c r="E18" s="80">
        <f>D18/'- 3 -'!D18*100</f>
        <v>5.517481585568154</v>
      </c>
      <c r="F18" s="26">
        <f>D18/'- 7 -'!F18</f>
        <v>792.5935232702177</v>
      </c>
      <c r="G18" s="26">
        <f>SUM('- 27 -'!B18,'- 27 -'!E18,'- 27 -'!H18,'- 28 -'!B18,'- 28 -'!E18,'- 28 -'!H18)</f>
        <v>5060664</v>
      </c>
      <c r="H18" s="80">
        <f>G18/'- 3 -'!D18*100</f>
        <v>6.234082846890245</v>
      </c>
      <c r="I18" s="26">
        <f>G18/'- 7 -'!F18</f>
        <v>895.5342417271279</v>
      </c>
    </row>
    <row r="19" spans="1:9" ht="13.5" customHeight="1">
      <c r="A19" s="347" t="s">
        <v>307</v>
      </c>
      <c r="B19" s="348">
        <f>SUM('- 24 -'!H19,'- 24 -'!F19,'- 24 -'!D19,'- 24 -'!B19)</f>
        <v>20518</v>
      </c>
      <c r="C19" s="354">
        <f>B19/'- 3 -'!D19*100</f>
        <v>0.09452482089670232</v>
      </c>
      <c r="D19" s="348">
        <f>SUM('- 25 -'!B19,'- 25 -'!E19,'- 25 -'!H19,'- 26 -'!B19)</f>
        <v>738514</v>
      </c>
      <c r="E19" s="354">
        <f>D19/'- 3 -'!D19*100</f>
        <v>3.4022762247639733</v>
      </c>
      <c r="F19" s="348">
        <f>D19/'- 7 -'!F19</f>
        <v>222.62167091202315</v>
      </c>
      <c r="G19" s="348">
        <f>SUM('- 27 -'!B19,'- 27 -'!E19,'- 27 -'!H19,'- 28 -'!B19,'- 28 -'!E19,'- 28 -'!H19)</f>
        <v>861651</v>
      </c>
      <c r="H19" s="354">
        <f>G19/'- 3 -'!D19*100</f>
        <v>3.969558750875545</v>
      </c>
      <c r="I19" s="348">
        <f>G19/'- 7 -'!F19</f>
        <v>259.74075692947685</v>
      </c>
    </row>
    <row r="20" spans="1:9" ht="13.5" customHeight="1">
      <c r="A20" s="25" t="s">
        <v>308</v>
      </c>
      <c r="B20" s="26">
        <f>SUM('- 24 -'!H20,'- 24 -'!F20,'- 24 -'!D20,'- 24 -'!B20)</f>
        <v>132433</v>
      </c>
      <c r="C20" s="80">
        <f>B20/'- 3 -'!D20*100</f>
        <v>0.31335467100243986</v>
      </c>
      <c r="D20" s="26">
        <f>SUM('- 25 -'!B20,'- 25 -'!E20,'- 25 -'!H20,'- 26 -'!B20)</f>
        <v>1162008</v>
      </c>
      <c r="E20" s="80">
        <f>D20/'- 3 -'!D20*100</f>
        <v>2.7494705590162813</v>
      </c>
      <c r="F20" s="26">
        <f>D20/'- 7 -'!F20</f>
        <v>174.7511842995714</v>
      </c>
      <c r="G20" s="26">
        <f>SUM('- 27 -'!B20,'- 27 -'!E20,'- 27 -'!H20,'- 28 -'!B20,'- 28 -'!E20,'- 28 -'!H20)</f>
        <v>1573293</v>
      </c>
      <c r="H20" s="80">
        <f>G20/'- 3 -'!D20*100</f>
        <v>3.7226273693523644</v>
      </c>
      <c r="I20" s="26">
        <f>G20/'- 7 -'!F20</f>
        <v>236.60320324836454</v>
      </c>
    </row>
    <row r="21" spans="1:9" ht="13.5" customHeight="1">
      <c r="A21" s="347" t="s">
        <v>309</v>
      </c>
      <c r="B21" s="348">
        <f>SUM('- 24 -'!H21,'- 24 -'!F21,'- 24 -'!D21,'- 24 -'!B21)</f>
        <v>93627</v>
      </c>
      <c r="C21" s="354">
        <f>B21/'- 3 -'!D21*100</f>
        <v>0.36220501135568245</v>
      </c>
      <c r="D21" s="348">
        <f>SUM('- 25 -'!B21,'- 25 -'!E21,'- 25 -'!H21,'- 26 -'!B21)</f>
        <v>974734</v>
      </c>
      <c r="E21" s="354">
        <f>D21/'- 3 -'!D21*100</f>
        <v>3.7708517792812946</v>
      </c>
      <c r="F21" s="348">
        <f>D21/'- 7 -'!F21</f>
        <v>301.076138996139</v>
      </c>
      <c r="G21" s="348">
        <f>SUM('- 27 -'!B21,'- 27 -'!E21,'- 27 -'!H21,'- 28 -'!B21,'- 28 -'!E21,'- 28 -'!H21)</f>
        <v>1303212</v>
      </c>
      <c r="H21" s="354">
        <f>G21/'- 3 -'!D21*100</f>
        <v>5.041600363771793</v>
      </c>
      <c r="I21" s="348">
        <f>G21/'- 7 -'!F21</f>
        <v>402.5365250965251</v>
      </c>
    </row>
    <row r="22" spans="1:9" ht="13.5" customHeight="1">
      <c r="A22" s="25" t="s">
        <v>310</v>
      </c>
      <c r="B22" s="26">
        <f>SUM('- 24 -'!H22,'- 24 -'!F22,'- 24 -'!D22,'- 24 -'!B22)</f>
        <v>58022</v>
      </c>
      <c r="C22" s="80">
        <f>B22/'- 3 -'!D22*100</f>
        <v>0.40609010578275617</v>
      </c>
      <c r="D22" s="26">
        <f>SUM('- 25 -'!B22,'- 25 -'!E22,'- 25 -'!H22,'- 26 -'!B22)</f>
        <v>504408</v>
      </c>
      <c r="E22" s="80">
        <f>D22/'- 3 -'!D22*100</f>
        <v>3.530300542512641</v>
      </c>
      <c r="F22" s="26">
        <f>D22/'- 7 -'!F22</f>
        <v>302.5298386613087</v>
      </c>
      <c r="G22" s="26">
        <f>SUM('- 27 -'!B22,'- 27 -'!E22,'- 27 -'!H22,'- 28 -'!B22,'- 28 -'!E22,'- 28 -'!H22)</f>
        <v>904684</v>
      </c>
      <c r="H22" s="80">
        <f>G22/'- 3 -'!D22*100</f>
        <v>6.331791755885129</v>
      </c>
      <c r="I22" s="26">
        <f>G22/'- 7 -'!F22</f>
        <v>542.604210400048</v>
      </c>
    </row>
    <row r="23" spans="1:9" ht="13.5" customHeight="1">
      <c r="A23" s="347" t="s">
        <v>311</v>
      </c>
      <c r="B23" s="348">
        <f>SUM('- 24 -'!H23,'- 24 -'!F23,'- 24 -'!D23,'- 24 -'!B23)</f>
        <v>193306</v>
      </c>
      <c r="C23" s="354">
        <f>B23/'- 3 -'!D23*100</f>
        <v>1.6687223629134902</v>
      </c>
      <c r="D23" s="348">
        <f>SUM('- 25 -'!B23,'- 25 -'!E23,'- 25 -'!H23,'- 26 -'!B23)</f>
        <v>395628</v>
      </c>
      <c r="E23" s="354">
        <f>D23/'- 3 -'!D23*100</f>
        <v>3.4152757337834223</v>
      </c>
      <c r="F23" s="348">
        <f>D23/'- 7 -'!F23</f>
        <v>298.02485875706213</v>
      </c>
      <c r="G23" s="348">
        <f>SUM('- 27 -'!B23,'- 27 -'!E23,'- 27 -'!H23,'- 28 -'!B23,'- 28 -'!E23,'- 28 -'!H23)</f>
        <v>571405</v>
      </c>
      <c r="H23" s="354">
        <f>G23/'- 3 -'!D23*100</f>
        <v>4.932678249928005</v>
      </c>
      <c r="I23" s="348">
        <f>G23/'- 7 -'!F23</f>
        <v>430.43691148775895</v>
      </c>
    </row>
    <row r="24" spans="1:9" ht="13.5" customHeight="1">
      <c r="A24" s="25" t="s">
        <v>312</v>
      </c>
      <c r="B24" s="26">
        <f>SUM('- 24 -'!H24,'- 24 -'!F24,'- 24 -'!D24,'- 24 -'!B24)</f>
        <v>363134</v>
      </c>
      <c r="C24" s="80">
        <f>B24/'- 3 -'!D24*100</f>
        <v>0.9460863102170153</v>
      </c>
      <c r="D24" s="26">
        <f>SUM('- 25 -'!B24,'- 25 -'!E24,'- 25 -'!H24,'- 26 -'!B24)</f>
        <v>1063107</v>
      </c>
      <c r="E24" s="80">
        <f>D24/'- 3 -'!D24*100</f>
        <v>2.769751604079707</v>
      </c>
      <c r="F24" s="26">
        <f>D24/'- 7 -'!F24</f>
        <v>230.78410941061543</v>
      </c>
      <c r="G24" s="26">
        <f>SUM('- 27 -'!B24,'- 27 -'!E24,'- 27 -'!H24,'- 28 -'!B24,'- 28 -'!E24,'- 28 -'!H24)</f>
        <v>1622495</v>
      </c>
      <c r="H24" s="80">
        <f>G24/'- 3 -'!D24*100</f>
        <v>4.22714564842608</v>
      </c>
      <c r="I24" s="26">
        <f>G24/'- 7 -'!F24</f>
        <v>352.218604146315</v>
      </c>
    </row>
    <row r="25" spans="1:9" ht="13.5" customHeight="1">
      <c r="A25" s="347" t="s">
        <v>313</v>
      </c>
      <c r="B25" s="348">
        <f>SUM('- 24 -'!H25,'- 24 -'!F25,'- 24 -'!D25,'- 24 -'!B25)</f>
        <v>739587</v>
      </c>
      <c r="C25" s="354">
        <f>B25/'- 3 -'!D25*100</f>
        <v>0.6157286502411308</v>
      </c>
      <c r="D25" s="348">
        <f>SUM('- 25 -'!B25,'- 25 -'!E25,'- 25 -'!H25,'- 26 -'!B25)</f>
        <v>3504977</v>
      </c>
      <c r="E25" s="354">
        <f>D25/'- 3 -'!D25*100</f>
        <v>2.9179998530750377</v>
      </c>
      <c r="F25" s="348">
        <f>D25/'- 7 -'!F25</f>
        <v>239.59920702737807</v>
      </c>
      <c r="G25" s="348">
        <f>SUM('- 27 -'!B25,'- 27 -'!E25,'- 27 -'!H25,'- 28 -'!B25,'- 28 -'!E25,'- 28 -'!H25)</f>
        <v>7176747</v>
      </c>
      <c r="H25" s="354">
        <f>G25/'- 3 -'!D25*100</f>
        <v>5.974859946743364</v>
      </c>
      <c r="I25" s="348">
        <f>G25/'- 7 -'!F25</f>
        <v>490.6003349625731</v>
      </c>
    </row>
    <row r="26" spans="1:9" ht="13.5" customHeight="1">
      <c r="A26" s="25" t="s">
        <v>314</v>
      </c>
      <c r="B26" s="26">
        <f>SUM('- 24 -'!H26,'- 24 -'!F26,'- 24 -'!D26,'- 24 -'!B26)</f>
        <v>93862</v>
      </c>
      <c r="C26" s="80">
        <f>B26/'- 3 -'!D26*100</f>
        <v>0.32246361625654724</v>
      </c>
      <c r="D26" s="26">
        <f>SUM('- 25 -'!B26,'- 25 -'!E26,'- 25 -'!H26,'- 26 -'!B26)</f>
        <v>880520</v>
      </c>
      <c r="E26" s="80">
        <f>D26/'- 3 -'!D26*100</f>
        <v>3.0250331698260737</v>
      </c>
      <c r="F26" s="26">
        <f>D26/'- 7 -'!F26</f>
        <v>269.8911877394636</v>
      </c>
      <c r="G26" s="26">
        <f>SUM('- 27 -'!B26,'- 27 -'!E26,'- 27 -'!H26,'- 28 -'!B26,'- 28 -'!E26,'- 28 -'!H26)</f>
        <v>1450451</v>
      </c>
      <c r="H26" s="80">
        <f>G26/'- 3 -'!D26*100</f>
        <v>4.983035463370961</v>
      </c>
      <c r="I26" s="26">
        <f>G26/'- 7 -'!F26</f>
        <v>444.58268199233714</v>
      </c>
    </row>
    <row r="27" spans="1:9" ht="13.5" customHeight="1">
      <c r="A27" s="347" t="s">
        <v>315</v>
      </c>
      <c r="B27" s="348">
        <f>SUM('- 24 -'!H27,'- 24 -'!F27,'- 24 -'!D27,'- 24 -'!B27)</f>
        <v>248652</v>
      </c>
      <c r="C27" s="354">
        <f>B27/'- 3 -'!D27*100</f>
        <v>0.8408060433128797</v>
      </c>
      <c r="D27" s="348">
        <f>SUM('- 25 -'!B27,'- 25 -'!E27,'- 25 -'!H27,'- 26 -'!B27)</f>
        <v>1030205</v>
      </c>
      <c r="E27" s="354">
        <f>D27/'- 3 -'!D27*100</f>
        <v>3.4835938977009846</v>
      </c>
      <c r="F27" s="348">
        <f>D27/'- 7 -'!F27</f>
        <v>304.04775256028097</v>
      </c>
      <c r="G27" s="348">
        <f>SUM('- 27 -'!B27,'- 27 -'!E27,'- 27 -'!H27,'- 28 -'!B27,'- 28 -'!E27,'- 28 -'!H27)</f>
        <v>2020821</v>
      </c>
      <c r="H27" s="354">
        <f>G27/'- 3 -'!D27*100</f>
        <v>6.833319294651067</v>
      </c>
      <c r="I27" s="348">
        <f>G27/'- 7 -'!F27</f>
        <v>596.4114747808635</v>
      </c>
    </row>
    <row r="28" spans="1:9" ht="13.5" customHeight="1">
      <c r="A28" s="25" t="s">
        <v>316</v>
      </c>
      <c r="B28" s="26">
        <f>SUM('- 24 -'!H28,'- 24 -'!F28,'- 24 -'!D28,'- 24 -'!B28)</f>
        <v>9462</v>
      </c>
      <c r="C28" s="80">
        <f>B28/'- 3 -'!D28*100</f>
        <v>0.052603500806898344</v>
      </c>
      <c r="D28" s="26">
        <f>SUM('- 25 -'!B28,'- 25 -'!E28,'- 25 -'!H28,'- 26 -'!B28)</f>
        <v>709755</v>
      </c>
      <c r="E28" s="80">
        <f>D28/'- 3 -'!D28*100</f>
        <v>3.945846302599887</v>
      </c>
      <c r="F28" s="26">
        <f>D28/'- 7 -'!F28</f>
        <v>346.4754698559922</v>
      </c>
      <c r="G28" s="26">
        <f>SUM('- 27 -'!B28,'- 27 -'!E28,'- 27 -'!H28,'- 28 -'!B28,'- 28 -'!E28,'- 28 -'!H28)</f>
        <v>722701</v>
      </c>
      <c r="H28" s="80">
        <f>G28/'- 3 -'!D28*100</f>
        <v>4.01781892164936</v>
      </c>
      <c r="I28" s="26">
        <f>G28/'- 7 -'!F28</f>
        <v>352.79521601171587</v>
      </c>
    </row>
    <row r="29" spans="1:9" ht="13.5" customHeight="1">
      <c r="A29" s="347" t="s">
        <v>317</v>
      </c>
      <c r="B29" s="348">
        <f>SUM('- 24 -'!H29,'- 24 -'!F29,'- 24 -'!D29,'- 24 -'!B29)</f>
        <v>510682</v>
      </c>
      <c r="C29" s="354">
        <f>B29/'- 3 -'!D29*100</f>
        <v>0.4628534590098635</v>
      </c>
      <c r="D29" s="348">
        <f>SUM('- 25 -'!B29,'- 25 -'!E29,'- 25 -'!H29,'- 26 -'!B29)</f>
        <v>3482124</v>
      </c>
      <c r="E29" s="354">
        <f>D29/'- 3 -'!D29*100</f>
        <v>3.1560014609899345</v>
      </c>
      <c r="F29" s="348">
        <f>D29/'- 7 -'!F29</f>
        <v>270.803281875802</v>
      </c>
      <c r="G29" s="348">
        <f>SUM('- 27 -'!B29,'- 27 -'!E29,'- 27 -'!H29,'- 28 -'!B29,'- 28 -'!E29,'- 28 -'!H29)</f>
        <v>7350885</v>
      </c>
      <c r="H29" s="354">
        <f>G29/'- 3 -'!D29*100</f>
        <v>6.662428965645392</v>
      </c>
      <c r="I29" s="348">
        <f>G29/'- 7 -'!F29</f>
        <v>571.6751565112571</v>
      </c>
    </row>
    <row r="30" spans="1:9" ht="13.5" customHeight="1">
      <c r="A30" s="25" t="s">
        <v>318</v>
      </c>
      <c r="B30" s="26">
        <f>SUM('- 24 -'!H30,'- 24 -'!F30,'- 24 -'!D30,'- 24 -'!B30)</f>
        <v>9538</v>
      </c>
      <c r="C30" s="80">
        <f>B30/'- 3 -'!D30*100</f>
        <v>0.09205533859677281</v>
      </c>
      <c r="D30" s="26">
        <f>SUM('- 25 -'!B30,'- 25 -'!E30,'- 25 -'!H30,'- 26 -'!B30)</f>
        <v>390340</v>
      </c>
      <c r="E30" s="80">
        <f>D30/'- 3 -'!D30*100</f>
        <v>3.767339155783634</v>
      </c>
      <c r="F30" s="26">
        <f>D30/'- 7 -'!F30</f>
        <v>317.2206420154409</v>
      </c>
      <c r="G30" s="26">
        <f>SUM('- 27 -'!B30,'- 27 -'!E30,'- 27 -'!H30,'- 28 -'!B30,'- 28 -'!E30,'- 28 -'!H30)</f>
        <v>409434</v>
      </c>
      <c r="H30" s="80">
        <f>G30/'- 3 -'!D30*100</f>
        <v>3.951623558715777</v>
      </c>
      <c r="I30" s="26">
        <f>G30/'- 7 -'!F30</f>
        <v>332.73791141812274</v>
      </c>
    </row>
    <row r="31" spans="1:9" ht="13.5" customHeight="1">
      <c r="A31" s="347" t="s">
        <v>319</v>
      </c>
      <c r="B31" s="348">
        <f>SUM('- 24 -'!H31,'- 24 -'!F31,'- 24 -'!D31,'- 24 -'!B31)</f>
        <v>37152</v>
      </c>
      <c r="C31" s="354">
        <f>B31/'- 3 -'!D31*100</f>
        <v>0.1369556692281712</v>
      </c>
      <c r="D31" s="348">
        <f>SUM('- 25 -'!B31,'- 25 -'!E31,'- 25 -'!H31,'- 26 -'!B31)</f>
        <v>768135</v>
      </c>
      <c r="E31" s="354">
        <f>D31/'- 3 -'!D31*100</f>
        <v>2.831622603966981</v>
      </c>
      <c r="F31" s="348">
        <f>D31/'- 7 -'!F31</f>
        <v>226.4682469485229</v>
      </c>
      <c r="G31" s="348">
        <f>SUM('- 27 -'!B31,'- 27 -'!E31,'- 27 -'!H31,'- 28 -'!B31,'- 28 -'!E31,'- 28 -'!H31)</f>
        <v>1422374</v>
      </c>
      <c r="H31" s="354">
        <f>G31/'- 3 -'!D31*100</f>
        <v>5.243383480371199</v>
      </c>
      <c r="I31" s="348">
        <f>G31/'- 7 -'!F31</f>
        <v>419.3566837667315</v>
      </c>
    </row>
    <row r="32" spans="1:9" ht="13.5" customHeight="1">
      <c r="A32" s="25" t="s">
        <v>320</v>
      </c>
      <c r="B32" s="26">
        <f>SUM('- 24 -'!H32,'- 24 -'!F32,'- 24 -'!D32,'- 24 -'!B32)</f>
        <v>11032</v>
      </c>
      <c r="C32" s="80">
        <f>B32/'- 3 -'!D32*100</f>
        <v>0.05661185053527244</v>
      </c>
      <c r="D32" s="26">
        <f>SUM('- 25 -'!B32,'- 25 -'!E32,'- 25 -'!H32,'- 26 -'!B32)</f>
        <v>742916</v>
      </c>
      <c r="E32" s="80">
        <f>D32/'- 3 -'!D32*100</f>
        <v>3.81235039451255</v>
      </c>
      <c r="F32" s="26">
        <f>D32/'- 7 -'!F32</f>
        <v>336.46557971014494</v>
      </c>
      <c r="G32" s="26">
        <f>SUM('- 27 -'!B32,'- 27 -'!E32,'- 27 -'!H32,'- 28 -'!B32,'- 28 -'!E32,'- 28 -'!H32)</f>
        <v>510954</v>
      </c>
      <c r="H32" s="80">
        <f>G32/'- 3 -'!D32*100</f>
        <v>2.6220133682378166</v>
      </c>
      <c r="I32" s="26">
        <f>G32/'- 7 -'!F32</f>
        <v>231.41032608695653</v>
      </c>
    </row>
    <row r="33" spans="1:9" ht="13.5" customHeight="1">
      <c r="A33" s="347" t="s">
        <v>321</v>
      </c>
      <c r="B33" s="348">
        <f>SUM('- 24 -'!H33,'- 24 -'!F33,'- 24 -'!D33,'- 24 -'!B33)</f>
        <v>14806</v>
      </c>
      <c r="C33" s="354">
        <f>B33/'- 3 -'!D33*100</f>
        <v>0.06572606392234824</v>
      </c>
      <c r="D33" s="348">
        <f>SUM('- 25 -'!B33,'- 25 -'!E33,'- 25 -'!H33,'- 26 -'!B33)</f>
        <v>711120</v>
      </c>
      <c r="E33" s="354">
        <f>D33/'- 3 -'!D33*100</f>
        <v>3.156768781335964</v>
      </c>
      <c r="F33" s="348">
        <f>D33/'- 7 -'!F33</f>
        <v>297.5397489539749</v>
      </c>
      <c r="G33" s="348">
        <f>SUM('- 27 -'!B33,'- 27 -'!E33,'- 27 -'!H33,'- 28 -'!B33,'- 28 -'!E33,'- 28 -'!H33)</f>
        <v>800331</v>
      </c>
      <c r="H33" s="354">
        <f>G33/'- 3 -'!D33*100</f>
        <v>3.5527898463485674</v>
      </c>
      <c r="I33" s="348">
        <f>G33/'- 7 -'!F33</f>
        <v>334.8665271966527</v>
      </c>
    </row>
    <row r="34" spans="1:9" ht="13.5" customHeight="1">
      <c r="A34" s="25" t="s">
        <v>322</v>
      </c>
      <c r="B34" s="26">
        <f>SUM('- 24 -'!H34,'- 24 -'!F34,'- 24 -'!D34,'- 24 -'!B34)</f>
        <v>18196</v>
      </c>
      <c r="C34" s="80">
        <f>B34/'- 3 -'!D34*100</f>
        <v>0.09512600510039751</v>
      </c>
      <c r="D34" s="26">
        <f>SUM('- 25 -'!B34,'- 25 -'!E34,'- 25 -'!H34,'- 26 -'!B34)</f>
        <v>803073</v>
      </c>
      <c r="E34" s="80">
        <f>D34/'- 3 -'!D34*100</f>
        <v>4.19834723532598</v>
      </c>
      <c r="F34" s="26">
        <f>D34/'- 7 -'!F34</f>
        <v>374.393006993007</v>
      </c>
      <c r="G34" s="26">
        <f>SUM('- 27 -'!B34,'- 27 -'!E34,'- 27 -'!H34,'- 28 -'!B34,'- 28 -'!E34,'- 28 -'!H34)</f>
        <v>746533</v>
      </c>
      <c r="H34" s="80">
        <f>G34/'- 3 -'!D34*100</f>
        <v>3.9027644518363958</v>
      </c>
      <c r="I34" s="26">
        <f>G34/'- 7 -'!F34</f>
        <v>348.03403263403266</v>
      </c>
    </row>
    <row r="35" spans="1:9" ht="13.5" customHeight="1">
      <c r="A35" s="347" t="s">
        <v>323</v>
      </c>
      <c r="B35" s="348">
        <f>SUM('- 24 -'!H35,'- 24 -'!F35,'- 24 -'!D35,'- 24 -'!B35)</f>
        <v>871691</v>
      </c>
      <c r="C35" s="354">
        <f>B35/'- 3 -'!D35*100</f>
        <v>0.6344616101672297</v>
      </c>
      <c r="D35" s="348">
        <f>SUM('- 25 -'!B35,'- 25 -'!E35,'- 25 -'!H35,'- 26 -'!B35)</f>
        <v>4487700</v>
      </c>
      <c r="E35" s="354">
        <f>D35/'- 3 -'!D35*100</f>
        <v>3.2663792191814265</v>
      </c>
      <c r="F35" s="348">
        <f>D35/'- 7 -'!F35</f>
        <v>261.6353301268037</v>
      </c>
      <c r="G35" s="348">
        <f>SUM('- 27 -'!B35,'- 27 -'!E35,'- 27 -'!H35,'- 28 -'!B35,'- 28 -'!E35,'- 28 -'!H35)</f>
        <v>7322029</v>
      </c>
      <c r="H35" s="354">
        <f>G35/'- 3 -'!D35*100</f>
        <v>5.3293498602499625</v>
      </c>
      <c r="I35" s="348">
        <f>G35/'- 7 -'!F35</f>
        <v>426.87823932371373</v>
      </c>
    </row>
    <row r="36" spans="1:9" ht="13.5" customHeight="1">
      <c r="A36" s="25" t="s">
        <v>324</v>
      </c>
      <c r="B36" s="26">
        <f>SUM('- 24 -'!H36,'- 24 -'!F36,'- 24 -'!D36,'- 24 -'!B36)</f>
        <v>11170</v>
      </c>
      <c r="C36" s="80">
        <f>B36/'- 3 -'!D36*100</f>
        <v>0.06427277711852308</v>
      </c>
      <c r="D36" s="26">
        <f>SUM('- 25 -'!B36,'- 25 -'!E36,'- 25 -'!H36,'- 26 -'!B36)</f>
        <v>631969</v>
      </c>
      <c r="E36" s="80">
        <f>D36/'- 3 -'!D36*100</f>
        <v>3.6363834093836993</v>
      </c>
      <c r="F36" s="26">
        <f>D36/'- 7 -'!F36</f>
        <v>319.9033156162997</v>
      </c>
      <c r="G36" s="26">
        <f>SUM('- 27 -'!B36,'- 27 -'!E36,'- 27 -'!H36,'- 28 -'!B36,'- 28 -'!E36,'- 28 -'!H36)</f>
        <v>746474</v>
      </c>
      <c r="H36" s="80">
        <f>G36/'- 3 -'!D36*100</f>
        <v>4.295251300516777</v>
      </c>
      <c r="I36" s="26">
        <f>G36/'- 7 -'!F36</f>
        <v>377.86585674512787</v>
      </c>
    </row>
    <row r="37" spans="1:9" ht="13.5" customHeight="1">
      <c r="A37" s="347" t="s">
        <v>325</v>
      </c>
      <c r="B37" s="348">
        <f>SUM('- 24 -'!H37,'- 24 -'!F37,'- 24 -'!D37,'- 24 -'!B37)</f>
        <v>2867</v>
      </c>
      <c r="C37" s="354">
        <f>B37/'- 3 -'!D37*100</f>
        <v>0.010313333607923893</v>
      </c>
      <c r="D37" s="348">
        <f>SUM('- 25 -'!B37,'- 25 -'!E37,'- 25 -'!H37,'- 26 -'!B37)</f>
        <v>1041662</v>
      </c>
      <c r="E37" s="354">
        <f>D37/'- 3 -'!D37*100</f>
        <v>3.7471251177876583</v>
      </c>
      <c r="F37" s="348">
        <f>D37/'- 7 -'!F37</f>
        <v>308.4121391561806</v>
      </c>
      <c r="G37" s="348">
        <f>SUM('- 27 -'!B37,'- 27 -'!E37,'- 27 -'!H37,'- 28 -'!B37,'- 28 -'!E37,'- 28 -'!H37)</f>
        <v>1185931</v>
      </c>
      <c r="H37" s="354">
        <f>G37/'- 3 -'!D37*100</f>
        <v>4.266097676658106</v>
      </c>
      <c r="I37" s="348">
        <f>G37/'- 7 -'!F37</f>
        <v>351.12686898593637</v>
      </c>
    </row>
    <row r="38" spans="1:9" ht="13.5" customHeight="1">
      <c r="A38" s="25" t="s">
        <v>326</v>
      </c>
      <c r="B38" s="26">
        <f>SUM('- 24 -'!H38,'- 24 -'!F38,'- 24 -'!D38,'- 24 -'!B38)</f>
        <v>915602</v>
      </c>
      <c r="C38" s="80">
        <f>B38/'- 3 -'!D38*100</f>
        <v>1.3011752190043928</v>
      </c>
      <c r="D38" s="26">
        <f>SUM('- 25 -'!B38,'- 25 -'!E38,'- 25 -'!H38,'- 26 -'!B38)</f>
        <v>2208077</v>
      </c>
      <c r="E38" s="80">
        <f>D38/'- 3 -'!D38*100</f>
        <v>3.1379300985073897</v>
      </c>
      <c r="F38" s="26">
        <f>D38/'- 7 -'!F38</f>
        <v>254.85653277931672</v>
      </c>
      <c r="G38" s="26">
        <f>SUM('- 27 -'!B38,'- 27 -'!E38,'- 27 -'!H38,'- 28 -'!B38,'- 28 -'!E38,'- 28 -'!H38)</f>
        <v>3823375</v>
      </c>
      <c r="H38" s="80">
        <f>G38/'- 3 -'!D38*100</f>
        <v>5.433453403291955</v>
      </c>
      <c r="I38" s="26">
        <f>G38/'- 7 -'!F38</f>
        <v>441.29443674976915</v>
      </c>
    </row>
    <row r="39" spans="1:9" ht="13.5" customHeight="1">
      <c r="A39" s="347" t="s">
        <v>327</v>
      </c>
      <c r="B39" s="348">
        <f>SUM('- 24 -'!H39,'- 24 -'!F39,'- 24 -'!D39,'- 24 -'!B39)</f>
        <v>44711</v>
      </c>
      <c r="C39" s="354">
        <f>B39/'- 3 -'!D39*100</f>
        <v>0.27921720014423296</v>
      </c>
      <c r="D39" s="348">
        <f>SUM('- 25 -'!B39,'- 25 -'!E39,'- 25 -'!H39,'- 26 -'!B39)</f>
        <v>626411</v>
      </c>
      <c r="E39" s="354">
        <f>D39/'- 3 -'!D39*100</f>
        <v>3.9118947364082466</v>
      </c>
      <c r="F39" s="348">
        <f>D39/'- 7 -'!F39</f>
        <v>362.25479990747164</v>
      </c>
      <c r="G39" s="348">
        <f>SUM('- 27 -'!B39,'- 27 -'!E39,'- 27 -'!H39,'- 28 -'!B39,'- 28 -'!E39,'- 28 -'!H39)</f>
        <v>494624</v>
      </c>
      <c r="H39" s="354">
        <f>G39/'- 3 -'!D39*100</f>
        <v>3.0888937488345394</v>
      </c>
      <c r="I39" s="348">
        <f>G39/'- 7 -'!F39</f>
        <v>286.04210039324545</v>
      </c>
    </row>
    <row r="40" spans="1:9" ht="13.5" customHeight="1">
      <c r="A40" s="25" t="s">
        <v>328</v>
      </c>
      <c r="B40" s="26">
        <f>SUM('- 24 -'!H40,'- 24 -'!F40,'- 24 -'!D40,'- 24 -'!B40)</f>
        <v>557081</v>
      </c>
      <c r="C40" s="80">
        <f>B40/'- 3 -'!D40*100</f>
        <v>0.7638407949019711</v>
      </c>
      <c r="D40" s="26">
        <f>SUM('- 25 -'!B40,'- 25 -'!E40,'- 25 -'!H40,'- 26 -'!B40)</f>
        <v>2614305</v>
      </c>
      <c r="E40" s="80">
        <f>D40/'- 3 -'!D40*100</f>
        <v>3.5846004608238253</v>
      </c>
      <c r="F40" s="26">
        <f>D40/'- 7 -'!F40</f>
        <v>294.6319896496385</v>
      </c>
      <c r="G40" s="26">
        <f>SUM('- 27 -'!B40,'- 27 -'!E40,'- 27 -'!H40,'- 28 -'!B40,'- 28 -'!E40,'- 28 -'!H40)</f>
        <v>3888616</v>
      </c>
      <c r="H40" s="80">
        <f>G40/'- 3 -'!D40*100</f>
        <v>5.331870116748773</v>
      </c>
      <c r="I40" s="26">
        <f>G40/'- 7 -'!F40</f>
        <v>438.24674973402824</v>
      </c>
    </row>
    <row r="41" spans="1:9" ht="13.5" customHeight="1">
      <c r="A41" s="347" t="s">
        <v>329</v>
      </c>
      <c r="B41" s="348">
        <f>SUM('- 24 -'!H41,'- 24 -'!F41,'- 24 -'!D41,'- 24 -'!B41)</f>
        <v>116450</v>
      </c>
      <c r="C41" s="354">
        <f>B41/'- 3 -'!D41*100</f>
        <v>0.2655028105678372</v>
      </c>
      <c r="D41" s="348">
        <f>SUM('- 25 -'!B41,'- 25 -'!E41,'- 25 -'!H41,'- 26 -'!B41)</f>
        <v>1506064</v>
      </c>
      <c r="E41" s="354">
        <f>D41/'- 3 -'!D41*100</f>
        <v>3.4337846706315087</v>
      </c>
      <c r="F41" s="348">
        <f>D41/'- 7 -'!F41</f>
        <v>317.6680025311116</v>
      </c>
      <c r="G41" s="348">
        <f>SUM('- 27 -'!B41,'- 27 -'!E41,'- 27 -'!H41,'- 28 -'!B41,'- 28 -'!E41,'- 28 -'!H41)</f>
        <v>1968145</v>
      </c>
      <c r="H41" s="354">
        <f>G41/'- 3 -'!D41*100</f>
        <v>4.48731669476201</v>
      </c>
      <c r="I41" s="348">
        <f>G41/'- 7 -'!F41</f>
        <v>415.13288335794135</v>
      </c>
    </row>
    <row r="42" spans="1:9" ht="13.5" customHeight="1">
      <c r="A42" s="25" t="s">
        <v>330</v>
      </c>
      <c r="B42" s="26">
        <f>SUM('- 24 -'!H42,'- 24 -'!F42,'- 24 -'!D42,'- 24 -'!B42)</f>
        <v>64072</v>
      </c>
      <c r="C42" s="80">
        <f>B42/'- 3 -'!D42*100</f>
        <v>0.3950687439469028</v>
      </c>
      <c r="D42" s="26">
        <f>SUM('- 25 -'!B42,'- 25 -'!E42,'- 25 -'!H42,'- 26 -'!B42)</f>
        <v>635510</v>
      </c>
      <c r="E42" s="80">
        <f>D42/'- 3 -'!D42*100</f>
        <v>3.9185625150720464</v>
      </c>
      <c r="F42" s="26">
        <f>D42/'- 7 -'!F42</f>
        <v>360.20518052485403</v>
      </c>
      <c r="G42" s="26">
        <f>SUM('- 27 -'!B42,'- 27 -'!E42,'- 27 -'!H42,'- 28 -'!B42,'- 28 -'!E42,'- 28 -'!H42)</f>
        <v>537516</v>
      </c>
      <c r="H42" s="80">
        <f>G42/'- 3 -'!D42*100</f>
        <v>3.3143302998402326</v>
      </c>
      <c r="I42" s="26">
        <f>G42/'- 7 -'!F42</f>
        <v>304.6624723686448</v>
      </c>
    </row>
    <row r="43" spans="1:9" ht="13.5" customHeight="1">
      <c r="A43" s="347" t="s">
        <v>331</v>
      </c>
      <c r="B43" s="348">
        <f>SUM('- 24 -'!H43,'- 24 -'!F43,'- 24 -'!D43,'- 24 -'!B43)</f>
        <v>4992</v>
      </c>
      <c r="C43" s="354">
        <f>B43/'- 3 -'!D43*100</f>
        <v>0.05209530184280869</v>
      </c>
      <c r="D43" s="348">
        <f>SUM('- 25 -'!B43,'- 25 -'!E43,'- 25 -'!H43,'- 26 -'!B43)</f>
        <v>479593</v>
      </c>
      <c r="E43" s="354">
        <f>D43/'- 3 -'!D43*100</f>
        <v>5.004916285396264</v>
      </c>
      <c r="F43" s="348">
        <f>D43/'- 7 -'!F43</f>
        <v>427.17823105014696</v>
      </c>
      <c r="G43" s="348">
        <f>SUM('- 27 -'!B43,'- 27 -'!E43,'- 27 -'!H43,'- 28 -'!B43,'- 28 -'!E43,'- 28 -'!H43)</f>
        <v>455513</v>
      </c>
      <c r="H43" s="354">
        <f>G43/'- 3 -'!D43*100</f>
        <v>4.7536232428532275</v>
      </c>
      <c r="I43" s="348">
        <f>G43/'- 7 -'!F43</f>
        <v>405.72993675959736</v>
      </c>
    </row>
    <row r="44" spans="1:9" ht="13.5" customHeight="1">
      <c r="A44" s="25" t="s">
        <v>332</v>
      </c>
      <c r="B44" s="26">
        <f>SUM('- 24 -'!H44,'- 24 -'!F44,'- 24 -'!D44,'- 24 -'!B44)</f>
        <v>10756</v>
      </c>
      <c r="C44" s="80">
        <f>B44/'- 3 -'!D44*100</f>
        <v>0.15489252135244383</v>
      </c>
      <c r="D44" s="26">
        <f>SUM('- 25 -'!B44,'- 25 -'!E44,'- 25 -'!H44,'- 26 -'!B44)</f>
        <v>289463</v>
      </c>
      <c r="E44" s="80">
        <f>D44/'- 3 -'!D44*100</f>
        <v>4.168431936430127</v>
      </c>
      <c r="F44" s="26">
        <f>D44/'- 7 -'!F44</f>
        <v>371.10641025641024</v>
      </c>
      <c r="G44" s="26">
        <f>SUM('- 27 -'!B44,'- 27 -'!E44,'- 27 -'!H44,'- 28 -'!B44,'- 28 -'!E44,'- 28 -'!H44)</f>
        <v>178815</v>
      </c>
      <c r="H44" s="80">
        <f>G44/'- 3 -'!D44*100</f>
        <v>2.575037765492492</v>
      </c>
      <c r="I44" s="26">
        <f>G44/'- 7 -'!F44</f>
        <v>229.25</v>
      </c>
    </row>
    <row r="45" spans="1:9" ht="13.5" customHeight="1">
      <c r="A45" s="347" t="s">
        <v>333</v>
      </c>
      <c r="B45" s="348">
        <f>SUM('- 24 -'!H45,'- 24 -'!F45,'- 24 -'!D45,'- 24 -'!B45)</f>
        <v>231652</v>
      </c>
      <c r="C45" s="354">
        <f>B45/'- 3 -'!D45*100</f>
        <v>2.0373649416363526</v>
      </c>
      <c r="D45" s="348">
        <f>SUM('- 25 -'!B45,'- 25 -'!E45,'- 25 -'!H45,'- 26 -'!B45)</f>
        <v>423226</v>
      </c>
      <c r="E45" s="354">
        <f>D45/'- 3 -'!D45*100</f>
        <v>3.7222463643266064</v>
      </c>
      <c r="F45" s="348">
        <f>D45/'- 7 -'!F45</f>
        <v>283.4735432016075</v>
      </c>
      <c r="G45" s="348">
        <f>SUM('- 27 -'!B45,'- 27 -'!E45,'- 27 -'!H45,'- 28 -'!B45,'- 28 -'!E45,'- 28 -'!H45)</f>
        <v>592137</v>
      </c>
      <c r="H45" s="354">
        <f>G45/'- 3 -'!D45*100</f>
        <v>5.207808110638911</v>
      </c>
      <c r="I45" s="348">
        <f>G45/'- 7 -'!F45</f>
        <v>396.60884125920967</v>
      </c>
    </row>
    <row r="46" spans="1:9" ht="13.5" customHeight="1">
      <c r="A46" s="25" t="s">
        <v>334</v>
      </c>
      <c r="B46" s="26">
        <f>SUM('- 24 -'!H46,'- 24 -'!F46,'- 24 -'!D46,'- 24 -'!B46)</f>
        <v>5964285</v>
      </c>
      <c r="C46" s="80">
        <f>B46/'- 3 -'!D46*100</f>
        <v>2.1291372865234908</v>
      </c>
      <c r="D46" s="26">
        <f>SUM('- 25 -'!B46,'- 25 -'!E46,'- 25 -'!H46,'- 26 -'!B46)</f>
        <v>7694706</v>
      </c>
      <c r="E46" s="80">
        <f>D46/'- 3 -'!D46*100</f>
        <v>2.746864955889268</v>
      </c>
      <c r="F46" s="26">
        <f>D46/'- 7 -'!F46</f>
        <v>251.95170986627548</v>
      </c>
      <c r="G46" s="26">
        <f>SUM('- 27 -'!B46,'- 27 -'!E46,'- 27 -'!H46,'- 28 -'!B46,'- 28 -'!E46,'- 28 -'!H46)</f>
        <v>13465447</v>
      </c>
      <c r="H46" s="80">
        <f>G46/'- 3 -'!D46*100</f>
        <v>4.806910683745977</v>
      </c>
      <c r="I46" s="26">
        <f>G46/'- 7 -'!F46</f>
        <v>440.9060457623345</v>
      </c>
    </row>
    <row r="47" spans="1:9" ht="4.5" customHeight="1">
      <c r="A47"/>
      <c r="B47"/>
      <c r="C47"/>
      <c r="D47"/>
      <c r="E47"/>
      <c r="F47"/>
      <c r="G47"/>
      <c r="H47"/>
      <c r="I47"/>
    </row>
    <row r="48" spans="1:9" ht="13.5" customHeight="1">
      <c r="A48" s="349" t="s">
        <v>335</v>
      </c>
      <c r="B48" s="350">
        <f>SUM(B11:B46)</f>
        <v>13423436</v>
      </c>
      <c r="C48" s="357">
        <f>B48/'- 3 -'!D48*100</f>
        <v>0.882886850015681</v>
      </c>
      <c r="D48" s="350">
        <f>SUM(D11:D46)</f>
        <v>51349807</v>
      </c>
      <c r="E48" s="357">
        <f>D48/'- 3 -'!D48*100</f>
        <v>3.3773818678871166</v>
      </c>
      <c r="F48" s="350">
        <f>D48/'- 7 -'!F48</f>
        <v>291.88564519759626</v>
      </c>
      <c r="G48" s="350">
        <f>SUM(G11:G46)</f>
        <v>77189030</v>
      </c>
      <c r="H48" s="357">
        <f>G48/'- 3 -'!D48*100</f>
        <v>5.076880431542706</v>
      </c>
      <c r="I48" s="350">
        <f>G48/'- 7 -'!F48</f>
        <v>438.76250252949563</v>
      </c>
    </row>
    <row r="49" spans="1:9" ht="4.5" customHeight="1">
      <c r="A49"/>
      <c r="B49"/>
      <c r="C49"/>
      <c r="D49"/>
      <c r="E49"/>
      <c r="F49"/>
      <c r="G49"/>
      <c r="H49"/>
      <c r="I49"/>
    </row>
    <row r="50" spans="1:9" ht="13.5" customHeight="1">
      <c r="A50" s="25" t="s">
        <v>336</v>
      </c>
      <c r="B50" s="26">
        <f>SUM('- 24 -'!H50,'- 24 -'!F50,'- 24 -'!D50,'- 24 -'!B50)</f>
        <v>6557</v>
      </c>
      <c r="C50" s="80">
        <f>B50/'- 3 -'!D50*100</f>
        <v>0.25717265396138844</v>
      </c>
      <c r="D50" s="26">
        <f>SUM('- 25 -'!B50,'- 25 -'!E50,'- 25 -'!H50,'- 26 -'!B50)</f>
        <v>117078</v>
      </c>
      <c r="E50" s="80">
        <f>D50/'- 3 -'!D50*100</f>
        <v>4.591926182780454</v>
      </c>
      <c r="F50" s="26">
        <f>D50/'- 7 -'!F50</f>
        <v>512.8252299605782</v>
      </c>
      <c r="G50" s="26">
        <f>SUM('- 27 -'!B50,'- 27 -'!E50,'- 27 -'!H50,'- 28 -'!B50,'- 28 -'!E50,'- 28 -'!H50)</f>
        <v>130178</v>
      </c>
      <c r="H50" s="80">
        <f>G50/'- 3 -'!D50*100</f>
        <v>5.105722395514049</v>
      </c>
      <c r="I50" s="26">
        <f>G50/'- 7 -'!F50</f>
        <v>570.2058694699956</v>
      </c>
    </row>
    <row r="51" spans="1:9" ht="13.5" customHeight="1">
      <c r="A51" s="347" t="s">
        <v>337</v>
      </c>
      <c r="B51" s="348">
        <f>SUM('- 24 -'!H51,'- 24 -'!F51,'- 24 -'!D51,'- 24 -'!B51)</f>
        <v>1034969</v>
      </c>
      <c r="C51" s="354">
        <f>B51/'- 3 -'!D51*100</f>
        <v>12.934858600888797</v>
      </c>
      <c r="D51" s="348">
        <f>SUM('- 25 -'!B51,'- 25 -'!E51,'- 25 -'!H51,'- 26 -'!B51)</f>
        <v>698294</v>
      </c>
      <c r="E51" s="354">
        <f>D51/'- 3 -'!D51*100</f>
        <v>8.72715429336438</v>
      </c>
      <c r="F51" s="348">
        <f>D51/'- 7 -'!F51</f>
        <v>1004.161633592177</v>
      </c>
      <c r="G51" s="348">
        <f>SUM('- 27 -'!B51,'- 27 -'!E51,'- 27 -'!H51,'- 28 -'!B51,'- 28 -'!E51,'- 28 -'!H51)</f>
        <v>765566</v>
      </c>
      <c r="H51" s="354">
        <f>G51/'- 3 -'!D51*100</f>
        <v>9.567907792067231</v>
      </c>
      <c r="I51" s="348">
        <f>G51/'- 7 -'!F51</f>
        <v>1100.9002013229795</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J51"/>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6"/>
      <c r="B2" s="7" t="s">
        <v>48</v>
      </c>
      <c r="C2" s="8"/>
      <c r="D2" s="8"/>
      <c r="E2" s="8"/>
      <c r="F2" s="8"/>
      <c r="G2" s="8"/>
      <c r="H2" s="83"/>
      <c r="I2" s="83"/>
      <c r="J2" s="157" t="s">
        <v>52</v>
      </c>
    </row>
    <row r="3" spans="1:10" ht="15.75" customHeight="1">
      <c r="A3" s="158"/>
      <c r="B3" s="9" t="str">
        <f>OPYEAR</f>
        <v>OPERATING FUND 2005/2006 ACTUAL</v>
      </c>
      <c r="C3" s="10"/>
      <c r="D3" s="10"/>
      <c r="E3" s="10"/>
      <c r="F3" s="10"/>
      <c r="G3" s="10"/>
      <c r="H3" s="85"/>
      <c r="I3" s="85"/>
      <c r="J3" s="75"/>
    </row>
    <row r="4" spans="2:10" ht="15.75" customHeight="1">
      <c r="B4" s="6"/>
      <c r="C4" s="6"/>
      <c r="D4" s="6"/>
      <c r="E4" s="6"/>
      <c r="F4" s="6"/>
      <c r="G4" s="6"/>
      <c r="H4" s="6"/>
      <c r="I4" s="6"/>
      <c r="J4" s="6"/>
    </row>
    <row r="5" spans="2:10" ht="15.75" customHeight="1">
      <c r="B5" s="6"/>
      <c r="C5" s="6"/>
      <c r="D5" s="6"/>
      <c r="E5" s="6"/>
      <c r="F5" s="6"/>
      <c r="G5" s="6"/>
      <c r="H5" s="6"/>
      <c r="I5" s="6"/>
      <c r="J5" s="6"/>
    </row>
    <row r="6" spans="2:10" ht="15.75" customHeight="1">
      <c r="B6" s="376" t="s">
        <v>77</v>
      </c>
      <c r="C6" s="379"/>
      <c r="D6" s="377"/>
      <c r="E6" s="376" t="s">
        <v>78</v>
      </c>
      <c r="F6" s="379"/>
      <c r="G6" s="377"/>
      <c r="H6" s="376" t="s">
        <v>50</v>
      </c>
      <c r="I6" s="379"/>
      <c r="J6" s="377"/>
    </row>
    <row r="7" spans="2:10" ht="15.75" customHeight="1">
      <c r="B7" s="362" t="s">
        <v>109</v>
      </c>
      <c r="C7" s="363"/>
      <c r="D7" s="364"/>
      <c r="E7" s="362" t="s">
        <v>110</v>
      </c>
      <c r="F7" s="363"/>
      <c r="G7" s="364"/>
      <c r="H7" s="362" t="s">
        <v>111</v>
      </c>
      <c r="I7" s="363"/>
      <c r="J7" s="364"/>
    </row>
    <row r="8" spans="1:10" ht="15.75" customHeight="1">
      <c r="A8" s="76"/>
      <c r="B8" s="159"/>
      <c r="C8" s="160"/>
      <c r="D8" s="161" t="s">
        <v>118</v>
      </c>
      <c r="E8" s="159"/>
      <c r="F8" s="161"/>
      <c r="G8" s="161" t="s">
        <v>118</v>
      </c>
      <c r="H8" s="159"/>
      <c r="I8" s="161"/>
      <c r="J8" s="161" t="s">
        <v>118</v>
      </c>
    </row>
    <row r="9" spans="1:10" ht="15.75" customHeight="1">
      <c r="A9" s="42" t="s">
        <v>141</v>
      </c>
      <c r="B9" s="88" t="s">
        <v>142</v>
      </c>
      <c r="C9" s="88" t="s">
        <v>143</v>
      </c>
      <c r="D9" s="88" t="s">
        <v>144</v>
      </c>
      <c r="E9" s="88" t="s">
        <v>142</v>
      </c>
      <c r="F9" s="88" t="s">
        <v>143</v>
      </c>
      <c r="G9" s="88" t="s">
        <v>144</v>
      </c>
      <c r="H9" s="88" t="s">
        <v>142</v>
      </c>
      <c r="I9" s="88" t="s">
        <v>143</v>
      </c>
      <c r="J9" s="88" t="s">
        <v>144</v>
      </c>
    </row>
    <row r="10" ht="4.5" customHeight="1">
      <c r="A10" s="4"/>
    </row>
    <row r="11" spans="1:10" ht="13.5" customHeight="1">
      <c r="A11" s="347" t="s">
        <v>300</v>
      </c>
      <c r="B11" s="348">
        <f>SUM('- 30 -'!D11,'- 30 -'!B11,'- 29 -'!F11,'- 29 -'!D11,'- 29 -'!B11)</f>
        <v>904879</v>
      </c>
      <c r="C11" s="354">
        <f>B11/'- 3 -'!D11*100</f>
        <v>7.486416748518071</v>
      </c>
      <c r="D11" s="348">
        <f>B11/'- 7 -'!F11</f>
        <v>602.850766155896</v>
      </c>
      <c r="E11" s="348">
        <f>SUM('- 32 -'!D11,'- 32 -'!B11,'- 31 -'!F11,'- 31 -'!D11,'- 31 -'!B11)</f>
        <v>1365085</v>
      </c>
      <c r="F11" s="354">
        <f>E11/'- 3 -'!D11*100</f>
        <v>11.293880405171066</v>
      </c>
      <c r="G11" s="348">
        <f>E11/'- 7 -'!F11</f>
        <v>909.4503664223851</v>
      </c>
      <c r="H11" s="348">
        <f>SUM('- 33 -'!B11,'- 33 -'!D11)</f>
        <v>208844</v>
      </c>
      <c r="I11" s="354">
        <f>H11/'- 3 -'!D11*100</f>
        <v>1.7278478331661005</v>
      </c>
      <c r="J11" s="348">
        <f>H11/'- 7 -'!F11</f>
        <v>139.13657561625584</v>
      </c>
    </row>
    <row r="12" spans="1:10" ht="13.5" customHeight="1">
      <c r="A12" s="25" t="s">
        <v>301</v>
      </c>
      <c r="B12" s="26">
        <f>SUM('- 30 -'!D12,'- 30 -'!B12,'- 29 -'!F12,'- 29 -'!D12,'- 29 -'!B12)</f>
        <v>1710618</v>
      </c>
      <c r="C12" s="80">
        <f>B12/'- 3 -'!D12*100</f>
        <v>8.164540341597414</v>
      </c>
      <c r="D12" s="26">
        <f>B12/'- 7 -'!F12</f>
        <v>729.3813158231358</v>
      </c>
      <c r="E12" s="26">
        <f>SUM('- 32 -'!D12,'- 32 -'!B12,'- 31 -'!F12,'- 31 -'!D12,'- 31 -'!B12)</f>
        <v>2452919</v>
      </c>
      <c r="F12" s="80">
        <f>E12/'- 3 -'!D12*100</f>
        <v>11.707439141977218</v>
      </c>
      <c r="G12" s="26">
        <f>E12/'- 7 -'!F12</f>
        <v>1045.8870933356075</v>
      </c>
      <c r="H12" s="26">
        <f>SUM('- 33 -'!B12,'- 33 -'!D12)</f>
        <v>357793</v>
      </c>
      <c r="I12" s="80">
        <f>H12/'- 3 -'!D12*100</f>
        <v>1.7076959218488075</v>
      </c>
      <c r="J12" s="26">
        <f>H12/'- 7 -'!F12</f>
        <v>152.55745533620433</v>
      </c>
    </row>
    <row r="13" spans="1:10" ht="13.5" customHeight="1">
      <c r="A13" s="347" t="s">
        <v>302</v>
      </c>
      <c r="B13" s="348">
        <f>SUM('- 30 -'!D13,'- 30 -'!B13,'- 29 -'!F13,'- 29 -'!D13,'- 29 -'!B13)</f>
        <v>1396925</v>
      </c>
      <c r="C13" s="354">
        <f>B13/'- 3 -'!D13*100</f>
        <v>2.6962410066270097</v>
      </c>
      <c r="D13" s="348">
        <f>B13/'- 7 -'!F13</f>
        <v>201.75115540150202</v>
      </c>
      <c r="E13" s="348">
        <f>SUM('- 32 -'!D13,'- 32 -'!B13,'- 31 -'!F13,'- 31 -'!D13,'- 31 -'!B13)</f>
        <v>5362402</v>
      </c>
      <c r="F13" s="354">
        <f>E13/'- 3 -'!D13*100</f>
        <v>10.350110540235653</v>
      </c>
      <c r="G13" s="348">
        <f>E13/'- 7 -'!F13</f>
        <v>774.4659156556903</v>
      </c>
      <c r="H13" s="348">
        <f>SUM('- 33 -'!B13,'- 33 -'!D13)</f>
        <v>964473</v>
      </c>
      <c r="I13" s="354">
        <f>H13/'- 3 -'!D13*100</f>
        <v>1.861554236902176</v>
      </c>
      <c r="J13" s="348">
        <f>H13/'- 7 -'!F13</f>
        <v>139.29419410745234</v>
      </c>
    </row>
    <row r="14" spans="1:10" ht="13.5" customHeight="1">
      <c r="A14" s="25" t="s">
        <v>338</v>
      </c>
      <c r="B14" s="26">
        <f>SUM('- 30 -'!D14,'- 30 -'!B14,'- 29 -'!F14,'- 29 -'!D14,'- 29 -'!B14)</f>
        <v>4717219</v>
      </c>
      <c r="C14" s="80">
        <f>B14/'- 3 -'!D14*100</f>
        <v>10.180267836303628</v>
      </c>
      <c r="D14" s="26">
        <f>B14/'- 7 -'!F14</f>
        <v>1029.98296906046</v>
      </c>
      <c r="E14" s="26">
        <f>SUM('- 32 -'!D14,'- 32 -'!B14,'- 31 -'!F14,'- 31 -'!D14,'- 31 -'!B14)</f>
        <v>4867841</v>
      </c>
      <c r="F14" s="80">
        <f>E14/'- 3 -'!D14*100</f>
        <v>10.505326372284197</v>
      </c>
      <c r="G14" s="26">
        <f>E14/'- 7 -'!F14</f>
        <v>1062.8705866940327</v>
      </c>
      <c r="H14" s="26">
        <f>SUM('- 33 -'!B14,'- 33 -'!D14)</f>
        <v>872190</v>
      </c>
      <c r="I14" s="80">
        <f>H14/'- 3 -'!D14*100</f>
        <v>1.8822801748542224</v>
      </c>
      <c r="J14" s="26">
        <f>H14/'- 7 -'!F14</f>
        <v>190.4386558658486</v>
      </c>
    </row>
    <row r="15" spans="1:10" ht="13.5" customHeight="1">
      <c r="A15" s="347" t="s">
        <v>303</v>
      </c>
      <c r="B15" s="348">
        <f>SUM('- 30 -'!D15,'- 30 -'!B15,'- 29 -'!F15,'- 29 -'!D15,'- 29 -'!B15)</f>
        <v>928145</v>
      </c>
      <c r="C15" s="354">
        <f>B15/'- 3 -'!D15*100</f>
        <v>6.7120993229721355</v>
      </c>
      <c r="D15" s="348">
        <f>B15/'- 7 -'!F15</f>
        <v>577.5637834474176</v>
      </c>
      <c r="E15" s="348">
        <f>SUM('- 32 -'!D15,'- 32 -'!B15,'- 31 -'!F15,'- 31 -'!D15,'- 31 -'!B15)</f>
        <v>1756033</v>
      </c>
      <c r="F15" s="354">
        <f>E15/'- 3 -'!D15*100</f>
        <v>12.6991665207664</v>
      </c>
      <c r="G15" s="348">
        <f>E15/'- 7 -'!F15</f>
        <v>1092.7398879900436</v>
      </c>
      <c r="H15" s="348">
        <f>SUM('- 33 -'!B15,'- 33 -'!D15)</f>
        <v>243635</v>
      </c>
      <c r="I15" s="354">
        <f>H15/'- 3 -'!D15*100</f>
        <v>1.761903925089632</v>
      </c>
      <c r="J15" s="348">
        <f>H15/'- 7 -'!F15</f>
        <v>151.60858742999378</v>
      </c>
    </row>
    <row r="16" spans="1:10" ht="13.5" customHeight="1">
      <c r="A16" s="25" t="s">
        <v>304</v>
      </c>
      <c r="B16" s="26">
        <f>SUM('- 30 -'!D16,'- 30 -'!B16,'- 29 -'!F16,'- 29 -'!D16,'- 29 -'!B16)</f>
        <v>277150</v>
      </c>
      <c r="C16" s="80">
        <f>B16/'- 3 -'!D16*100</f>
        <v>2.469787983204907</v>
      </c>
      <c r="D16" s="26">
        <f>B16/'- 7 -'!F16</f>
        <v>222.34255916566386</v>
      </c>
      <c r="E16" s="26">
        <f>SUM('- 32 -'!D16,'- 32 -'!B16,'- 31 -'!F16,'- 31 -'!D16,'- 31 -'!B16)</f>
        <v>1656912</v>
      </c>
      <c r="F16" s="80">
        <f>E16/'- 3 -'!D16*100</f>
        <v>14.765366577044952</v>
      </c>
      <c r="G16" s="26">
        <f>E16/'- 7 -'!F16</f>
        <v>1329.251504211793</v>
      </c>
      <c r="H16" s="26">
        <f>SUM('- 33 -'!B16,'- 33 -'!D16)</f>
        <v>210192</v>
      </c>
      <c r="I16" s="80">
        <f>H16/'- 3 -'!D16*100</f>
        <v>1.8731000388446901</v>
      </c>
      <c r="J16" s="26">
        <f>H16/'- 7 -'!F16</f>
        <v>168.6257521058965</v>
      </c>
    </row>
    <row r="17" spans="1:10" ht="13.5" customHeight="1">
      <c r="A17" s="347" t="s">
        <v>305</v>
      </c>
      <c r="B17" s="348">
        <f>SUM('- 30 -'!D17,'- 30 -'!B17,'- 29 -'!F17,'- 29 -'!D17,'- 29 -'!B17)</f>
        <v>1153356</v>
      </c>
      <c r="C17" s="354">
        <f>B17/'- 3 -'!D17*100</f>
        <v>8.74638261400932</v>
      </c>
      <c r="D17" s="348">
        <f>B17/'- 7 -'!F17</f>
        <v>769.298906772143</v>
      </c>
      <c r="E17" s="348">
        <f>SUM('- 32 -'!D17,'- 32 -'!B17,'- 31 -'!F17,'- 31 -'!D17,'- 31 -'!B17)</f>
        <v>1692976</v>
      </c>
      <c r="F17" s="354">
        <f>E17/'- 3 -'!D17*100</f>
        <v>12.838547553691178</v>
      </c>
      <c r="G17" s="348">
        <f>E17/'- 7 -'!F17</f>
        <v>1129.2303382402968</v>
      </c>
      <c r="H17" s="348">
        <f>SUM('- 33 -'!B17,'- 33 -'!D17)</f>
        <v>263315</v>
      </c>
      <c r="I17" s="354">
        <f>H17/'- 3 -'!D17*100</f>
        <v>1.9968281588753727</v>
      </c>
      <c r="J17" s="348">
        <f>H17/'- 7 -'!F17</f>
        <v>175.63349185915436</v>
      </c>
    </row>
    <row r="18" spans="1:10" ht="13.5" customHeight="1">
      <c r="A18" s="25" t="s">
        <v>306</v>
      </c>
      <c r="B18" s="26">
        <f>SUM('- 30 -'!D18,'- 30 -'!B18,'- 29 -'!F18,'- 29 -'!D18,'- 29 -'!B18)</f>
        <v>5634501</v>
      </c>
      <c r="C18" s="80">
        <f>B18/'- 3 -'!D18*100</f>
        <v>6.9409757365606435</v>
      </c>
      <c r="D18" s="26">
        <f>B18/'- 7 -'!F18</f>
        <v>997.0803397628738</v>
      </c>
      <c r="E18" s="26">
        <f>SUM('- 32 -'!D18,'- 32 -'!B18,'- 31 -'!F18,'- 31 -'!D18,'- 31 -'!B18)</f>
        <v>14466675</v>
      </c>
      <c r="F18" s="80">
        <f>E18/'- 3 -'!D18*100</f>
        <v>17.821070608330437</v>
      </c>
      <c r="G18" s="26">
        <f>E18/'- 7 -'!F18</f>
        <v>2560.0203503804637</v>
      </c>
      <c r="H18" s="26">
        <f>SUM('- 33 -'!B18,'- 33 -'!D18)</f>
        <v>1559695</v>
      </c>
      <c r="I18" s="80">
        <f>H18/'- 3 -'!D18*100</f>
        <v>1.9213423072309248</v>
      </c>
      <c r="J18" s="26">
        <f>H18/'- 7 -'!F18</f>
        <v>276.00336223677226</v>
      </c>
    </row>
    <row r="19" spans="1:10" ht="13.5" customHeight="1">
      <c r="A19" s="347" t="s">
        <v>307</v>
      </c>
      <c r="B19" s="348">
        <f>SUM('- 30 -'!D19,'- 30 -'!B19,'- 29 -'!F19,'- 29 -'!D19,'- 29 -'!B19)</f>
        <v>864767</v>
      </c>
      <c r="C19" s="354">
        <f>B19/'- 3 -'!D19*100</f>
        <v>3.9839139191138786</v>
      </c>
      <c r="D19" s="348">
        <f>B19/'- 7 -'!F19</f>
        <v>260.68006089197706</v>
      </c>
      <c r="E19" s="348">
        <f>SUM('- 32 -'!D19,'- 32 -'!B19,'- 31 -'!F19,'- 31 -'!D19,'- 31 -'!B19)</f>
        <v>1892117</v>
      </c>
      <c r="F19" s="354">
        <f>E19/'- 3 -'!D19*100</f>
        <v>8.716835000516896</v>
      </c>
      <c r="G19" s="348">
        <f>E19/'- 7 -'!F19</f>
        <v>570.3700242663572</v>
      </c>
      <c r="H19" s="348">
        <f>SUM('- 33 -'!B19,'- 33 -'!D19)</f>
        <v>460664</v>
      </c>
      <c r="I19" s="354">
        <f>H19/'- 3 -'!D19*100</f>
        <v>2.1222430107007737</v>
      </c>
      <c r="J19" s="348">
        <f>H19/'- 7 -'!F19</f>
        <v>138.8650579528841</v>
      </c>
    </row>
    <row r="20" spans="1:10" ht="13.5" customHeight="1">
      <c r="A20" s="25" t="s">
        <v>308</v>
      </c>
      <c r="B20" s="26">
        <f>SUM('- 30 -'!D20,'- 30 -'!B20,'- 29 -'!F20,'- 29 -'!D20,'- 29 -'!B20)</f>
        <v>2318777</v>
      </c>
      <c r="C20" s="80">
        <f>B20/'- 3 -'!D20*100</f>
        <v>5.486544924324184</v>
      </c>
      <c r="D20" s="26">
        <f>B20/'- 7 -'!F20</f>
        <v>348.714489811264</v>
      </c>
      <c r="E20" s="26">
        <f>SUM('- 32 -'!D20,'- 32 -'!B20,'- 31 -'!F20,'- 31 -'!D20,'- 31 -'!B20)</f>
        <v>4643913</v>
      </c>
      <c r="F20" s="80">
        <f>E20/'- 3 -'!D20*100</f>
        <v>10.988136116216907</v>
      </c>
      <c r="G20" s="26">
        <f>E20/'- 7 -'!F20</f>
        <v>698.3852921272276</v>
      </c>
      <c r="H20" s="26">
        <f>SUM('- 33 -'!B20,'- 33 -'!D20)</f>
        <v>843412</v>
      </c>
      <c r="I20" s="80">
        <f>H20/'- 3 -'!D20*100</f>
        <v>1.9956286558449166</v>
      </c>
      <c r="J20" s="26">
        <f>H20/'- 7 -'!F20</f>
        <v>126.83840890292504</v>
      </c>
    </row>
    <row r="21" spans="1:10" ht="13.5" customHeight="1">
      <c r="A21" s="347" t="s">
        <v>309</v>
      </c>
      <c r="B21" s="348">
        <f>SUM('- 30 -'!D21,'- 30 -'!B21,'- 29 -'!F21,'- 29 -'!D21,'- 29 -'!B21)</f>
        <v>1834449</v>
      </c>
      <c r="C21" s="354">
        <f>B21/'- 3 -'!D21*100</f>
        <v>7.0967415475922575</v>
      </c>
      <c r="D21" s="348">
        <f>B21/'- 7 -'!F21</f>
        <v>566.6251737451737</v>
      </c>
      <c r="E21" s="348">
        <f>SUM('- 32 -'!D21,'- 32 -'!B21,'- 31 -'!F21,'- 31 -'!D21,'- 31 -'!B21)</f>
        <v>2946948</v>
      </c>
      <c r="F21" s="354">
        <f>E21/'- 3 -'!D21*100</f>
        <v>11.400550416061666</v>
      </c>
      <c r="G21" s="348">
        <f>E21/'- 7 -'!F21</f>
        <v>910.2542084942085</v>
      </c>
      <c r="H21" s="348">
        <f>SUM('- 33 -'!B21,'- 33 -'!D21)</f>
        <v>464768</v>
      </c>
      <c r="I21" s="354">
        <f>H21/'- 3 -'!D21*100</f>
        <v>1.797999494993515</v>
      </c>
      <c r="J21" s="348">
        <f>H21/'- 7 -'!F21</f>
        <v>143.5576833976834</v>
      </c>
    </row>
    <row r="22" spans="1:10" ht="13.5" customHeight="1">
      <c r="A22" s="25" t="s">
        <v>310</v>
      </c>
      <c r="B22" s="26">
        <f>SUM('- 30 -'!D22,'- 30 -'!B22,'- 29 -'!F22,'- 29 -'!D22,'- 29 -'!B22)</f>
        <v>465347</v>
      </c>
      <c r="C22" s="80">
        <f>B22/'- 3 -'!D22*100</f>
        <v>3.2569165567489606</v>
      </c>
      <c r="D22" s="26">
        <f>B22/'- 7 -'!F22</f>
        <v>279.1021411863492</v>
      </c>
      <c r="E22" s="26">
        <f>SUM('- 32 -'!D22,'- 32 -'!B22,'- 31 -'!F22,'- 31 -'!D22,'- 31 -'!B22)</f>
        <v>1811347</v>
      </c>
      <c r="F22" s="80">
        <f>E22/'- 3 -'!D22*100</f>
        <v>12.677434332482127</v>
      </c>
      <c r="G22" s="26">
        <f>E22/'- 7 -'!F22</f>
        <v>1086.3953697594914</v>
      </c>
      <c r="H22" s="26">
        <f>SUM('- 33 -'!B22,'- 33 -'!D22)</f>
        <v>284692</v>
      </c>
      <c r="I22" s="80">
        <f>H22/'- 3 -'!D22*100</f>
        <v>1.992530495251877</v>
      </c>
      <c r="J22" s="26">
        <f>H22/'- 7 -'!F22</f>
        <v>170.75031488034548</v>
      </c>
    </row>
    <row r="23" spans="1:10" ht="13.5" customHeight="1">
      <c r="A23" s="347" t="s">
        <v>311</v>
      </c>
      <c r="B23" s="348">
        <f>SUM('- 30 -'!D23,'- 30 -'!B23,'- 29 -'!F23,'- 29 -'!D23,'- 29 -'!B23)</f>
        <v>1226935</v>
      </c>
      <c r="C23" s="354">
        <f>B23/'- 3 -'!D23*100</f>
        <v>10.591569182235745</v>
      </c>
      <c r="D23" s="348">
        <f>B23/'- 7 -'!F23</f>
        <v>924.2448210922787</v>
      </c>
      <c r="E23" s="348">
        <f>SUM('- 32 -'!D23,'- 32 -'!B23,'- 31 -'!F23,'- 31 -'!D23,'- 31 -'!B23)</f>
        <v>1061237</v>
      </c>
      <c r="F23" s="354">
        <f>E23/'- 3 -'!D23*100</f>
        <v>9.161174067288256</v>
      </c>
      <c r="G23" s="348">
        <f>E23/'- 7 -'!F23</f>
        <v>799.4252354048964</v>
      </c>
      <c r="H23" s="348">
        <f>SUM('- 33 -'!B23,'- 33 -'!D23)</f>
        <v>209477</v>
      </c>
      <c r="I23" s="354">
        <f>H23/'- 3 -'!D23*100</f>
        <v>1.8083192162479653</v>
      </c>
      <c r="J23" s="348">
        <f>H23/'- 7 -'!F23</f>
        <v>157.79811676082863</v>
      </c>
    </row>
    <row r="24" spans="1:10" ht="13.5" customHeight="1">
      <c r="A24" s="25" t="s">
        <v>312</v>
      </c>
      <c r="B24" s="26">
        <f>SUM('- 30 -'!D24,'- 30 -'!B24,'- 29 -'!F24,'- 29 -'!D24,'- 29 -'!B24)</f>
        <v>1938820</v>
      </c>
      <c r="C24" s="80">
        <f>B24/'- 3 -'!D24*100</f>
        <v>5.051278756533272</v>
      </c>
      <c r="D24" s="26">
        <f>B24/'- 7 -'!F24</f>
        <v>420.88787582763484</v>
      </c>
      <c r="E24" s="26">
        <f>SUM('- 32 -'!D24,'- 32 -'!B24,'- 31 -'!F24,'- 31 -'!D24,'- 31 -'!B24)</f>
        <v>4195676</v>
      </c>
      <c r="F24" s="80">
        <f>E24/'- 3 -'!D24*100</f>
        <v>10.931148352140216</v>
      </c>
      <c r="G24" s="26">
        <f>E24/'- 7 -'!F24</f>
        <v>910.816455009226</v>
      </c>
      <c r="H24" s="26">
        <f>SUM('- 33 -'!B24,'- 33 -'!D24)</f>
        <v>707051</v>
      </c>
      <c r="I24" s="80">
        <f>H24/'- 3 -'!D24*100</f>
        <v>1.8421058664990082</v>
      </c>
      <c r="J24" s="26">
        <f>H24/'- 7 -'!F24</f>
        <v>153.4898512970802</v>
      </c>
    </row>
    <row r="25" spans="1:10" ht="13.5" customHeight="1">
      <c r="A25" s="347" t="s">
        <v>313</v>
      </c>
      <c r="B25" s="348">
        <f>SUM('- 30 -'!D25,'- 30 -'!B25,'- 29 -'!F25,'- 29 -'!D25,'- 29 -'!B25)</f>
        <v>2047288</v>
      </c>
      <c r="C25" s="354">
        <f>B25/'- 3 -'!D25*100</f>
        <v>1.7044294679258345</v>
      </c>
      <c r="D25" s="348">
        <f>B25/'- 7 -'!F25</f>
        <v>139.95201148443107</v>
      </c>
      <c r="E25" s="348">
        <f>SUM('- 32 -'!D25,'- 32 -'!B25,'- 31 -'!F25,'- 31 -'!D25,'- 31 -'!B25)</f>
        <v>13966371</v>
      </c>
      <c r="F25" s="354">
        <f>E25/'- 3 -'!D25*100</f>
        <v>11.627428233050164</v>
      </c>
      <c r="G25" s="348">
        <f>E25/'- 7 -'!F25</f>
        <v>954.7370543801484</v>
      </c>
      <c r="H25" s="348">
        <f>SUM('- 33 -'!B25,'- 33 -'!D25)</f>
        <v>2008306</v>
      </c>
      <c r="I25" s="354">
        <f>H25/'- 3 -'!D25*100</f>
        <v>1.6719757684372012</v>
      </c>
      <c r="J25" s="348">
        <f>H25/'- 7 -'!F25</f>
        <v>137.28721331647128</v>
      </c>
    </row>
    <row r="26" spans="1:10" ht="13.5" customHeight="1">
      <c r="A26" s="25" t="s">
        <v>314</v>
      </c>
      <c r="B26" s="26">
        <f>SUM('- 30 -'!D26,'- 30 -'!B26,'- 29 -'!F26,'- 29 -'!D26,'- 29 -'!B26)</f>
        <v>2132260</v>
      </c>
      <c r="C26" s="80">
        <f>B26/'- 3 -'!D26*100</f>
        <v>7.32539547845971</v>
      </c>
      <c r="D26" s="26">
        <f>B26/'- 7 -'!F26</f>
        <v>653.5662835249042</v>
      </c>
      <c r="E26" s="26">
        <f>SUM('- 32 -'!D26,'- 32 -'!B26,'- 31 -'!F26,'- 31 -'!D26,'- 31 -'!B26)</f>
        <v>3496292</v>
      </c>
      <c r="F26" s="80">
        <f>E26/'- 3 -'!D26*100</f>
        <v>12.011537808792013</v>
      </c>
      <c r="G26" s="26">
        <f>E26/'- 7 -'!F26</f>
        <v>1071.6603831417624</v>
      </c>
      <c r="H26" s="26">
        <f>SUM('- 33 -'!B26,'- 33 -'!D26)</f>
        <v>551190</v>
      </c>
      <c r="I26" s="80">
        <f>H26/'- 3 -'!D26*100</f>
        <v>1.8936174452328554</v>
      </c>
      <c r="J26" s="26">
        <f>H26/'- 7 -'!F26</f>
        <v>168.94712643678162</v>
      </c>
    </row>
    <row r="27" spans="1:10" ht="13.5" customHeight="1">
      <c r="A27" s="347" t="s">
        <v>315</v>
      </c>
      <c r="B27" s="348">
        <f>SUM('- 30 -'!D27,'- 30 -'!B27,'- 29 -'!F27,'- 29 -'!D27,'- 29 -'!B27)</f>
        <v>157704</v>
      </c>
      <c r="C27" s="354">
        <f>B27/'- 3 -'!D27*100</f>
        <v>0.5332692930465646</v>
      </c>
      <c r="D27" s="348">
        <f>B27/'- 7 -'!F27</f>
        <v>46.54369447805684</v>
      </c>
      <c r="E27" s="348">
        <f>SUM('- 32 -'!D27,'- 32 -'!B27,'- 31 -'!F27,'- 31 -'!D27,'- 31 -'!B27)</f>
        <v>4072054</v>
      </c>
      <c r="F27" s="354">
        <f>E27/'- 3 -'!D27*100</f>
        <v>13.769475459261878</v>
      </c>
      <c r="G27" s="348">
        <f>E27/'- 7 -'!F27</f>
        <v>1201.7985420417317</v>
      </c>
      <c r="H27" s="348">
        <f>SUM('- 33 -'!B27,'- 33 -'!D27)</f>
        <v>481005</v>
      </c>
      <c r="I27" s="354">
        <f>H27/'- 3 -'!D27*100</f>
        <v>1.6264977191565388</v>
      </c>
      <c r="J27" s="348">
        <f>H27/'- 7 -'!F27</f>
        <v>141.96057019744413</v>
      </c>
    </row>
    <row r="28" spans="1:10" ht="13.5" customHeight="1">
      <c r="A28" s="25" t="s">
        <v>316</v>
      </c>
      <c r="B28" s="26">
        <f>SUM('- 30 -'!D28,'- 30 -'!B28,'- 29 -'!F28,'- 29 -'!D28,'- 29 -'!B28)</f>
        <v>1800710</v>
      </c>
      <c r="C28" s="80">
        <f>B28/'- 3 -'!D28*100</f>
        <v>10.01095433713696</v>
      </c>
      <c r="D28" s="26">
        <f>B28/'- 7 -'!F28</f>
        <v>879.0383207224799</v>
      </c>
      <c r="E28" s="26">
        <f>SUM('- 32 -'!D28,'- 32 -'!B28,'- 31 -'!F28,'- 31 -'!D28,'- 31 -'!B28)</f>
        <v>1981073</v>
      </c>
      <c r="F28" s="80">
        <f>E28/'- 3 -'!D28*100</f>
        <v>11.013673129784879</v>
      </c>
      <c r="G28" s="26">
        <f>E28/'- 7 -'!F28</f>
        <v>967.0846961191115</v>
      </c>
      <c r="H28" s="26">
        <f>SUM('- 33 -'!B28,'- 33 -'!D28)</f>
        <v>310228</v>
      </c>
      <c r="I28" s="80">
        <f>H28/'- 3 -'!D28*100</f>
        <v>1.7246965597466135</v>
      </c>
      <c r="J28" s="26">
        <f>H28/'- 7 -'!F28</f>
        <v>151.4415425921406</v>
      </c>
    </row>
    <row r="29" spans="1:10" ht="13.5" customHeight="1">
      <c r="A29" s="347" t="s">
        <v>317</v>
      </c>
      <c r="B29" s="348">
        <f>SUM('- 30 -'!D29,'- 30 -'!B29,'- 29 -'!F29,'- 29 -'!D29,'- 29 -'!B29)</f>
        <v>1550604</v>
      </c>
      <c r="C29" s="354">
        <f>B29/'- 3 -'!D29*100</f>
        <v>1.4053803050715128</v>
      </c>
      <c r="D29" s="348">
        <f>B29/'- 7 -'!F29</f>
        <v>120.58980440953455</v>
      </c>
      <c r="E29" s="348">
        <f>SUM('- 32 -'!D29,'- 32 -'!B29,'- 31 -'!F29,'- 31 -'!D29,'- 31 -'!B29)</f>
        <v>11228402</v>
      </c>
      <c r="F29" s="354">
        <f>E29/'- 3 -'!D29*100</f>
        <v>10.176792416520005</v>
      </c>
      <c r="G29" s="348">
        <f>E29/'- 7 -'!F29</f>
        <v>873.2279814908426</v>
      </c>
      <c r="H29" s="348">
        <f>SUM('- 33 -'!B29,'- 33 -'!D29)</f>
        <v>2173441</v>
      </c>
      <c r="I29" s="354">
        <f>H29/'- 3 -'!D29*100</f>
        <v>1.9698847517708802</v>
      </c>
      <c r="J29" s="348">
        <f>H29/'- 7 -'!F29</f>
        <v>169.02756931212815</v>
      </c>
    </row>
    <row r="30" spans="1:10" ht="13.5" customHeight="1">
      <c r="A30" s="25" t="s">
        <v>318</v>
      </c>
      <c r="B30" s="26">
        <f>SUM('- 30 -'!D30,'- 30 -'!B30,'- 29 -'!F30,'- 29 -'!D30,'- 29 -'!B30)</f>
        <v>970299</v>
      </c>
      <c r="C30" s="80">
        <f>B30/'- 3 -'!D30*100</f>
        <v>9.364772801961633</v>
      </c>
      <c r="D30" s="26">
        <f>B30/'- 7 -'!F30</f>
        <v>788.5404307192198</v>
      </c>
      <c r="E30" s="26">
        <f>SUM('- 32 -'!D30,'- 32 -'!B30,'- 31 -'!F30,'- 31 -'!D30,'- 31 -'!B30)</f>
        <v>1099197</v>
      </c>
      <c r="F30" s="80">
        <f>E30/'- 3 -'!D30*100</f>
        <v>10.608822816057547</v>
      </c>
      <c r="G30" s="26">
        <f>E30/'- 7 -'!F30</f>
        <v>893.2929703372613</v>
      </c>
      <c r="H30" s="26">
        <f>SUM('- 33 -'!B30,'- 33 -'!D30)</f>
        <v>166824</v>
      </c>
      <c r="I30" s="80">
        <f>H30/'- 3 -'!D30*100</f>
        <v>1.6100901453206151</v>
      </c>
      <c r="J30" s="26">
        <f>H30/'- 7 -'!F30</f>
        <v>135.57415684681024</v>
      </c>
    </row>
    <row r="31" spans="1:10" ht="13.5" customHeight="1">
      <c r="A31" s="347" t="s">
        <v>319</v>
      </c>
      <c r="B31" s="348">
        <f>SUM('- 30 -'!D31,'- 30 -'!B31,'- 29 -'!F31,'- 29 -'!D31,'- 29 -'!B31)</f>
        <v>807758</v>
      </c>
      <c r="C31" s="354">
        <f>B31/'- 3 -'!D31*100</f>
        <v>2.9776872702521833</v>
      </c>
      <c r="D31" s="348">
        <f>B31/'- 7 -'!F31</f>
        <v>238.15024470782475</v>
      </c>
      <c r="E31" s="348">
        <f>SUM('- 32 -'!D31,'- 32 -'!B31,'- 31 -'!F31,'- 31 -'!D31,'- 31 -'!B31)</f>
        <v>3274272</v>
      </c>
      <c r="F31" s="354">
        <f>E31/'- 3 -'!D31*100</f>
        <v>12.07014731360526</v>
      </c>
      <c r="G31" s="348">
        <f>E31/'- 7 -'!F31</f>
        <v>965.3493720148593</v>
      </c>
      <c r="H31" s="348">
        <f>SUM('- 33 -'!B31,'- 33 -'!D31)</f>
        <v>500430</v>
      </c>
      <c r="I31" s="354">
        <f>H31/'- 3 -'!D31*100</f>
        <v>1.8447654379805587</v>
      </c>
      <c r="J31" s="348">
        <f>H31/'- 7 -'!F31</f>
        <v>147.5411286042809</v>
      </c>
    </row>
    <row r="32" spans="1:10" ht="13.5" customHeight="1">
      <c r="A32" s="25" t="s">
        <v>320</v>
      </c>
      <c r="B32" s="26">
        <f>SUM('- 30 -'!D32,'- 30 -'!B32,'- 29 -'!F32,'- 29 -'!D32,'- 29 -'!B32)</f>
        <v>1535624</v>
      </c>
      <c r="C32" s="80">
        <f>B32/'- 3 -'!D32*100</f>
        <v>7.88021359376153</v>
      </c>
      <c r="D32" s="26">
        <f>B32/'- 7 -'!F32</f>
        <v>695.481884057971</v>
      </c>
      <c r="E32" s="26">
        <f>SUM('- 32 -'!D32,'- 32 -'!B32,'- 31 -'!F32,'- 31 -'!D32,'- 31 -'!B32)</f>
        <v>2093214</v>
      </c>
      <c r="F32" s="80">
        <f>E32/'- 3 -'!D32*100</f>
        <v>10.741544425882864</v>
      </c>
      <c r="G32" s="26">
        <f>E32/'- 7 -'!F32</f>
        <v>948.0135869565217</v>
      </c>
      <c r="H32" s="26">
        <f>SUM('- 33 -'!B32,'- 33 -'!D32)</f>
        <v>323375</v>
      </c>
      <c r="I32" s="80">
        <f>H32/'- 3 -'!D32*100</f>
        <v>1.6594323030133904</v>
      </c>
      <c r="J32" s="26">
        <f>H32/'- 7 -'!F32</f>
        <v>146.45606884057972</v>
      </c>
    </row>
    <row r="33" spans="1:10" ht="13.5" customHeight="1">
      <c r="A33" s="347" t="s">
        <v>321</v>
      </c>
      <c r="B33" s="348">
        <f>SUM('- 30 -'!D33,'- 30 -'!B33,'- 29 -'!F33,'- 29 -'!D33,'- 29 -'!B33)</f>
        <v>2015514</v>
      </c>
      <c r="C33" s="354">
        <f>B33/'- 3 -'!D33*100</f>
        <v>8.947170201295949</v>
      </c>
      <c r="D33" s="348">
        <f>B33/'- 7 -'!F33</f>
        <v>843.3112970711297</v>
      </c>
      <c r="E33" s="348">
        <f>SUM('- 32 -'!D33,'- 32 -'!B33,'- 31 -'!F33,'- 31 -'!D33,'- 31 -'!B33)</f>
        <v>2787795</v>
      </c>
      <c r="F33" s="354">
        <f>E33/'- 3 -'!D33*100</f>
        <v>12.375441873051656</v>
      </c>
      <c r="G33" s="348">
        <f>E33/'- 7 -'!F33</f>
        <v>1166.4414225941423</v>
      </c>
      <c r="H33" s="348">
        <f>SUM('- 33 -'!B33,'- 33 -'!D33)</f>
        <v>394898</v>
      </c>
      <c r="I33" s="354">
        <f>H33/'- 3 -'!D33*100</f>
        <v>1.7530116973394219</v>
      </c>
      <c r="J33" s="348">
        <f>H33/'- 7 -'!F33</f>
        <v>165.22928870292887</v>
      </c>
    </row>
    <row r="34" spans="1:10" ht="13.5" customHeight="1">
      <c r="A34" s="25" t="s">
        <v>322</v>
      </c>
      <c r="B34" s="26">
        <f>SUM('- 30 -'!D34,'- 30 -'!B34,'- 29 -'!F34,'- 29 -'!D34,'- 29 -'!B34)</f>
        <v>1871426</v>
      </c>
      <c r="C34" s="80">
        <f>B34/'- 3 -'!D34*100</f>
        <v>9.783539196582574</v>
      </c>
      <c r="D34" s="26">
        <f>B34/'- 7 -'!F34</f>
        <v>872.4596736596736</v>
      </c>
      <c r="E34" s="26">
        <f>SUM('- 32 -'!D34,'- 32 -'!B34,'- 31 -'!F34,'- 31 -'!D34,'- 31 -'!B34)</f>
        <v>2087883</v>
      </c>
      <c r="F34" s="80">
        <f>E34/'- 3 -'!D34*100</f>
        <v>10.915144477194618</v>
      </c>
      <c r="G34" s="26">
        <f>E34/'- 7 -'!F34</f>
        <v>973.3720279720279</v>
      </c>
      <c r="H34" s="26">
        <f>SUM('- 33 -'!B34,'- 33 -'!D34)</f>
        <v>331865</v>
      </c>
      <c r="I34" s="80">
        <f>H34/'- 3 -'!D34*100</f>
        <v>1.7349412883404827</v>
      </c>
      <c r="J34" s="26">
        <f>H34/'- 7 -'!F34</f>
        <v>154.71561771561773</v>
      </c>
    </row>
    <row r="35" spans="1:10" ht="13.5" customHeight="1">
      <c r="A35" s="347" t="s">
        <v>323</v>
      </c>
      <c r="B35" s="348">
        <f>SUM('- 30 -'!D35,'- 30 -'!B35,'- 29 -'!F35,'- 29 -'!D35,'- 29 -'!B35)</f>
        <v>2589597</v>
      </c>
      <c r="C35" s="354">
        <f>B35/'- 3 -'!D35*100</f>
        <v>1.8848420854456767</v>
      </c>
      <c r="D35" s="348">
        <f>B35/'- 7 -'!F35</f>
        <v>150.97490161783998</v>
      </c>
      <c r="E35" s="348">
        <f>SUM('- 32 -'!D35,'- 32 -'!B35,'- 31 -'!F35,'- 31 -'!D35,'- 31 -'!B35)</f>
        <v>16423051</v>
      </c>
      <c r="F35" s="354">
        <f>E35/'- 3 -'!D35*100</f>
        <v>11.953542460939175</v>
      </c>
      <c r="G35" s="348">
        <f>E35/'- 7 -'!F35</f>
        <v>957.4727299227518</v>
      </c>
      <c r="H35" s="348">
        <f>SUM('- 33 -'!B35,'- 33 -'!D35)</f>
        <v>2638584</v>
      </c>
      <c r="I35" s="354">
        <f>H35/'- 3 -'!D35*100</f>
        <v>1.9204973473415345</v>
      </c>
      <c r="J35" s="348">
        <f>H35/'- 7 -'!F35</f>
        <v>153.83087013554876</v>
      </c>
    </row>
    <row r="36" spans="1:10" ht="13.5" customHeight="1">
      <c r="A36" s="25" t="s">
        <v>324</v>
      </c>
      <c r="B36" s="26">
        <f>SUM('- 30 -'!D36,'- 30 -'!B36,'- 29 -'!F36,'- 29 -'!D36,'- 29 -'!B36)</f>
        <v>1268945</v>
      </c>
      <c r="C36" s="80">
        <f>B36/'- 3 -'!D36*100</f>
        <v>7.301577364428315</v>
      </c>
      <c r="D36" s="26">
        <f>B36/'- 7 -'!F36</f>
        <v>642.3411794482411</v>
      </c>
      <c r="E36" s="26">
        <f>SUM('- 32 -'!D36,'- 32 -'!B36,'- 31 -'!F36,'- 31 -'!D36,'- 31 -'!B36)</f>
        <v>1998980</v>
      </c>
      <c r="F36" s="80">
        <f>E36/'- 3 -'!D36*100</f>
        <v>11.502237780159827</v>
      </c>
      <c r="G36" s="26">
        <f>E36/'- 7 -'!F36</f>
        <v>1011.8855985826374</v>
      </c>
      <c r="H36" s="26">
        <f>SUM('- 33 -'!B36,'- 33 -'!D36)</f>
        <v>326834</v>
      </c>
      <c r="I36" s="80">
        <f>H36/'- 3 -'!D36*100</f>
        <v>1.8806203076772938</v>
      </c>
      <c r="J36" s="26">
        <f>H36/'- 7 -'!F36</f>
        <v>165.4436851430018</v>
      </c>
    </row>
    <row r="37" spans="1:10" ht="13.5" customHeight="1">
      <c r="A37" s="347" t="s">
        <v>325</v>
      </c>
      <c r="B37" s="348">
        <f>SUM('- 30 -'!D37,'- 30 -'!B37,'- 29 -'!F37,'- 29 -'!D37,'- 29 -'!B37)</f>
        <v>1803086</v>
      </c>
      <c r="C37" s="354">
        <f>B37/'- 3 -'!D37*100</f>
        <v>6.48616234453333</v>
      </c>
      <c r="D37" s="348">
        <f>B37/'- 7 -'!F37</f>
        <v>533.8522575869727</v>
      </c>
      <c r="E37" s="348">
        <f>SUM('- 32 -'!D37,'- 32 -'!B37,'- 31 -'!F37,'- 31 -'!D37,'- 31 -'!B37)</f>
        <v>3264603</v>
      </c>
      <c r="F37" s="354">
        <f>E37/'- 3 -'!D37*100</f>
        <v>11.74361347625712</v>
      </c>
      <c r="G37" s="348">
        <f>E37/'- 7 -'!F37</f>
        <v>966.5737971872687</v>
      </c>
      <c r="H37" s="348">
        <f>SUM('- 33 -'!B37,'- 33 -'!D37)</f>
        <v>457764</v>
      </c>
      <c r="I37" s="354">
        <f>H37/'- 3 -'!D37*100</f>
        <v>1.6466944003131052</v>
      </c>
      <c r="J37" s="348">
        <f>H37/'- 7 -'!F37</f>
        <v>135.53338267949667</v>
      </c>
    </row>
    <row r="38" spans="1:10" ht="13.5" customHeight="1">
      <c r="A38" s="25" t="s">
        <v>326</v>
      </c>
      <c r="B38" s="26">
        <f>SUM('- 30 -'!D38,'- 30 -'!B38,'- 29 -'!F38,'- 29 -'!D38,'- 29 -'!B38)</f>
        <v>2150321</v>
      </c>
      <c r="C38" s="80">
        <f>B38/'- 3 -'!D38*100</f>
        <v>3.0558522131938823</v>
      </c>
      <c r="D38" s="26">
        <f>B38/'- 7 -'!F38</f>
        <v>248.19032779316714</v>
      </c>
      <c r="E38" s="26">
        <f>SUM('- 32 -'!D38,'- 32 -'!B38,'- 31 -'!F38,'- 31 -'!D38,'- 31 -'!B38)</f>
        <v>8055229</v>
      </c>
      <c r="F38" s="80">
        <f>E38/'- 3 -'!D38*100</f>
        <v>11.447402209918213</v>
      </c>
      <c r="G38" s="26">
        <f>E38/'- 7 -'!F38</f>
        <v>929.7355724838412</v>
      </c>
      <c r="H38" s="26">
        <f>SUM('- 33 -'!B38,'- 33 -'!D38)</f>
        <v>1295888</v>
      </c>
      <c r="I38" s="80">
        <f>H38/'- 3 -'!D38*100</f>
        <v>1.8416051430699854</v>
      </c>
      <c r="J38" s="26">
        <f>H38/'- 7 -'!F38</f>
        <v>149.57156048014772</v>
      </c>
    </row>
    <row r="39" spans="1:10" ht="13.5" customHeight="1">
      <c r="A39" s="347" t="s">
        <v>327</v>
      </c>
      <c r="B39" s="348">
        <f>SUM('- 30 -'!D39,'- 30 -'!B39,'- 29 -'!F39,'- 29 -'!D39,'- 29 -'!B39)</f>
        <v>1426158</v>
      </c>
      <c r="C39" s="354">
        <f>B39/'- 3 -'!D39*100</f>
        <v>8.906261182333184</v>
      </c>
      <c r="D39" s="348">
        <f>B39/'- 7 -'!F39</f>
        <v>824.7501734906315</v>
      </c>
      <c r="E39" s="348">
        <f>SUM('- 32 -'!D39,'- 32 -'!B39,'- 31 -'!F39,'- 31 -'!D39,'- 31 -'!B39)</f>
        <v>1736541</v>
      </c>
      <c r="F39" s="354">
        <f>E39/'- 3 -'!D39*100</f>
        <v>10.844582227095492</v>
      </c>
      <c r="G39" s="348">
        <f>E39/'- 7 -'!F39</f>
        <v>1004.2453157529493</v>
      </c>
      <c r="H39" s="348">
        <f>SUM('- 33 -'!B39,'- 33 -'!D39)</f>
        <v>326582</v>
      </c>
      <c r="I39" s="354">
        <f>H39/'- 3 -'!D39*100</f>
        <v>2.03948271471235</v>
      </c>
      <c r="J39" s="348">
        <f>H39/'- 7 -'!F39</f>
        <v>188.86305806153135</v>
      </c>
    </row>
    <row r="40" spans="1:10" ht="13.5" customHeight="1">
      <c r="A40" s="25" t="s">
        <v>328</v>
      </c>
      <c r="B40" s="26">
        <f>SUM('- 30 -'!D40,'- 30 -'!B40,'- 29 -'!F40,'- 29 -'!D40,'- 29 -'!B40)</f>
        <v>1206405</v>
      </c>
      <c r="C40" s="80">
        <f>B40/'- 3 -'!D40*100</f>
        <v>1.654160443766189</v>
      </c>
      <c r="D40" s="26">
        <f>B40/'- 7 -'!F40</f>
        <v>135.96175865986262</v>
      </c>
      <c r="E40" s="26">
        <f>SUM('- 32 -'!D40,'- 32 -'!B40,'- 31 -'!F40,'- 31 -'!D40,'- 31 -'!B40)</f>
        <v>9742719</v>
      </c>
      <c r="F40" s="80">
        <f>E40/'- 3 -'!D40*100</f>
        <v>13.358714846613934</v>
      </c>
      <c r="G40" s="26">
        <f>E40/'- 7 -'!F40</f>
        <v>1098.0037461456625</v>
      </c>
      <c r="H40" s="26">
        <f>SUM('- 33 -'!B40,'- 33 -'!D40)</f>
        <v>1238264</v>
      </c>
      <c r="I40" s="80">
        <f>H40/'- 3 -'!D40*100</f>
        <v>1.6978438648212635</v>
      </c>
      <c r="J40" s="26">
        <f>H40/'- 7 -'!F40</f>
        <v>139.5522657193862</v>
      </c>
    </row>
    <row r="41" spans="1:10" ht="13.5" customHeight="1">
      <c r="A41" s="347" t="s">
        <v>329</v>
      </c>
      <c r="B41" s="348">
        <f>SUM('- 30 -'!D41,'- 30 -'!B41,'- 29 -'!F41,'- 29 -'!D41,'- 29 -'!B41)</f>
        <v>3479455</v>
      </c>
      <c r="C41" s="354">
        <f>B41/'- 3 -'!D41*100</f>
        <v>7.933062101711584</v>
      </c>
      <c r="D41" s="348">
        <f>B41/'- 7 -'!F41</f>
        <v>733.907403501371</v>
      </c>
      <c r="E41" s="348">
        <f>SUM('- 32 -'!D41,'- 32 -'!B41,'- 31 -'!F41,'- 31 -'!D41,'- 31 -'!B41)</f>
        <v>4158391</v>
      </c>
      <c r="F41" s="354">
        <f>E41/'- 3 -'!D41*100</f>
        <v>9.481017586431937</v>
      </c>
      <c r="G41" s="348">
        <f>E41/'- 7 -'!F41</f>
        <v>877.1126344653027</v>
      </c>
      <c r="H41" s="348">
        <f>SUM('- 33 -'!B41,'- 33 -'!D41)</f>
        <v>786066</v>
      </c>
      <c r="I41" s="354">
        <f>H41/'- 3 -'!D41*100</f>
        <v>1.7922089505523189</v>
      </c>
      <c r="J41" s="348">
        <f>H41/'- 7 -'!F41</f>
        <v>165.8017295929129</v>
      </c>
    </row>
    <row r="42" spans="1:10" ht="13.5" customHeight="1">
      <c r="A42" s="25" t="s">
        <v>330</v>
      </c>
      <c r="B42" s="26">
        <f>SUM('- 30 -'!D42,'- 30 -'!B42,'- 29 -'!F42,'- 29 -'!D42,'- 29 -'!B42)</f>
        <v>1213156</v>
      </c>
      <c r="C42" s="80">
        <f>B42/'- 3 -'!D42*100</f>
        <v>7.480334890929716</v>
      </c>
      <c r="D42" s="26">
        <f>B42/'- 7 -'!F42</f>
        <v>687.6132177067392</v>
      </c>
      <c r="E42" s="26">
        <f>SUM('- 32 -'!D42,'- 32 -'!B42,'- 31 -'!F42,'- 31 -'!D42,'- 31 -'!B42)</f>
        <v>1882558</v>
      </c>
      <c r="F42" s="80">
        <f>E42/'- 3 -'!D42*100</f>
        <v>11.607875896915866</v>
      </c>
      <c r="G42" s="26">
        <f>E42/'- 7 -'!F42</f>
        <v>1067.0282831717961</v>
      </c>
      <c r="H42" s="26">
        <f>SUM('- 33 -'!B42,'- 33 -'!D42)</f>
        <v>253616</v>
      </c>
      <c r="I42" s="80">
        <f>H42/'- 3 -'!D42*100</f>
        <v>1.5637993907609826</v>
      </c>
      <c r="J42" s="26">
        <f>H42/'- 7 -'!F42</f>
        <v>143.74879555631128</v>
      </c>
    </row>
    <row r="43" spans="1:10" ht="13.5" customHeight="1">
      <c r="A43" s="347" t="s">
        <v>331</v>
      </c>
      <c r="B43" s="348">
        <f>SUM('- 30 -'!D43,'- 30 -'!B43,'- 29 -'!F43,'- 29 -'!D43,'- 29 -'!B43)</f>
        <v>748696</v>
      </c>
      <c r="C43" s="354">
        <f>B43/'- 3 -'!D43*100</f>
        <v>7.813209957632912</v>
      </c>
      <c r="D43" s="348">
        <f>B43/'- 7 -'!F43</f>
        <v>666.8709361361005</v>
      </c>
      <c r="E43" s="348">
        <f>SUM('- 32 -'!D43,'- 32 -'!B43,'- 31 -'!F43,'- 31 -'!D43,'- 31 -'!B43)</f>
        <v>881538</v>
      </c>
      <c r="F43" s="354">
        <f>E43/'- 3 -'!D43*100</f>
        <v>9.199516866167045</v>
      </c>
      <c r="G43" s="348">
        <f>E43/'- 7 -'!F43</f>
        <v>785.1946201122294</v>
      </c>
      <c r="H43" s="348">
        <f>SUM('- 33 -'!B43,'- 33 -'!D43)</f>
        <v>174124</v>
      </c>
      <c r="I43" s="354">
        <f>H43/'- 3 -'!D43*100</f>
        <v>1.8171158529802123</v>
      </c>
      <c r="J43" s="348">
        <f>H43/'- 7 -'!F43</f>
        <v>155.0939698940055</v>
      </c>
    </row>
    <row r="44" spans="1:10" ht="13.5" customHeight="1">
      <c r="A44" s="25" t="s">
        <v>332</v>
      </c>
      <c r="B44" s="26">
        <f>SUM('- 30 -'!D44,'- 30 -'!B44,'- 29 -'!F44,'- 29 -'!D44,'- 29 -'!B44)</f>
        <v>703450</v>
      </c>
      <c r="C44" s="80">
        <f>B44/'- 3 -'!D44*100</f>
        <v>10.130080340775068</v>
      </c>
      <c r="D44" s="26">
        <f>B44/'- 7 -'!F44</f>
        <v>901.8589743589744</v>
      </c>
      <c r="E44" s="26">
        <f>SUM('- 32 -'!D44,'- 32 -'!B44,'- 31 -'!F44,'- 31 -'!D44,'- 31 -'!B44)</f>
        <v>848422</v>
      </c>
      <c r="F44" s="80">
        <f>E44/'- 3 -'!D44*100</f>
        <v>12.217759645861205</v>
      </c>
      <c r="G44" s="26">
        <f>E44/'- 7 -'!F44</f>
        <v>1087.7205128205128</v>
      </c>
      <c r="H44" s="26">
        <f>SUM('- 33 -'!B44,'- 33 -'!D44)</f>
        <v>100596</v>
      </c>
      <c r="I44" s="80">
        <f>H44/'- 3 -'!D44*100</f>
        <v>1.4486396502389773</v>
      </c>
      <c r="J44" s="26">
        <f>H44/'- 7 -'!F44</f>
        <v>128.96923076923076</v>
      </c>
    </row>
    <row r="45" spans="1:10" ht="13.5" customHeight="1">
      <c r="A45" s="347" t="s">
        <v>333</v>
      </c>
      <c r="B45" s="348">
        <f>SUM('- 30 -'!D45,'- 30 -'!B45,'- 29 -'!F45,'- 29 -'!D45,'- 29 -'!B45)</f>
        <v>419516</v>
      </c>
      <c r="C45" s="354">
        <f>B45/'- 3 -'!D45*100</f>
        <v>3.6896171449221944</v>
      </c>
      <c r="D45" s="348">
        <f>B45/'- 7 -'!F45</f>
        <v>280.9886135298058</v>
      </c>
      <c r="E45" s="348">
        <f>SUM('- 32 -'!D45,'- 32 -'!B45,'- 31 -'!F45,'- 31 -'!D45,'- 31 -'!B45)</f>
        <v>1245924</v>
      </c>
      <c r="F45" s="354">
        <f>E45/'- 3 -'!D45*100</f>
        <v>10.957824139413134</v>
      </c>
      <c r="G45" s="348">
        <f>E45/'- 7 -'!F45</f>
        <v>834.5103817816477</v>
      </c>
      <c r="H45" s="348">
        <f>SUM('- 33 -'!B45,'- 33 -'!D45)</f>
        <v>199914</v>
      </c>
      <c r="I45" s="354">
        <f>H45/'- 3 -'!D45*100</f>
        <v>1.7582312043163444</v>
      </c>
      <c r="J45" s="348">
        <f>H45/'- 7 -'!F45</f>
        <v>133.90087073007368</v>
      </c>
    </row>
    <row r="46" spans="1:10" ht="13.5" customHeight="1">
      <c r="A46" s="25" t="s">
        <v>334</v>
      </c>
      <c r="B46" s="26">
        <f>SUM('- 30 -'!D46,'- 30 -'!B46,'- 29 -'!F46,'- 29 -'!D46,'- 29 -'!B46)</f>
        <v>3910234</v>
      </c>
      <c r="C46" s="80">
        <f>B46/'- 3 -'!D46*100</f>
        <v>1.3958798093035285</v>
      </c>
      <c r="D46" s="26">
        <f>B46/'- 7 -'!F46</f>
        <v>128.0347998061584</v>
      </c>
      <c r="E46" s="26">
        <f>SUM('- 32 -'!D46,'- 32 -'!B46,'- 31 -'!F46,'- 31 -'!D46,'- 31 -'!B46)</f>
        <v>38502140</v>
      </c>
      <c r="F46" s="80">
        <f>E46/'- 3 -'!D46*100</f>
        <v>13.744538009995757</v>
      </c>
      <c r="G46" s="26">
        <f>E46/'- 7 -'!F46</f>
        <v>1260.6953412528978</v>
      </c>
      <c r="H46" s="26">
        <f>SUM('- 33 -'!B46,'- 33 -'!D46)</f>
        <v>4865773</v>
      </c>
      <c r="I46" s="80">
        <f>H46/'- 3 -'!D46*100</f>
        <v>1.7369892153140343</v>
      </c>
      <c r="J46" s="26">
        <f>H46/'- 7 -'!F46</f>
        <v>159.32250396196514</v>
      </c>
    </row>
    <row r="47" spans="1:10" ht="4.5" customHeight="1">
      <c r="A47" s="27"/>
      <c r="B47" s="28"/>
      <c r="C47"/>
      <c r="D47"/>
      <c r="E47"/>
      <c r="F47"/>
      <c r="G47"/>
      <c r="H47"/>
      <c r="I47"/>
      <c r="J47"/>
    </row>
    <row r="48" spans="1:10" ht="13.5" customHeight="1">
      <c r="A48" s="349" t="s">
        <v>335</v>
      </c>
      <c r="B48" s="350">
        <f>SUM(B11:B46)</f>
        <v>61180094</v>
      </c>
      <c r="C48" s="357">
        <f>B48/'- 3 -'!D48*100</f>
        <v>4.023939956604498</v>
      </c>
      <c r="D48" s="350">
        <f>B48/'- 7 -'!F48</f>
        <v>347.7635507070082</v>
      </c>
      <c r="E48" s="350">
        <f>SUM(E11:E46)</f>
        <v>184998730</v>
      </c>
      <c r="F48" s="357">
        <f>E48/'- 3 -'!D48*100</f>
        <v>12.167744978752197</v>
      </c>
      <c r="G48" s="350">
        <f>E48/'- 7 -'!F48</f>
        <v>1051.5808495012632</v>
      </c>
      <c r="H48" s="350">
        <f>SUM(H11:H46)</f>
        <v>27555768</v>
      </c>
      <c r="I48" s="357">
        <f>H48/'- 3 -'!D48*100</f>
        <v>1.8123992403497065</v>
      </c>
      <c r="J48" s="350">
        <f>H48/'- 7 -'!F48</f>
        <v>156.63414512142717</v>
      </c>
    </row>
    <row r="49" spans="1:10" ht="4.5" customHeight="1">
      <c r="A49" s="27" t="s">
        <v>50</v>
      </c>
      <c r="B49" s="28"/>
      <c r="C49"/>
      <c r="D49"/>
      <c r="E49"/>
      <c r="F49"/>
      <c r="G49"/>
      <c r="H49"/>
      <c r="I49"/>
      <c r="J49"/>
    </row>
    <row r="50" spans="1:10" ht="13.5" customHeight="1">
      <c r="A50" s="347" t="s">
        <v>336</v>
      </c>
      <c r="B50" s="348">
        <f>SUM('- 30 -'!D50,'- 30 -'!B50,'- 29 -'!F50,'- 29 -'!D50,'- 29 -'!B50)</f>
        <v>28873</v>
      </c>
      <c r="C50" s="354">
        <f>B50/'- 3 -'!D50*100</f>
        <v>1.1324303855158102</v>
      </c>
      <c r="D50" s="348">
        <f>B50/'- 7 -'!F50</f>
        <v>126.46955759964958</v>
      </c>
      <c r="E50" s="348">
        <f>SUM('- 32 -'!D50,'- 32 -'!B50,'- 31 -'!F50,'- 31 -'!D50,'- 31 -'!B50)</f>
        <v>317465</v>
      </c>
      <c r="F50" s="354">
        <f>E50/'- 3 -'!D50*100</f>
        <v>12.451321730951987</v>
      </c>
      <c r="G50" s="348">
        <f>E50/'- 7 -'!F50</f>
        <v>1390.5606657906262</v>
      </c>
      <c r="H50" s="348">
        <f>SUM('- 33 -'!B50,'- 33 -'!D50)</f>
        <v>39022</v>
      </c>
      <c r="I50" s="354">
        <f>H50/'- 3 -'!D50*100</f>
        <v>1.5304851765870517</v>
      </c>
      <c r="J50" s="348">
        <f>H50/'- 7 -'!F50</f>
        <v>170.92422251423565</v>
      </c>
    </row>
    <row r="51" spans="1:10" ht="13.5" customHeight="1">
      <c r="A51" s="25" t="s">
        <v>337</v>
      </c>
      <c r="B51" s="26">
        <f>SUM('- 30 -'!D51,'- 30 -'!B51,'- 29 -'!F51,'- 29 -'!D51,'- 29 -'!B51)</f>
        <v>0</v>
      </c>
      <c r="C51" s="80">
        <f>B51/'- 3 -'!D51*100</f>
        <v>0</v>
      </c>
      <c r="D51" s="26">
        <f>B51/'- 7 -'!F51</f>
        <v>0</v>
      </c>
      <c r="E51" s="26">
        <f>SUM('- 32 -'!D51,'- 32 -'!B51,'- 31 -'!F51,'- 31 -'!D51,'- 31 -'!B51)</f>
        <v>949061</v>
      </c>
      <c r="F51" s="80">
        <f>E51/'- 3 -'!D51*100</f>
        <v>11.861195686651602</v>
      </c>
      <c r="G51" s="26">
        <f>E51/'- 7 -'!F51</f>
        <v>1364.7699165947654</v>
      </c>
      <c r="H51" s="26">
        <f>SUM('- 33 -'!B51,'- 33 -'!D51)</f>
        <v>138418</v>
      </c>
      <c r="I51" s="80">
        <f>H51/'- 3 -'!D51*100</f>
        <v>1.7299235608195271</v>
      </c>
      <c r="J51" s="26">
        <f>H51/'- 7 -'!F51</f>
        <v>199.04802991084264</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2"/>
  <sheetViews>
    <sheetView showGridLines="0" showZeros="0" workbookViewId="0" topLeftCell="A1">
      <selection activeCell="A1" sqref="A1"/>
    </sheetView>
  </sheetViews>
  <sheetFormatPr defaultColWidth="15.83203125" defaultRowHeight="12"/>
  <cols>
    <col min="1" max="1" width="33.83203125" style="1" customWidth="1"/>
    <col min="2" max="2" width="21.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ustomWidth="1"/>
  </cols>
  <sheetData>
    <row r="1" spans="1:7" ht="6.75" customHeight="1">
      <c r="A1" s="5"/>
      <c r="B1" s="101"/>
      <c r="C1" s="101"/>
      <c r="D1" s="101"/>
      <c r="E1" s="101"/>
      <c r="F1" s="101"/>
      <c r="G1" s="101"/>
    </row>
    <row r="2" spans="1:7" ht="15.75" customHeight="1">
      <c r="A2" s="156"/>
      <c r="B2" s="102" t="s">
        <v>47</v>
      </c>
      <c r="C2" s="235"/>
      <c r="D2" s="103"/>
      <c r="E2" s="103"/>
      <c r="F2" s="103"/>
      <c r="G2" s="157" t="s">
        <v>527</v>
      </c>
    </row>
    <row r="3" spans="1:7" ht="15.75" customHeight="1">
      <c r="A3" s="158"/>
      <c r="B3" s="236" t="str">
        <f>OPYEAR</f>
        <v>OPERATING FUND 2005/2006 ACTUAL</v>
      </c>
      <c r="C3" s="105"/>
      <c r="D3" s="237"/>
      <c r="E3" s="105"/>
      <c r="F3" s="105"/>
      <c r="G3" s="107"/>
    </row>
    <row r="4" spans="2:7" ht="15.75" customHeight="1">
      <c r="B4" s="101"/>
      <c r="C4" s="101"/>
      <c r="D4" s="101"/>
      <c r="E4" s="101"/>
      <c r="F4" s="101"/>
      <c r="G4" s="101"/>
    </row>
    <row r="5" spans="2:7" ht="15.75" customHeight="1">
      <c r="B5" s="216" t="s">
        <v>61</v>
      </c>
      <c r="C5" s="200"/>
      <c r="D5" s="201"/>
      <c r="E5" s="201"/>
      <c r="F5" s="201"/>
      <c r="G5" s="202"/>
    </row>
    <row r="6" spans="2:7" ht="15.75" customHeight="1">
      <c r="B6" s="376"/>
      <c r="C6" s="379"/>
      <c r="D6" s="377"/>
      <c r="E6" s="376" t="s">
        <v>259</v>
      </c>
      <c r="F6" s="379"/>
      <c r="G6" s="377"/>
    </row>
    <row r="7" spans="2:7" ht="15.75" customHeight="1">
      <c r="B7" s="362" t="s">
        <v>84</v>
      </c>
      <c r="C7" s="363"/>
      <c r="D7" s="364"/>
      <c r="E7" s="362" t="s">
        <v>295</v>
      </c>
      <c r="F7" s="363"/>
      <c r="G7" s="364"/>
    </row>
    <row r="8" spans="1:7" ht="15.75" customHeight="1">
      <c r="A8" s="76"/>
      <c r="B8" s="159"/>
      <c r="C8" s="160"/>
      <c r="D8" s="161" t="s">
        <v>118</v>
      </c>
      <c r="E8" s="159"/>
      <c r="F8" s="161"/>
      <c r="G8" s="161" t="s">
        <v>118</v>
      </c>
    </row>
    <row r="9" spans="1:7" ht="15.75" customHeight="1">
      <c r="A9" s="42" t="s">
        <v>141</v>
      </c>
      <c r="B9" s="88" t="s">
        <v>142</v>
      </c>
      <c r="C9" s="88" t="s">
        <v>143</v>
      </c>
      <c r="D9" s="88" t="s">
        <v>144</v>
      </c>
      <c r="E9" s="88" t="s">
        <v>142</v>
      </c>
      <c r="F9" s="88" t="s">
        <v>143</v>
      </c>
      <c r="G9" s="88" t="s">
        <v>144</v>
      </c>
    </row>
    <row r="10" ht="4.5" customHeight="1">
      <c r="A10" s="4"/>
    </row>
    <row r="11" spans="1:7" ht="13.5" customHeight="1">
      <c r="A11" s="347" t="s">
        <v>300</v>
      </c>
      <c r="B11" s="348">
        <v>681588</v>
      </c>
      <c r="C11" s="354">
        <f>B11/'- 3 -'!D11*100</f>
        <v>5.639043251958477</v>
      </c>
      <c r="D11" s="348">
        <f>B11/'- 7 -'!C11</f>
        <v>466.0430769230769</v>
      </c>
      <c r="E11" s="348">
        <v>0</v>
      </c>
      <c r="F11" s="354">
        <f>E11/'- 3 -'!D11*100</f>
        <v>0</v>
      </c>
      <c r="G11" s="348">
        <f>IF('- 7 -'!B11=0,"",E11/'- 7 -'!B11)</f>
      </c>
    </row>
    <row r="12" spans="1:7" ht="13.5" customHeight="1">
      <c r="A12" s="25" t="s">
        <v>301</v>
      </c>
      <c r="B12" s="26">
        <v>1379410</v>
      </c>
      <c r="C12" s="80">
        <f>B12/'- 3 -'!D12*100</f>
        <v>6.583730904622123</v>
      </c>
      <c r="D12" s="26">
        <f>B12/'- 7 -'!C12</f>
        <v>588.1592973180404</v>
      </c>
      <c r="E12" s="26">
        <v>673825</v>
      </c>
      <c r="F12" s="80">
        <f>E12/'- 3 -'!D12*100</f>
        <v>3.2160724344516876</v>
      </c>
      <c r="G12" s="26">
        <f>IF('- 7 -'!B12=0,"",E12/'- 7 -'!B12)</f>
        <v>8672.136422136422</v>
      </c>
    </row>
    <row r="13" spans="1:7" ht="13.5" customHeight="1">
      <c r="A13" s="347" t="s">
        <v>302</v>
      </c>
      <c r="B13" s="348">
        <v>3130704</v>
      </c>
      <c r="C13" s="354">
        <f>B13/'- 3 -'!D13*100</f>
        <v>6.04265261514484</v>
      </c>
      <c r="D13" s="348">
        <f>B13/'- 7 -'!C13</f>
        <v>467.9677130044843</v>
      </c>
      <c r="E13" s="348">
        <v>2077563</v>
      </c>
      <c r="F13" s="354">
        <f>E13/'- 3 -'!D13*100</f>
        <v>4.009957982319044</v>
      </c>
      <c r="G13" s="348">
        <f>IF('- 7 -'!B13=0,"",E13/'- 7 -'!B13)</f>
        <v>6006.253252385083</v>
      </c>
    </row>
    <row r="14" spans="1:7" ht="13.5" customHeight="1">
      <c r="A14" s="25" t="s">
        <v>338</v>
      </c>
      <c r="B14" s="26">
        <v>3570204</v>
      </c>
      <c r="C14" s="80">
        <f>B14/'- 3 -'!D14*100</f>
        <v>7.704885643478192</v>
      </c>
      <c r="D14" s="26">
        <f>B14/'- 7 -'!C14</f>
        <v>796.9383245161723</v>
      </c>
      <c r="E14" s="26">
        <v>0</v>
      </c>
      <c r="F14" s="80">
        <f>E14/'- 3 -'!D14*100</f>
        <v>0</v>
      </c>
      <c r="G14" s="26">
        <f>IF('- 7 -'!B14=0,"",E14/'- 7 -'!B14)</f>
      </c>
    </row>
    <row r="15" spans="1:7" ht="13.5" customHeight="1">
      <c r="A15" s="347" t="s">
        <v>303</v>
      </c>
      <c r="B15" s="348">
        <v>973948</v>
      </c>
      <c r="C15" s="354">
        <f>B15/'- 3 -'!D15*100</f>
        <v>7.043334512829425</v>
      </c>
      <c r="D15" s="348">
        <f>B15/'- 7 -'!C15</f>
        <v>606.0659614187928</v>
      </c>
      <c r="E15" s="348">
        <v>0</v>
      </c>
      <c r="F15" s="354">
        <f>E15/'- 3 -'!D15*100</f>
        <v>0</v>
      </c>
      <c r="G15" s="348">
        <f>IF('- 7 -'!B15=0,"",E15/'- 7 -'!B15)</f>
      </c>
    </row>
    <row r="16" spans="1:7" ht="13.5" customHeight="1">
      <c r="A16" s="25" t="s">
        <v>304</v>
      </c>
      <c r="B16" s="26">
        <v>978471</v>
      </c>
      <c r="C16" s="80">
        <f>B16/'- 3 -'!D16*100</f>
        <v>8.719523426716538</v>
      </c>
      <c r="D16" s="26">
        <f>B16/'- 7 -'!C16</f>
        <v>787.5018108651911</v>
      </c>
      <c r="E16" s="26">
        <v>78096</v>
      </c>
      <c r="F16" s="80">
        <f>E16/'- 3 -'!D16*100</f>
        <v>0.6959428552638297</v>
      </c>
      <c r="G16" s="26">
        <f>IF('- 7 -'!B16=0,"",E16/'- 7 -'!B16)</f>
        <v>7099.636363636364</v>
      </c>
    </row>
    <row r="17" spans="1:7" ht="13.5" customHeight="1">
      <c r="A17" s="347" t="s">
        <v>305</v>
      </c>
      <c r="B17" s="348">
        <v>870727</v>
      </c>
      <c r="C17" s="354">
        <f>B17/'- 3 -'!D17*100</f>
        <v>6.603088287006349</v>
      </c>
      <c r="D17" s="348">
        <f>B17/'- 7 -'!C17</f>
        <v>580.782801838277</v>
      </c>
      <c r="E17" s="348">
        <v>110037</v>
      </c>
      <c r="F17" s="354">
        <f>E17/'- 3 -'!D17*100</f>
        <v>0.8344567537670446</v>
      </c>
      <c r="G17" s="348">
        <f>IF('- 7 -'!B17=0,"",E17/'- 7 -'!B17)</f>
        <v>4401.48</v>
      </c>
    </row>
    <row r="18" spans="1:7" ht="13.5" customHeight="1">
      <c r="A18" s="25" t="s">
        <v>306</v>
      </c>
      <c r="B18" s="26">
        <v>4538233</v>
      </c>
      <c r="C18" s="80">
        <f>B18/'- 3 -'!D18*100</f>
        <v>5.590515493716093</v>
      </c>
      <c r="D18" s="26">
        <f>B18/'- 7 -'!C18</f>
        <v>803.0849407184569</v>
      </c>
      <c r="E18" s="26">
        <v>0</v>
      </c>
      <c r="F18" s="80">
        <f>E18/'- 3 -'!D18*100</f>
        <v>0</v>
      </c>
      <c r="G18" s="26">
        <f>IF('- 7 -'!B18=0,"",E18/'- 7 -'!B18)</f>
      </c>
    </row>
    <row r="19" spans="1:7" ht="13.5" customHeight="1">
      <c r="A19" s="347" t="s">
        <v>307</v>
      </c>
      <c r="B19" s="348">
        <v>1330828</v>
      </c>
      <c r="C19" s="354">
        <f>B19/'- 3 -'!D19*100</f>
        <v>6.131020486612561</v>
      </c>
      <c r="D19" s="348">
        <f>B19/'- 7 -'!C19</f>
        <v>411.5305286268689</v>
      </c>
      <c r="E19" s="348">
        <v>612225</v>
      </c>
      <c r="F19" s="354">
        <f>E19/'- 3 -'!D19*100</f>
        <v>2.8204726812303136</v>
      </c>
      <c r="G19" s="348">
        <f>IF('- 7 -'!B19=0,"",E19/'- 7 -'!B19)</f>
        <v>5512.56077795786</v>
      </c>
    </row>
    <row r="20" spans="1:7" ht="13.5" customHeight="1">
      <c r="A20" s="25" t="s">
        <v>308</v>
      </c>
      <c r="B20" s="26">
        <v>2605095</v>
      </c>
      <c r="C20" s="80">
        <f>B20/'- 3 -'!D20*100</f>
        <v>6.164012645300651</v>
      </c>
      <c r="D20" s="26">
        <f>B20/'- 7 -'!C20</f>
        <v>392.5404957432381</v>
      </c>
      <c r="E20" s="26">
        <v>1418676</v>
      </c>
      <c r="F20" s="80">
        <f>E20/'- 3 -'!D20*100</f>
        <v>3.3567823068197304</v>
      </c>
      <c r="G20" s="26">
        <f>IF('- 7 -'!B20=0,"",E20/'- 7 -'!B20)</f>
        <v>3649.796758425521</v>
      </c>
    </row>
    <row r="21" spans="1:7" ht="13.5" customHeight="1">
      <c r="A21" s="347" t="s">
        <v>309</v>
      </c>
      <c r="B21" s="348">
        <v>2007908</v>
      </c>
      <c r="C21" s="354">
        <f>B21/'- 3 -'!D21*100</f>
        <v>7.767784292364015</v>
      </c>
      <c r="D21" s="348">
        <f>B21/'- 7 -'!C21</f>
        <v>627.6673960612692</v>
      </c>
      <c r="E21" s="348">
        <v>0</v>
      </c>
      <c r="F21" s="354">
        <f>E21/'- 3 -'!D21*100</f>
        <v>0</v>
      </c>
      <c r="G21" s="348">
        <f>IF('- 7 -'!B21=0,"",E21/'- 7 -'!B21)</f>
      </c>
    </row>
    <row r="22" spans="1:7" ht="13.5" customHeight="1">
      <c r="A22" s="25" t="s">
        <v>310</v>
      </c>
      <c r="B22" s="26">
        <v>847003</v>
      </c>
      <c r="C22" s="80">
        <f>B22/'- 3 -'!D22*100</f>
        <v>5.928088274590876</v>
      </c>
      <c r="D22" s="26">
        <f>B22/'- 7 -'!C22</f>
        <v>533.6124236124236</v>
      </c>
      <c r="E22" s="26">
        <v>0</v>
      </c>
      <c r="F22" s="80">
        <f>E22/'- 3 -'!D22*100</f>
        <v>0</v>
      </c>
      <c r="G22" s="26">
        <f>IF('- 7 -'!B22=0,"",E22/'- 7 -'!B22)</f>
      </c>
    </row>
    <row r="23" spans="1:7" ht="13.5" customHeight="1">
      <c r="A23" s="347" t="s">
        <v>311</v>
      </c>
      <c r="B23" s="348">
        <v>651916</v>
      </c>
      <c r="C23" s="354">
        <f>B23/'- 3 -'!D23*100</f>
        <v>5.627692921798138</v>
      </c>
      <c r="D23" s="348">
        <f>B23/'- 7 -'!C23</f>
        <v>491.08549905838044</v>
      </c>
      <c r="E23" s="348">
        <v>238600</v>
      </c>
      <c r="F23" s="354">
        <f>E23/'- 3 -'!D23*100</f>
        <v>2.0597247669040732</v>
      </c>
      <c r="G23" s="348">
        <f>IF('- 7 -'!B23=0,"",E23/'- 7 -'!B23)</f>
        <v>5965</v>
      </c>
    </row>
    <row r="24" spans="1:7" ht="13.5" customHeight="1">
      <c r="A24" s="25" t="s">
        <v>312</v>
      </c>
      <c r="B24" s="26">
        <v>2605442</v>
      </c>
      <c r="C24" s="80">
        <f>B24/'- 3 -'!D24*100</f>
        <v>6.788053468594074</v>
      </c>
      <c r="D24" s="26">
        <f>B24/'- 7 -'!C24</f>
        <v>569.557765876052</v>
      </c>
      <c r="E24" s="26">
        <v>1366893</v>
      </c>
      <c r="F24" s="80">
        <f>E24/'- 3 -'!D24*100</f>
        <v>3.5612163962379357</v>
      </c>
      <c r="G24" s="26">
        <f>IF('- 7 -'!B24=0,"",E24/'- 7 -'!B24)</f>
        <v>4020.2735294117647</v>
      </c>
    </row>
    <row r="25" spans="1:7" ht="13.5" customHeight="1">
      <c r="A25" s="347" t="s">
        <v>313</v>
      </c>
      <c r="B25" s="348">
        <v>9621735</v>
      </c>
      <c r="C25" s="354">
        <f>B25/'- 3 -'!D25*100</f>
        <v>8.010386748993488</v>
      </c>
      <c r="D25" s="348">
        <f>B25/'- 7 -'!C25</f>
        <v>666.5790294087083</v>
      </c>
      <c r="E25" s="348">
        <v>1297660</v>
      </c>
      <c r="F25" s="354">
        <f>E25/'- 3 -'!D25*100</f>
        <v>1.080341380083622</v>
      </c>
      <c r="G25" s="348">
        <f>IF('- 7 -'!B25=0,"",E25/'- 7 -'!B25)</f>
        <v>6330.048780487805</v>
      </c>
    </row>
    <row r="26" spans="1:7" ht="13.5" customHeight="1">
      <c r="A26" s="25" t="s">
        <v>314</v>
      </c>
      <c r="B26" s="26">
        <v>1903588</v>
      </c>
      <c r="C26" s="80">
        <f>B26/'- 3 -'!D26*100</f>
        <v>6.539791079910594</v>
      </c>
      <c r="D26" s="26">
        <f>B26/'- 7 -'!C26</f>
        <v>586.8931709572992</v>
      </c>
      <c r="E26" s="26">
        <v>890849</v>
      </c>
      <c r="F26" s="80">
        <f>E26/'- 3 -'!D26*100</f>
        <v>3.060518528036147</v>
      </c>
      <c r="G26" s="26">
        <f>IF('- 7 -'!B26=0,"",E26/'- 7 -'!B26)</f>
        <v>4499.237373737374</v>
      </c>
    </row>
    <row r="27" spans="1:7" ht="13.5" customHeight="1">
      <c r="A27" s="347" t="s">
        <v>315</v>
      </c>
      <c r="B27" s="348">
        <v>1865495</v>
      </c>
      <c r="C27" s="354">
        <f>B27/'- 3 -'!D27*100</f>
        <v>6.308091106325148</v>
      </c>
      <c r="D27" s="348">
        <f>B27/'- 7 -'!C27</f>
        <v>568.8698807672369</v>
      </c>
      <c r="E27" s="348">
        <v>733219</v>
      </c>
      <c r="F27" s="354">
        <f>E27/'- 3 -'!D27*100</f>
        <v>2.4793485122654406</v>
      </c>
      <c r="G27" s="348">
        <f>IF('- 7 -'!B27=0,"",E27/'- 7 -'!B27)</f>
        <v>3721.92385786802</v>
      </c>
    </row>
    <row r="28" spans="1:7" ht="13.5" customHeight="1">
      <c r="A28" s="25" t="s">
        <v>316</v>
      </c>
      <c r="B28" s="26">
        <v>1037973</v>
      </c>
      <c r="C28" s="80">
        <f>B28/'- 3 -'!D28*100</f>
        <v>5.770557339150147</v>
      </c>
      <c r="D28" s="26">
        <f>B28/'- 7 -'!C28</f>
        <v>506.6990480839639</v>
      </c>
      <c r="E28" s="26">
        <v>0</v>
      </c>
      <c r="F28" s="80">
        <f>E28/'- 3 -'!D28*100</f>
        <v>0</v>
      </c>
      <c r="G28" s="26">
        <f>IF('- 7 -'!B28=0,"",E28/'- 7 -'!B28)</f>
      </c>
    </row>
    <row r="29" spans="1:7" ht="13.5" customHeight="1">
      <c r="A29" s="347" t="s">
        <v>317</v>
      </c>
      <c r="B29" s="348">
        <v>7979260</v>
      </c>
      <c r="C29" s="354">
        <f>B29/'- 3 -'!D29*100</f>
        <v>7.231952744249931</v>
      </c>
      <c r="D29" s="348">
        <f>B29/'- 7 -'!C29</f>
        <v>623.2579574301894</v>
      </c>
      <c r="E29" s="348">
        <v>0</v>
      </c>
      <c r="F29" s="354">
        <f>E29/'- 3 -'!D29*100</f>
        <v>0</v>
      </c>
      <c r="G29" s="348">
        <f>IF('- 7 -'!B29=0,"",E29/'- 7 -'!B29)</f>
      </c>
    </row>
    <row r="30" spans="1:7" ht="13.5" customHeight="1">
      <c r="A30" s="25" t="s">
        <v>318</v>
      </c>
      <c r="B30" s="26">
        <v>638798</v>
      </c>
      <c r="C30" s="80">
        <f>B30/'- 3 -'!D30*100</f>
        <v>6.165314131363103</v>
      </c>
      <c r="D30" s="26">
        <f>B30/'- 7 -'!C30</f>
        <v>519.1369362047948</v>
      </c>
      <c r="E30" s="26">
        <v>0</v>
      </c>
      <c r="F30" s="80">
        <f>E30/'- 3 -'!D30*100</f>
        <v>0</v>
      </c>
      <c r="G30" s="26">
        <f>IF('- 7 -'!B30=0,"",E30/'- 7 -'!B30)</f>
      </c>
    </row>
    <row r="31" spans="1:7" ht="13.5" customHeight="1">
      <c r="A31" s="347" t="s">
        <v>319</v>
      </c>
      <c r="B31" s="348">
        <v>1876656</v>
      </c>
      <c r="C31" s="354">
        <f>B31/'- 3 -'!D31*100</f>
        <v>6.918030749113449</v>
      </c>
      <c r="D31" s="348">
        <f>B31/'- 7 -'!C31</f>
        <v>583.3921909972644</v>
      </c>
      <c r="E31" s="348">
        <v>749295</v>
      </c>
      <c r="F31" s="354">
        <f>E31/'- 3 -'!D31*100</f>
        <v>2.7621715701529537</v>
      </c>
      <c r="G31" s="348">
        <f>IF('- 7 -'!B31=0,"",E31/'- 7 -'!B31)</f>
        <v>8144.510869565217</v>
      </c>
    </row>
    <row r="32" spans="1:7" ht="13.5" customHeight="1">
      <c r="A32" s="25" t="s">
        <v>320</v>
      </c>
      <c r="B32" s="26">
        <v>1230484</v>
      </c>
      <c r="C32" s="80">
        <f>B32/'- 3 -'!D32*100</f>
        <v>6.3143560817661495</v>
      </c>
      <c r="D32" s="26">
        <f>B32/'- 7 -'!C32</f>
        <v>557.2844202898551</v>
      </c>
      <c r="E32" s="26">
        <v>0</v>
      </c>
      <c r="F32" s="80">
        <f>E32/'- 3 -'!D32*100</f>
        <v>0</v>
      </c>
      <c r="G32" s="26">
        <f>IF('- 7 -'!B32=0,"",E32/'- 7 -'!B32)</f>
      </c>
    </row>
    <row r="33" spans="1:7" ht="13.5" customHeight="1">
      <c r="A33" s="347" t="s">
        <v>321</v>
      </c>
      <c r="B33" s="348">
        <v>1423457</v>
      </c>
      <c r="C33" s="354">
        <f>B33/'- 3 -'!D33*100</f>
        <v>6.3189400089635335</v>
      </c>
      <c r="D33" s="348">
        <f>B33/'- 7 -'!C33</f>
        <v>595.5887029288702</v>
      </c>
      <c r="E33" s="348">
        <v>0</v>
      </c>
      <c r="F33" s="354">
        <f>E33/'- 3 -'!D33*100</f>
        <v>0</v>
      </c>
      <c r="G33" s="348">
        <f>IF('- 7 -'!B33=0,"",E33/'- 7 -'!B33)</f>
      </c>
    </row>
    <row r="34" spans="1:7" ht="13.5" customHeight="1">
      <c r="A34" s="25" t="s">
        <v>322</v>
      </c>
      <c r="B34" s="26">
        <v>1519435</v>
      </c>
      <c r="C34" s="80">
        <f>B34/'- 3 -'!D34*100</f>
        <v>7.943382147709524</v>
      </c>
      <c r="D34" s="26">
        <f>B34/'- 7 -'!C34</f>
        <v>711.0131024801123</v>
      </c>
      <c r="E34" s="26">
        <v>222012</v>
      </c>
      <c r="F34" s="80">
        <f>E34/'- 3 -'!D34*100</f>
        <v>1.1606460015580047</v>
      </c>
      <c r="G34" s="26">
        <f>IF('- 7 -'!B34=0,"",E34/'- 7 -'!B34)</f>
        <v>8638.599221789884</v>
      </c>
    </row>
    <row r="35" spans="1:7" ht="13.5" customHeight="1">
      <c r="A35" s="347" t="s">
        <v>323</v>
      </c>
      <c r="B35" s="348">
        <v>10041510</v>
      </c>
      <c r="C35" s="354">
        <f>B35/'- 3 -'!D35*100</f>
        <v>7.308728211155488</v>
      </c>
      <c r="D35" s="348">
        <f>B35/'- 7 -'!C35</f>
        <v>590.6944321891821</v>
      </c>
      <c r="E35" s="348">
        <v>2971933</v>
      </c>
      <c r="F35" s="354">
        <f>E35/'- 3 -'!D35*100</f>
        <v>2.163125920181722</v>
      </c>
      <c r="G35" s="348">
        <f>IF('- 7 -'!B35=0,"",E35/'- 7 -'!B35)</f>
        <v>4840.281758957654</v>
      </c>
    </row>
    <row r="36" spans="1:7" ht="13.5" customHeight="1">
      <c r="A36" s="25" t="s">
        <v>324</v>
      </c>
      <c r="B36" s="26">
        <v>1127456</v>
      </c>
      <c r="C36" s="80">
        <f>B36/'- 3 -'!D36*100</f>
        <v>6.487442094802288</v>
      </c>
      <c r="D36" s="26">
        <f>B36/'- 7 -'!C36</f>
        <v>572.2545934422902</v>
      </c>
      <c r="E36" s="26">
        <v>142475</v>
      </c>
      <c r="F36" s="80">
        <f>E36/'- 3 -'!D36*100</f>
        <v>0.8198087663349667</v>
      </c>
      <c r="G36" s="26">
        <f>IF('- 7 -'!B36=0,"",E36/'- 7 -'!B36)</f>
        <v>8095.170454545454</v>
      </c>
    </row>
    <row r="37" spans="1:7" ht="13.5" customHeight="1">
      <c r="A37" s="347" t="s">
        <v>325</v>
      </c>
      <c r="B37" s="348">
        <v>2171985</v>
      </c>
      <c r="C37" s="354">
        <f>B37/'- 3 -'!D37*100</f>
        <v>7.8131865700755405</v>
      </c>
      <c r="D37" s="348">
        <f>B37/'- 7 -'!C37</f>
        <v>643.0747594374537</v>
      </c>
      <c r="E37" s="348">
        <v>0</v>
      </c>
      <c r="F37" s="354">
        <f>E37/'- 3 -'!D37*100</f>
        <v>0</v>
      </c>
      <c r="G37" s="348">
        <f>IF('- 7 -'!B37=0,"",E37/'- 7 -'!B37)</f>
      </c>
    </row>
    <row r="38" spans="1:7" ht="13.5" customHeight="1">
      <c r="A38" s="25" t="s">
        <v>326</v>
      </c>
      <c r="B38" s="26">
        <v>5743958</v>
      </c>
      <c r="C38" s="80">
        <f>B38/'- 3 -'!D38*100</f>
        <v>8.162821628395346</v>
      </c>
      <c r="D38" s="26">
        <f>B38/'- 7 -'!C38</f>
        <v>666.507078208401</v>
      </c>
      <c r="E38" s="26">
        <v>518134</v>
      </c>
      <c r="F38" s="80">
        <f>E38/'- 3 -'!D38*100</f>
        <v>0.7363277067149504</v>
      </c>
      <c r="G38" s="26">
        <f>IF('- 7 -'!B38=0,"",E38/'- 7 -'!B38)</f>
        <v>4710.309090909091</v>
      </c>
    </row>
    <row r="39" spans="1:7" ht="13.5" customHeight="1">
      <c r="A39" s="347" t="s">
        <v>327</v>
      </c>
      <c r="B39" s="348">
        <v>824742</v>
      </c>
      <c r="C39" s="354">
        <f>B39/'- 3 -'!D39*100</f>
        <v>5.150458546696674</v>
      </c>
      <c r="D39" s="348">
        <f>B39/'- 7 -'!C39</f>
        <v>476.9500346981263</v>
      </c>
      <c r="E39" s="348">
        <v>0</v>
      </c>
      <c r="F39" s="354">
        <f>E39/'- 3 -'!D39*100</f>
        <v>0</v>
      </c>
      <c r="G39" s="348">
        <f>IF('- 7 -'!B39=0,"",E39/'- 7 -'!B39)</f>
      </c>
    </row>
    <row r="40" spans="1:7" ht="13.5" customHeight="1">
      <c r="A40" s="25" t="s">
        <v>328</v>
      </c>
      <c r="B40" s="26">
        <v>5321964</v>
      </c>
      <c r="C40" s="80">
        <f>B40/'- 3 -'!D40*100</f>
        <v>7.297203121628046</v>
      </c>
      <c r="D40" s="26">
        <f>B40/'- 7 -'!C40</f>
        <v>608.9761076528745</v>
      </c>
      <c r="E40" s="26">
        <v>2645582</v>
      </c>
      <c r="F40" s="80">
        <f>E40/'- 3 -'!D40*100</f>
        <v>3.6274858734337494</v>
      </c>
      <c r="G40" s="26">
        <f>IF('- 7 -'!B40=0,"",E40/'- 7 -'!B40)</f>
        <v>5087.559854618181</v>
      </c>
    </row>
    <row r="41" spans="1:7" ht="13.5" customHeight="1">
      <c r="A41" s="347" t="s">
        <v>329</v>
      </c>
      <c r="B41" s="348">
        <v>2736185</v>
      </c>
      <c r="C41" s="354">
        <f>B41/'- 3 -'!D41*100</f>
        <v>6.238426859025828</v>
      </c>
      <c r="D41" s="348">
        <f>B41/'- 7 -'!C41</f>
        <v>579.5774200381276</v>
      </c>
      <c r="E41" s="348">
        <v>0</v>
      </c>
      <c r="F41" s="354">
        <f>E41/'- 3 -'!D41*100</f>
        <v>0</v>
      </c>
      <c r="G41" s="348">
        <f>IF('- 7 -'!B41=0,"",E41/'- 7 -'!B41)</f>
      </c>
    </row>
    <row r="42" spans="1:7" ht="13.5" customHeight="1">
      <c r="A42" s="25" t="s">
        <v>330</v>
      </c>
      <c r="B42" s="26">
        <v>1016073</v>
      </c>
      <c r="C42" s="80">
        <f>B42/'- 3 -'!D42*100</f>
        <v>6.265118676931597</v>
      </c>
      <c r="D42" s="26">
        <f>B42/'- 7 -'!C42</f>
        <v>575.9071586464886</v>
      </c>
      <c r="E42" s="26">
        <v>695992</v>
      </c>
      <c r="F42" s="80">
        <f>E42/'- 3 -'!D42*100</f>
        <v>4.291495274645598</v>
      </c>
      <c r="G42" s="26">
        <f>IF('- 7 -'!B42=0,"",E42/'- 7 -'!B42)</f>
        <v>4819.8891966759</v>
      </c>
    </row>
    <row r="43" spans="1:7" ht="13.5" customHeight="1">
      <c r="A43" s="347" t="s">
        <v>331</v>
      </c>
      <c r="B43" s="348">
        <v>515958</v>
      </c>
      <c r="C43" s="354">
        <f>B43/'- 3 -'!D43*100</f>
        <v>5.384412609818086</v>
      </c>
      <c r="D43" s="348">
        <f>B43/'- 7 -'!C43</f>
        <v>459.5688964104391</v>
      </c>
      <c r="E43" s="348">
        <v>0</v>
      </c>
      <c r="F43" s="354">
        <f>E43/'- 3 -'!D43*100</f>
        <v>0</v>
      </c>
      <c r="G43" s="348">
        <f>IF('- 7 -'!B43=0,"",E43/'- 7 -'!B43)</f>
      </c>
    </row>
    <row r="44" spans="1:7" ht="13.5" customHeight="1">
      <c r="A44" s="25" t="s">
        <v>332</v>
      </c>
      <c r="B44" s="26">
        <v>408265</v>
      </c>
      <c r="C44" s="80">
        <f>B44/'- 3 -'!D44*100</f>
        <v>5.879248347894709</v>
      </c>
      <c r="D44" s="26">
        <f>B44/'- 7 -'!C44</f>
        <v>523.4166666666666</v>
      </c>
      <c r="E44" s="26">
        <v>0</v>
      </c>
      <c r="F44" s="80">
        <f>E44/'- 3 -'!D44*100</f>
        <v>0</v>
      </c>
      <c r="G44" s="26">
        <f>IF('- 7 -'!B44=0,"",E44/'- 7 -'!B44)</f>
      </c>
    </row>
    <row r="45" spans="1:7" ht="13.5" customHeight="1">
      <c r="A45" s="347" t="s">
        <v>333</v>
      </c>
      <c r="B45" s="348">
        <v>687741</v>
      </c>
      <c r="C45" s="354">
        <f>B45/'- 3 -'!D45*100</f>
        <v>6.048639348358429</v>
      </c>
      <c r="D45" s="348">
        <f>B45/'- 7 -'!C45</f>
        <v>462.502353732347</v>
      </c>
      <c r="E45" s="348">
        <v>288172</v>
      </c>
      <c r="F45" s="354">
        <f>E45/'- 3 -'!D45*100</f>
        <v>2.534454828627558</v>
      </c>
      <c r="G45" s="348">
        <f>IF('- 7 -'!B45=0,"",E45/'- 7 -'!B45)</f>
        <v>5639.3737769080235</v>
      </c>
    </row>
    <row r="46" spans="1:7" ht="13.5" customHeight="1">
      <c r="A46" s="25" t="s">
        <v>334</v>
      </c>
      <c r="B46" s="26">
        <v>23259062</v>
      </c>
      <c r="C46" s="80">
        <f>B46/'- 3 -'!D46*100</f>
        <v>8.303046577043457</v>
      </c>
      <c r="D46" s="26">
        <f>B46/'- 7 -'!C46</f>
        <v>793.8679927914152</v>
      </c>
      <c r="E46" s="26">
        <v>4385863</v>
      </c>
      <c r="F46" s="80">
        <f>E46/'- 3 -'!D46*100</f>
        <v>1.5656703941685846</v>
      </c>
      <c r="G46" s="26">
        <f>IF('- 7 -'!B46=0,"",E46/'- 7 -'!B46)</f>
        <v>7034.26303127506</v>
      </c>
    </row>
    <row r="47" spans="1:7" ht="4.5" customHeight="1">
      <c r="A47" s="27"/>
      <c r="B47" s="28"/>
      <c r="C47"/>
      <c r="D47" s="28"/>
      <c r="E47" s="28"/>
      <c r="F47"/>
      <c r="G47" s="28"/>
    </row>
    <row r="48" spans="1:7" ht="13.5" customHeight="1">
      <c r="A48" s="349" t="s">
        <v>335</v>
      </c>
      <c r="B48" s="350">
        <f>SUM(B11:B46)</f>
        <v>109123257</v>
      </c>
      <c r="C48" s="357">
        <f>B48/'- 3 -'!D48*100</f>
        <v>7.177259878631791</v>
      </c>
      <c r="D48" s="350">
        <f>B48/'- 7 -'!C48</f>
        <v>630.2832412503449</v>
      </c>
      <c r="E48" s="350">
        <f>SUM(E11:E46)</f>
        <v>22117101</v>
      </c>
      <c r="F48" s="357">
        <f>E48/'- 3 -'!D48*100</f>
        <v>1.454686984269055</v>
      </c>
      <c r="G48" s="350">
        <f>E48/'- 7 -'!B48</f>
        <v>5345.303274548236</v>
      </c>
    </row>
    <row r="49" spans="1:6" ht="4.5" customHeight="1">
      <c r="A49" s="27" t="s">
        <v>50</v>
      </c>
      <c r="B49" s="28"/>
      <c r="C49"/>
      <c r="D49" s="28"/>
      <c r="E49" s="28"/>
      <c r="F49"/>
    </row>
    <row r="50" spans="1:7" ht="13.5" customHeight="1">
      <c r="A50" s="25" t="s">
        <v>336</v>
      </c>
      <c r="B50" s="26">
        <v>222320</v>
      </c>
      <c r="C50" s="80">
        <f>B50/'- 3 -'!D50*100</f>
        <v>8.719631604193362</v>
      </c>
      <c r="D50" s="26">
        <f>B50/'- 7 -'!C50</f>
        <v>973.8063950941743</v>
      </c>
      <c r="E50" s="26">
        <v>0</v>
      </c>
      <c r="F50" s="80">
        <f>E50/'- 3 -'!D50*100</f>
        <v>0</v>
      </c>
      <c r="G50" s="26">
        <f>IF('- 7 -'!B50=0,"",E50/'- 7 -'!B50)</f>
      </c>
    </row>
    <row r="51" spans="1:7" ht="13.5" customHeight="1">
      <c r="A51" s="347" t="s">
        <v>337</v>
      </c>
      <c r="B51" s="348">
        <v>555788</v>
      </c>
      <c r="C51" s="354">
        <f>B51/'- 3 -'!D51*100</f>
        <v>6.946139635168572</v>
      </c>
      <c r="D51" s="348">
        <f>B51/'- 7 -'!C51</f>
        <v>799.2349726775956</v>
      </c>
      <c r="E51" s="348">
        <v>3471462</v>
      </c>
      <c r="F51" s="354">
        <f>E51/'- 3 -'!D51*100</f>
        <v>43.38571503915443</v>
      </c>
      <c r="G51" s="348">
        <f>IF('- 7 -'!B51=0,"",E51/'- 7 -'!B51)</f>
        <v>5330.869164619165</v>
      </c>
    </row>
    <row r="52" spans="2:7" ht="49.5" customHeight="1">
      <c r="B52" s="97"/>
      <c r="C52" s="97"/>
      <c r="D52" s="97"/>
      <c r="E52" s="97"/>
      <c r="F52" s="97"/>
      <c r="G52" s="97"/>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3"/>
  <sheetViews>
    <sheetView showGridLines="0" showZeros="0" workbookViewId="0" topLeftCell="A1">
      <selection activeCell="A1" sqref="A1"/>
    </sheetView>
  </sheetViews>
  <sheetFormatPr defaultColWidth="15.83203125" defaultRowHeight="12"/>
  <cols>
    <col min="1" max="1" width="32.83203125" style="1" customWidth="1"/>
    <col min="2" max="2" width="16.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5"/>
      <c r="C1" s="5"/>
      <c r="D1" s="5"/>
      <c r="E1" s="5"/>
      <c r="F1" s="5"/>
      <c r="G1" s="5"/>
      <c r="H1" s="101"/>
      <c r="I1" s="101"/>
      <c r="J1" s="101"/>
    </row>
    <row r="2" spans="1:10" ht="15.75" customHeight="1">
      <c r="A2" s="156"/>
      <c r="B2" s="102" t="s">
        <v>47</v>
      </c>
      <c r="C2" s="103"/>
      <c r="D2" s="103"/>
      <c r="E2" s="194"/>
      <c r="F2" s="194"/>
      <c r="G2" s="194"/>
      <c r="H2" s="194"/>
      <c r="I2" s="72"/>
      <c r="J2" s="157" t="s">
        <v>541</v>
      </c>
    </row>
    <row r="3" spans="1:10" ht="15.75" customHeight="1">
      <c r="A3" s="158"/>
      <c r="B3" s="84" t="str">
        <f>OPYEAR</f>
        <v>OPERATING FUND 2005/2006 ACTUAL</v>
      </c>
      <c r="C3" s="105"/>
      <c r="D3" s="105"/>
      <c r="E3" s="36"/>
      <c r="F3" s="36"/>
      <c r="G3" s="36"/>
      <c r="H3" s="36"/>
      <c r="I3" s="74"/>
      <c r="J3" s="214"/>
    </row>
    <row r="4" spans="8:10" ht="15.75" customHeight="1">
      <c r="H4" s="101"/>
      <c r="I4" s="101"/>
      <c r="J4" s="101"/>
    </row>
    <row r="5" spans="2:10" ht="15.75" customHeight="1">
      <c r="B5" s="216" t="s">
        <v>471</v>
      </c>
      <c r="C5" s="46"/>
      <c r="D5" s="46"/>
      <c r="E5" s="46"/>
      <c r="F5" s="46"/>
      <c r="G5" s="46"/>
      <c r="H5" s="46"/>
      <c r="I5" s="232"/>
      <c r="J5" s="233"/>
    </row>
    <row r="6" spans="2:10" ht="15.75" customHeight="1">
      <c r="B6" s="398" t="s">
        <v>472</v>
      </c>
      <c r="C6" s="399"/>
      <c r="D6" s="399"/>
      <c r="E6" s="399"/>
      <c r="F6" s="399"/>
      <c r="G6" s="400"/>
      <c r="H6" s="401"/>
      <c r="I6" s="399"/>
      <c r="J6" s="400"/>
    </row>
    <row r="7" spans="2:10" ht="15.75" customHeight="1">
      <c r="B7" s="360" t="s">
        <v>85</v>
      </c>
      <c r="C7" s="352"/>
      <c r="D7" s="353"/>
      <c r="E7" s="360" t="s">
        <v>86</v>
      </c>
      <c r="F7" s="352"/>
      <c r="G7" s="353"/>
      <c r="H7" s="360" t="s">
        <v>87</v>
      </c>
      <c r="I7" s="352"/>
      <c r="J7" s="353"/>
    </row>
    <row r="8" spans="1:10" ht="15.75" customHeight="1">
      <c r="A8" s="76"/>
      <c r="B8" s="234"/>
      <c r="C8" s="219"/>
      <c r="D8" s="204" t="s">
        <v>118</v>
      </c>
      <c r="E8" s="234"/>
      <c r="F8" s="219"/>
      <c r="G8" s="204" t="s">
        <v>118</v>
      </c>
      <c r="H8" s="205"/>
      <c r="I8" s="203"/>
      <c r="J8" s="204" t="s">
        <v>118</v>
      </c>
    </row>
    <row r="9" spans="1:10" ht="15.75" customHeight="1">
      <c r="A9" s="42" t="s">
        <v>141</v>
      </c>
      <c r="B9" s="112" t="s">
        <v>142</v>
      </c>
      <c r="C9" s="112" t="s">
        <v>143</v>
      </c>
      <c r="D9" s="112" t="s">
        <v>144</v>
      </c>
      <c r="E9" s="112" t="s">
        <v>142</v>
      </c>
      <c r="F9" s="112" t="s">
        <v>143</v>
      </c>
      <c r="G9" s="112" t="s">
        <v>144</v>
      </c>
      <c r="H9" s="206" t="s">
        <v>142</v>
      </c>
      <c r="I9" s="112" t="s">
        <v>143</v>
      </c>
      <c r="J9" s="112" t="s">
        <v>144</v>
      </c>
    </row>
    <row r="10" spans="1:10" ht="4.5" customHeight="1">
      <c r="A10" s="4"/>
      <c r="B10" s="97"/>
      <c r="C10" s="97"/>
      <c r="D10" s="97"/>
      <c r="E10" s="97"/>
      <c r="F10" s="97"/>
      <c r="G10" s="97"/>
      <c r="H10" s="97"/>
      <c r="I10" s="97"/>
      <c r="J10" s="97"/>
    </row>
    <row r="11" spans="1:10" ht="13.5" customHeight="1">
      <c r="A11" s="347" t="s">
        <v>300</v>
      </c>
      <c r="B11" s="348">
        <v>6495321</v>
      </c>
      <c r="C11" s="354">
        <f>B11/'- 3 -'!D11*100</f>
        <v>53.738322937543195</v>
      </c>
      <c r="D11" s="348">
        <f>B11/'- 6 -'!B11</f>
        <v>4441.245128205128</v>
      </c>
      <c r="E11" s="348">
        <v>0</v>
      </c>
      <c r="F11" s="354">
        <f>E11/'- 3 -'!D11*100</f>
        <v>0</v>
      </c>
      <c r="G11" s="348">
        <f>IF('- 6 -'!C11=0,"",E11/'- 6 -'!C11)</f>
      </c>
      <c r="H11" s="348">
        <v>0</v>
      </c>
      <c r="I11" s="354">
        <f>H11/'- 3 -'!D11*100</f>
        <v>0</v>
      </c>
      <c r="J11" s="348">
        <f>IF('- 6 -'!D11=0,"",H11/'- 6 -'!D11)</f>
      </c>
    </row>
    <row r="12" spans="1:10" ht="13.5" customHeight="1">
      <c r="A12" s="25" t="s">
        <v>301</v>
      </c>
      <c r="B12" s="26">
        <v>10132719</v>
      </c>
      <c r="C12" s="80">
        <f>B12/'- 3 -'!D12*100</f>
        <v>48.362049882306046</v>
      </c>
      <c r="D12" s="26">
        <f>B12/'- 6 -'!B12</f>
        <v>4508.239455419114</v>
      </c>
      <c r="E12" s="26">
        <v>0</v>
      </c>
      <c r="F12" s="80">
        <f>E12/'- 3 -'!D12*100</f>
        <v>0</v>
      </c>
      <c r="G12" s="26">
        <f>IF('- 6 -'!C12=0,"",E12/'- 6 -'!C12)</f>
      </c>
      <c r="H12" s="26">
        <v>144033</v>
      </c>
      <c r="I12" s="80">
        <f>H12/'- 3 -'!D12*100</f>
        <v>0.6874493539886171</v>
      </c>
      <c r="J12" s="26">
        <f>IF('- 6 -'!D12=0,"",H12/'- 6 -'!D12)</f>
        <v>7201.65</v>
      </c>
    </row>
    <row r="13" spans="1:10" ht="13.5" customHeight="1">
      <c r="A13" s="347" t="s">
        <v>302</v>
      </c>
      <c r="B13" s="348">
        <v>21453278</v>
      </c>
      <c r="C13" s="354">
        <f>B13/'- 3 -'!D13*100</f>
        <v>41.40752572269025</v>
      </c>
      <c r="D13" s="348">
        <f>B13/'- 6 -'!B13</f>
        <v>4091.560276924837</v>
      </c>
      <c r="E13" s="348">
        <v>0</v>
      </c>
      <c r="F13" s="354">
        <f>E13/'- 3 -'!D13*100</f>
        <v>0</v>
      </c>
      <c r="G13" s="348">
        <f>IF('- 6 -'!C13=0,"",E13/'- 6 -'!C13)</f>
      </c>
      <c r="H13" s="348">
        <v>0</v>
      </c>
      <c r="I13" s="354">
        <f>H13/'- 3 -'!D13*100</f>
        <v>0</v>
      </c>
      <c r="J13" s="348">
        <f>IF('- 6 -'!D13=0,"",H13/'- 6 -'!D13)</f>
      </c>
    </row>
    <row r="14" spans="1:10" ht="13.5" customHeight="1">
      <c r="A14" s="25" t="s">
        <v>338</v>
      </c>
      <c r="B14" s="26">
        <v>0</v>
      </c>
      <c r="C14" s="80">
        <f>B14/'- 3 -'!D14*100</f>
        <v>0</v>
      </c>
      <c r="D14" s="26"/>
      <c r="E14" s="26">
        <v>22297357</v>
      </c>
      <c r="F14" s="80">
        <f>E14/'- 3 -'!D14*100</f>
        <v>48.12010345537902</v>
      </c>
      <c r="G14" s="26">
        <f>IF('- 6 -'!C14=0,"",E14/'- 6 -'!C14)</f>
        <v>4977.199714279337</v>
      </c>
      <c r="H14" s="26">
        <v>0</v>
      </c>
      <c r="I14" s="80">
        <f>H14/'- 3 -'!D14*100</f>
        <v>0</v>
      </c>
      <c r="J14" s="26">
        <f>IF('- 6 -'!D14=0,"",H14/'- 6 -'!D14)</f>
      </c>
    </row>
    <row r="15" spans="1:10" ht="13.5" customHeight="1">
      <c r="A15" s="347" t="s">
        <v>303</v>
      </c>
      <c r="B15" s="348">
        <v>6815794</v>
      </c>
      <c r="C15" s="354">
        <f>B15/'- 3 -'!D15*100</f>
        <v>49.29002073266305</v>
      </c>
      <c r="D15" s="348">
        <f>B15/'- 6 -'!B15</f>
        <v>4241.315494710641</v>
      </c>
      <c r="E15" s="348">
        <v>0</v>
      </c>
      <c r="F15" s="354">
        <f>E15/'- 3 -'!D15*100</f>
        <v>0</v>
      </c>
      <c r="G15" s="348">
        <f>IF('- 6 -'!C15=0,"",E15/'- 6 -'!C15)</f>
      </c>
      <c r="H15" s="348">
        <v>0</v>
      </c>
      <c r="I15" s="354">
        <f>H15/'- 3 -'!D15*100</f>
        <v>0</v>
      </c>
      <c r="J15" s="348">
        <f>IF('- 6 -'!D15=0,"",H15/'- 6 -'!D15)</f>
      </c>
    </row>
    <row r="16" spans="1:10" ht="13.5" customHeight="1">
      <c r="A16" s="25" t="s">
        <v>304</v>
      </c>
      <c r="B16" s="26">
        <v>3758112</v>
      </c>
      <c r="C16" s="80">
        <f>B16/'- 3 -'!D16*100</f>
        <v>33.48995077444762</v>
      </c>
      <c r="D16" s="26">
        <f>B16/'- 6 -'!B16</f>
        <v>4585.859670530812</v>
      </c>
      <c r="E16" s="26">
        <v>0</v>
      </c>
      <c r="F16" s="80">
        <f>E16/'- 3 -'!D16*100</f>
        <v>0</v>
      </c>
      <c r="G16" s="26">
        <f>IF('- 6 -'!C16=0,"",E16/'- 6 -'!C16)</f>
      </c>
      <c r="H16" s="26">
        <v>0</v>
      </c>
      <c r="I16" s="80">
        <f>H16/'- 3 -'!D16*100</f>
        <v>0</v>
      </c>
      <c r="J16" s="26">
        <f>IF('- 6 -'!D16=0,"",H16/'- 6 -'!D16)</f>
      </c>
    </row>
    <row r="17" spans="1:10" ht="13.5" customHeight="1">
      <c r="A17" s="347" t="s">
        <v>305</v>
      </c>
      <c r="B17" s="348">
        <v>6514423</v>
      </c>
      <c r="C17" s="354">
        <f>B17/'- 3 -'!D17*100</f>
        <v>49.40160372643177</v>
      </c>
      <c r="D17" s="348">
        <f>B17/'- 6 -'!B17</f>
        <v>4418.864763300164</v>
      </c>
      <c r="E17" s="348">
        <v>0</v>
      </c>
      <c r="F17" s="354">
        <f>E17/'- 3 -'!D17*100</f>
        <v>0</v>
      </c>
      <c r="G17" s="348">
        <f>IF('- 6 -'!C17=0,"",E17/'- 6 -'!C17)</f>
      </c>
      <c r="H17" s="348">
        <v>0</v>
      </c>
      <c r="I17" s="354">
        <f>H17/'- 3 -'!D17*100</f>
        <v>0</v>
      </c>
      <c r="J17" s="348">
        <f>IF('- 6 -'!D17=0,"",H17/'- 6 -'!D17)</f>
      </c>
    </row>
    <row r="18" spans="1:10" ht="13.5" customHeight="1">
      <c r="A18" s="25" t="s">
        <v>306</v>
      </c>
      <c r="B18" s="26">
        <v>31043879</v>
      </c>
      <c r="C18" s="80">
        <f>B18/'- 3 -'!D18*100</f>
        <v>38.242039695746705</v>
      </c>
      <c r="D18" s="26">
        <f>B18/'- 6 -'!B18</f>
        <v>5493.5195540612285</v>
      </c>
      <c r="E18" s="26">
        <v>0</v>
      </c>
      <c r="F18" s="80">
        <f>E18/'- 3 -'!D18*100</f>
        <v>0</v>
      </c>
      <c r="G18" s="26">
        <f>IF('- 6 -'!C18=0,"",E18/'- 6 -'!C18)</f>
      </c>
      <c r="H18" s="26">
        <v>0</v>
      </c>
      <c r="I18" s="80">
        <f>H18/'- 3 -'!D18*100</f>
        <v>0</v>
      </c>
      <c r="J18" s="26">
        <f>IF('- 6 -'!D18=0,"",H18/'- 6 -'!D18)</f>
      </c>
    </row>
    <row r="19" spans="1:10" ht="13.5" customHeight="1">
      <c r="A19" s="347" t="s">
        <v>307</v>
      </c>
      <c r="B19" s="348">
        <v>11779061</v>
      </c>
      <c r="C19" s="354">
        <f>B19/'- 3 -'!D19*100</f>
        <v>54.26521256244913</v>
      </c>
      <c r="D19" s="348">
        <f>B19/'- 6 -'!B19</f>
        <v>3771.967055101368</v>
      </c>
      <c r="E19" s="348">
        <v>0</v>
      </c>
      <c r="F19" s="354">
        <f>E19/'- 3 -'!D19*100</f>
        <v>0</v>
      </c>
      <c r="G19" s="348">
        <f>IF('- 6 -'!C19=0,"",E19/'- 6 -'!C19)</f>
      </c>
      <c r="H19" s="348">
        <v>0</v>
      </c>
      <c r="I19" s="354">
        <f>H19/'- 3 -'!D19*100</f>
        <v>0</v>
      </c>
      <c r="J19" s="348">
        <f>IF('- 6 -'!D19=0,"",H19/'- 6 -'!D19)</f>
      </c>
    </row>
    <row r="20" spans="1:10" ht="13.5" customHeight="1">
      <c r="A20" s="25" t="s">
        <v>308</v>
      </c>
      <c r="B20" s="26">
        <v>22570110</v>
      </c>
      <c r="C20" s="80">
        <f>B20/'- 3 -'!D20*100</f>
        <v>53.40398083211042</v>
      </c>
      <c r="D20" s="26">
        <f>B20/'- 6 -'!B20</f>
        <v>3612.489196197061</v>
      </c>
      <c r="E20" s="26">
        <v>0</v>
      </c>
      <c r="F20" s="80">
        <f>E20/'- 3 -'!D20*100</f>
        <v>0</v>
      </c>
      <c r="G20" s="26">
        <f>IF('- 6 -'!C20=0,"",E20/'- 6 -'!C20)</f>
      </c>
      <c r="H20" s="26">
        <v>0</v>
      </c>
      <c r="I20" s="80">
        <f>H20/'- 3 -'!D20*100</f>
        <v>0</v>
      </c>
      <c r="J20" s="26">
        <f>IF('- 6 -'!D20=0,"",H20/'- 6 -'!D20)</f>
      </c>
    </row>
    <row r="21" spans="1:10" ht="13.5" customHeight="1">
      <c r="A21" s="347" t="s">
        <v>309</v>
      </c>
      <c r="B21" s="348">
        <v>12747972</v>
      </c>
      <c r="C21" s="354">
        <f>B21/'- 3 -'!D21*100</f>
        <v>49.31674990143785</v>
      </c>
      <c r="D21" s="348">
        <f>B21/'- 6 -'!B21</f>
        <v>3984.9865582994685</v>
      </c>
      <c r="E21" s="348">
        <v>0</v>
      </c>
      <c r="F21" s="354">
        <f>E21/'- 3 -'!D21*100</f>
        <v>0</v>
      </c>
      <c r="G21" s="348">
        <f>IF('- 6 -'!C21=0,"",E21/'- 6 -'!C21)</f>
      </c>
      <c r="H21" s="348">
        <v>0</v>
      </c>
      <c r="I21" s="354">
        <f>H21/'- 3 -'!D21*100</f>
        <v>0</v>
      </c>
      <c r="J21" s="348">
        <f>IF('- 6 -'!D21=0,"",H21/'- 6 -'!D21)</f>
      </c>
    </row>
    <row r="22" spans="1:10" ht="13.5" customHeight="1">
      <c r="A22" s="25" t="s">
        <v>310</v>
      </c>
      <c r="B22" s="26">
        <v>4343288</v>
      </c>
      <c r="C22" s="80">
        <f>B22/'- 3 -'!D22*100</f>
        <v>30.398233141997437</v>
      </c>
      <c r="D22" s="26">
        <f>B22/'- 6 -'!B22</f>
        <v>4244.393628456954</v>
      </c>
      <c r="E22" s="26">
        <v>0</v>
      </c>
      <c r="F22" s="80">
        <f>E22/'- 3 -'!D22*100</f>
        <v>0</v>
      </c>
      <c r="G22" s="26">
        <f>IF('- 6 -'!C22=0,"",E22/'- 6 -'!C22)</f>
      </c>
      <c r="H22" s="26">
        <v>0</v>
      </c>
      <c r="I22" s="80">
        <f>H22/'- 3 -'!D22*100</f>
        <v>0</v>
      </c>
      <c r="J22" s="26">
        <f>IF('- 6 -'!D22=0,"",H22/'- 6 -'!D22)</f>
      </c>
    </row>
    <row r="23" spans="1:10" ht="13.5" customHeight="1">
      <c r="A23" s="347" t="s">
        <v>311</v>
      </c>
      <c r="B23" s="348">
        <v>5322738</v>
      </c>
      <c r="C23" s="354">
        <f>B23/'- 3 -'!D23*100</f>
        <v>45.94876482121313</v>
      </c>
      <c r="D23" s="348">
        <f>B23/'- 6 -'!B23</f>
        <v>4134.165436893204</v>
      </c>
      <c r="E23" s="348">
        <v>0</v>
      </c>
      <c r="F23" s="354">
        <f>E23/'- 3 -'!D23*100</f>
        <v>0</v>
      </c>
      <c r="G23" s="348">
        <f>IF('- 6 -'!C23=0,"",E23/'- 6 -'!C23)</f>
      </c>
      <c r="H23" s="348">
        <v>0</v>
      </c>
      <c r="I23" s="354">
        <f>H23/'- 3 -'!D23*100</f>
        <v>0</v>
      </c>
      <c r="J23" s="348">
        <f>IF('- 6 -'!D23=0,"",H23/'- 6 -'!D23)</f>
      </c>
    </row>
    <row r="24" spans="1:10" ht="13.5" customHeight="1">
      <c r="A24" s="25" t="s">
        <v>312</v>
      </c>
      <c r="B24" s="26">
        <v>13412035</v>
      </c>
      <c r="C24" s="80">
        <f>B24/'- 3 -'!D24*100</f>
        <v>34.94286600993426</v>
      </c>
      <c r="D24" s="26">
        <f>B24/'- 6 -'!B24</f>
        <v>4632.827288428325</v>
      </c>
      <c r="E24" s="26">
        <v>0</v>
      </c>
      <c r="F24" s="80">
        <f>E24/'- 3 -'!D24*100</f>
        <v>0</v>
      </c>
      <c r="G24" s="26">
        <f>IF('- 6 -'!C24=0,"",E24/'- 6 -'!C24)</f>
      </c>
      <c r="H24" s="26">
        <v>992793</v>
      </c>
      <c r="I24" s="80">
        <f>H24/'- 3 -'!D24*100</f>
        <v>2.586559964584096</v>
      </c>
      <c r="J24" s="26">
        <f>IF('- 6 -'!D24=0,"",H24/'- 6 -'!D24)</f>
        <v>4482.135440180587</v>
      </c>
    </row>
    <row r="25" spans="1:10" ht="13.5" customHeight="1">
      <c r="A25" s="347" t="s">
        <v>313</v>
      </c>
      <c r="B25" s="348">
        <v>47560070</v>
      </c>
      <c r="C25" s="354">
        <f>B25/'- 3 -'!D25*100</f>
        <v>39.595203412815124</v>
      </c>
      <c r="D25" s="348">
        <f>B25/'- 6 -'!B25</f>
        <v>4463.010369258199</v>
      </c>
      <c r="E25" s="348">
        <v>1367630</v>
      </c>
      <c r="F25" s="354">
        <f>E25/'- 3 -'!D25*100</f>
        <v>1.1385935311589814</v>
      </c>
      <c r="G25" s="348">
        <f>IF('- 6 -'!C25=0,"",E25/'- 6 -'!C25)</f>
        <v>4469.3790849673205</v>
      </c>
      <c r="H25" s="348">
        <v>12651290</v>
      </c>
      <c r="I25" s="354">
        <f>H25/'- 3 -'!D25*100</f>
        <v>10.532583341120267</v>
      </c>
      <c r="J25" s="348">
        <f>IF('- 6 -'!D25=0,"",H25/'- 6 -'!D25)</f>
        <v>3872.448729721457</v>
      </c>
    </row>
    <row r="26" spans="1:10" ht="13.5" customHeight="1">
      <c r="A26" s="25" t="s">
        <v>314</v>
      </c>
      <c r="B26" s="26">
        <v>12144314</v>
      </c>
      <c r="C26" s="80">
        <f>B26/'- 3 -'!D26*100</f>
        <v>41.72188329030932</v>
      </c>
      <c r="D26" s="26">
        <f>B26/'- 6 -'!B26</f>
        <v>4765.279183833628</v>
      </c>
      <c r="E26" s="26">
        <v>0</v>
      </c>
      <c r="F26" s="80">
        <f>E26/'- 3 -'!D26*100</f>
        <v>0</v>
      </c>
      <c r="G26" s="26">
        <f>IF('- 6 -'!C26=0,"",E26/'- 6 -'!C26)</f>
      </c>
      <c r="H26" s="26">
        <v>387395</v>
      </c>
      <c r="I26" s="80">
        <f>H26/'- 3 -'!D26*100</f>
        <v>1.3308984745659065</v>
      </c>
      <c r="J26" s="26">
        <f>IF('- 6 -'!D26=0,"",H26/'- 6 -'!D26)</f>
        <v>3311.068376068376</v>
      </c>
    </row>
    <row r="27" spans="1:10" ht="13.5" customHeight="1">
      <c r="A27" s="347" t="s">
        <v>315</v>
      </c>
      <c r="B27" s="348">
        <v>12855522</v>
      </c>
      <c r="C27" s="354">
        <f>B27/'- 3 -'!D27*100</f>
        <v>43.470394718488805</v>
      </c>
      <c r="D27" s="348">
        <f>B27/'- 6 -'!B27</f>
        <v>4915.50567812488</v>
      </c>
      <c r="E27" s="348">
        <v>0</v>
      </c>
      <c r="F27" s="354">
        <f>E27/'- 3 -'!D27*100</f>
        <v>0</v>
      </c>
      <c r="G27" s="348">
        <f>IF('- 6 -'!C27=0,"",E27/'- 6 -'!C27)</f>
      </c>
      <c r="H27" s="348">
        <v>0</v>
      </c>
      <c r="I27" s="354">
        <f>H27/'- 3 -'!D27*100</f>
        <v>0</v>
      </c>
      <c r="J27" s="348">
        <f>IF('- 6 -'!D27=0,"",H27/'- 6 -'!D27)</f>
      </c>
    </row>
    <row r="28" spans="1:10" ht="13.5" customHeight="1">
      <c r="A28" s="25" t="s">
        <v>316</v>
      </c>
      <c r="B28" s="26">
        <v>9307797</v>
      </c>
      <c r="C28" s="80">
        <f>B28/'- 3 -'!D28*100</f>
        <v>51.74621718452187</v>
      </c>
      <c r="D28" s="26">
        <f>B28/'- 6 -'!B28</f>
        <v>4543.713448865024</v>
      </c>
      <c r="E28" s="26">
        <v>0</v>
      </c>
      <c r="F28" s="80">
        <f>E28/'- 3 -'!D28*100</f>
        <v>0</v>
      </c>
      <c r="G28" s="26">
        <f>IF('- 6 -'!C28=0,"",E28/'- 6 -'!C28)</f>
      </c>
      <c r="H28" s="26">
        <v>0</v>
      </c>
      <c r="I28" s="80">
        <f>H28/'- 3 -'!D28*100</f>
        <v>0</v>
      </c>
      <c r="J28" s="26">
        <f>IF('- 6 -'!D28=0,"",H28/'- 6 -'!D28)</f>
      </c>
    </row>
    <row r="29" spans="1:10" ht="13.5" customHeight="1">
      <c r="A29" s="347" t="s">
        <v>317</v>
      </c>
      <c r="B29" s="348">
        <v>38741456</v>
      </c>
      <c r="C29" s="354">
        <f>B29/'- 3 -'!D29*100</f>
        <v>35.11307803423349</v>
      </c>
      <c r="D29" s="348">
        <f>B29/'- 6 -'!B29</f>
        <v>4607.6898192197905</v>
      </c>
      <c r="E29" s="348">
        <v>0</v>
      </c>
      <c r="F29" s="354">
        <f>E29/'- 3 -'!D29*100</f>
        <v>0</v>
      </c>
      <c r="G29" s="348">
        <f>IF('- 6 -'!C29=0,"",E29/'- 6 -'!C29)</f>
      </c>
      <c r="H29" s="348">
        <v>5710295</v>
      </c>
      <c r="I29" s="354">
        <f>H29/'- 3 -'!D29*100</f>
        <v>5.175490408349479</v>
      </c>
      <c r="J29" s="348">
        <f>IF('- 6 -'!D29=0,"",H29/'- 6 -'!D29)</f>
        <v>4402.694680030841</v>
      </c>
    </row>
    <row r="30" spans="1:10" ht="13.5" customHeight="1">
      <c r="A30" s="25" t="s">
        <v>318</v>
      </c>
      <c r="B30" s="26">
        <v>5610399</v>
      </c>
      <c r="C30" s="80">
        <f>B30/'- 3 -'!D30*100</f>
        <v>54.14837278339228</v>
      </c>
      <c r="D30" s="26">
        <f>B30/'- 6 -'!B30</f>
        <v>4559.446566436408</v>
      </c>
      <c r="E30" s="26">
        <v>0</v>
      </c>
      <c r="F30" s="80">
        <f>E30/'- 3 -'!D30*100</f>
        <v>0</v>
      </c>
      <c r="G30" s="26">
        <f>IF('- 6 -'!C30=0,"",E30/'- 6 -'!C30)</f>
      </c>
      <c r="H30" s="26">
        <v>0</v>
      </c>
      <c r="I30" s="80">
        <f>H30/'- 3 -'!D30*100</f>
        <v>0</v>
      </c>
      <c r="J30" s="26">
        <f>IF('- 6 -'!D30=0,"",H30/'- 6 -'!D30)</f>
      </c>
    </row>
    <row r="31" spans="1:10" ht="13.5" customHeight="1">
      <c r="A31" s="347" t="s">
        <v>319</v>
      </c>
      <c r="B31" s="348">
        <v>11443085</v>
      </c>
      <c r="C31" s="354">
        <f>B31/'- 3 -'!D31*100</f>
        <v>42.1833377532797</v>
      </c>
      <c r="D31" s="348">
        <f>B31/'- 6 -'!B31</f>
        <v>4243.208617620884</v>
      </c>
      <c r="E31" s="348">
        <v>0</v>
      </c>
      <c r="F31" s="354">
        <f>E31/'- 3 -'!D31*100</f>
        <v>0</v>
      </c>
      <c r="G31" s="348">
        <f>IF('- 6 -'!C31=0,"",E31/'- 6 -'!C31)</f>
      </c>
      <c r="H31" s="348">
        <v>0</v>
      </c>
      <c r="I31" s="354">
        <f>H31/'- 3 -'!D31*100</f>
        <v>0</v>
      </c>
      <c r="J31" s="348">
        <f>IF('- 6 -'!D31=0,"",H31/'- 6 -'!D31)</f>
      </c>
    </row>
    <row r="32" spans="1:10" ht="13.5" customHeight="1">
      <c r="A32" s="25" t="s">
        <v>320</v>
      </c>
      <c r="B32" s="26">
        <v>9171675</v>
      </c>
      <c r="C32" s="80">
        <f>B32/'- 3 -'!D32*100</f>
        <v>47.065400132169586</v>
      </c>
      <c r="D32" s="26">
        <f>B32/'- 6 -'!B32</f>
        <v>4860.453100158982</v>
      </c>
      <c r="E32" s="26">
        <v>0</v>
      </c>
      <c r="F32" s="80">
        <f>E32/'- 3 -'!D32*100</f>
        <v>0</v>
      </c>
      <c r="G32" s="26">
        <f>IF('- 6 -'!C32=0,"",E32/'- 6 -'!C32)</f>
      </c>
      <c r="H32" s="26">
        <v>439973</v>
      </c>
      <c r="I32" s="80">
        <f>H32/'- 3 -'!D32*100</f>
        <v>2.2577670155507086</v>
      </c>
      <c r="J32" s="26">
        <f>IF('- 6 -'!D32=0,"",H32/'- 6 -'!D32)</f>
        <v>3928.3303571428573</v>
      </c>
    </row>
    <row r="33" spans="1:10" ht="13.5" customHeight="1">
      <c r="A33" s="347" t="s">
        <v>321</v>
      </c>
      <c r="B33" s="348">
        <v>9603878</v>
      </c>
      <c r="C33" s="354">
        <f>B33/'- 3 -'!D33*100</f>
        <v>42.63306087602553</v>
      </c>
      <c r="D33" s="348">
        <f>B33/'- 6 -'!B33</f>
        <v>4833.35581278309</v>
      </c>
      <c r="E33" s="348">
        <v>0</v>
      </c>
      <c r="F33" s="354">
        <f>E33/'- 3 -'!D33*100</f>
        <v>0</v>
      </c>
      <c r="G33" s="348">
        <f>IF('- 6 -'!C33=0,"",E33/'- 6 -'!C33)</f>
      </c>
      <c r="H33" s="348">
        <v>0</v>
      </c>
      <c r="I33" s="354">
        <f>H33/'- 3 -'!D33*100</f>
        <v>0</v>
      </c>
      <c r="J33" s="348">
        <f>IF('- 6 -'!D33=0,"",H33/'- 6 -'!D33)</f>
      </c>
    </row>
    <row r="34" spans="1:10" ht="13.5" customHeight="1">
      <c r="A34" s="25" t="s">
        <v>322</v>
      </c>
      <c r="B34" s="26">
        <v>7447730</v>
      </c>
      <c r="C34" s="80">
        <f>B34/'- 3 -'!D34*100</f>
        <v>38.93563431338665</v>
      </c>
      <c r="D34" s="26">
        <f>B34/'- 6 -'!B34</f>
        <v>4241.062581857525</v>
      </c>
      <c r="E34" s="26">
        <v>0</v>
      </c>
      <c r="F34" s="80">
        <f>E34/'- 3 -'!D34*100</f>
        <v>0</v>
      </c>
      <c r="G34" s="26">
        <f>IF('- 6 -'!C34=0,"",E34/'- 6 -'!C34)</f>
      </c>
      <c r="H34" s="26">
        <v>1267865</v>
      </c>
      <c r="I34" s="80">
        <f>H34/'- 3 -'!D34*100</f>
        <v>6.628211280315206</v>
      </c>
      <c r="J34" s="26">
        <f>IF('- 6 -'!D34=0,"",H34/'- 6 -'!D34)</f>
        <v>5693.15222272115</v>
      </c>
    </row>
    <row r="35" spans="1:10" ht="13.5" customHeight="1">
      <c r="A35" s="347" t="s">
        <v>323</v>
      </c>
      <c r="B35" s="348">
        <v>44215728</v>
      </c>
      <c r="C35" s="354">
        <f>B35/'- 3 -'!D35*100</f>
        <v>32.18248436842443</v>
      </c>
      <c r="D35" s="348">
        <f>B35/'- 6 -'!B35</f>
        <v>4255.809037971028</v>
      </c>
      <c r="E35" s="348">
        <v>0</v>
      </c>
      <c r="F35" s="354">
        <f>E35/'- 3 -'!D35*100</f>
        <v>0</v>
      </c>
      <c r="G35" s="348">
        <f>IF('- 6 -'!C35=0,"",E35/'- 6 -'!C35)</f>
      </c>
      <c r="H35" s="348">
        <v>4128838</v>
      </c>
      <c r="I35" s="354">
        <f>H35/'- 3 -'!D35*100</f>
        <v>3.005180970779375</v>
      </c>
      <c r="J35" s="348">
        <f>IF('- 6 -'!D35=0,"",H35/'- 6 -'!D35)</f>
        <v>3983.442354076218</v>
      </c>
    </row>
    <row r="36" spans="1:10" ht="13.5" customHeight="1">
      <c r="A36" s="25" t="s">
        <v>324</v>
      </c>
      <c r="B36" s="26">
        <v>9133023</v>
      </c>
      <c r="C36" s="80">
        <f>B36/'- 3 -'!D36*100</f>
        <v>52.551902569144595</v>
      </c>
      <c r="D36" s="26">
        <f>B36/'- 6 -'!B36</f>
        <v>4677.365051725904</v>
      </c>
      <c r="E36" s="26">
        <v>0</v>
      </c>
      <c r="F36" s="80">
        <f>E36/'- 3 -'!D36*100</f>
        <v>0</v>
      </c>
      <c r="G36" s="26">
        <f>IF('- 6 -'!C36=0,"",E36/'- 6 -'!C36)</f>
      </c>
      <c r="H36" s="26">
        <v>0</v>
      </c>
      <c r="I36" s="80">
        <f>H36/'- 3 -'!D36*100</f>
        <v>0</v>
      </c>
      <c r="J36" s="26">
        <f>IF('- 6 -'!D36=0,"",H36/'- 6 -'!D36)</f>
      </c>
    </row>
    <row r="37" spans="1:10" ht="13.5" customHeight="1">
      <c r="A37" s="347" t="s">
        <v>325</v>
      </c>
      <c r="B37" s="348">
        <v>6427527</v>
      </c>
      <c r="C37" s="354">
        <f>B37/'- 3 -'!D37*100</f>
        <v>23.121461536427706</v>
      </c>
      <c r="D37" s="348">
        <f>B37/'- 6 -'!B37</f>
        <v>4023.4910798122064</v>
      </c>
      <c r="E37" s="348">
        <v>0</v>
      </c>
      <c r="F37" s="354">
        <f>E37/'- 3 -'!D37*100</f>
        <v>0</v>
      </c>
      <c r="G37" s="348">
        <f>IF('- 6 -'!C37=0,"",E37/'- 6 -'!C37)</f>
      </c>
      <c r="H37" s="348">
        <v>2433781</v>
      </c>
      <c r="I37" s="354">
        <f>H37/'- 3 -'!D37*100</f>
        <v>8.754933861746292</v>
      </c>
      <c r="J37" s="348">
        <f>IF('- 6 -'!D37=0,"",H37/'- 6 -'!D37)</f>
        <v>4114.591715976331</v>
      </c>
    </row>
    <row r="38" spans="1:10" ht="13.5" customHeight="1">
      <c r="A38" s="25" t="s">
        <v>326</v>
      </c>
      <c r="B38" s="26">
        <v>19635174</v>
      </c>
      <c r="C38" s="80">
        <f>B38/'- 3 -'!D38*100</f>
        <v>27.903829207056514</v>
      </c>
      <c r="D38" s="26">
        <f>B38/'- 6 -'!B38</f>
        <v>4300.300919842312</v>
      </c>
      <c r="E38" s="26">
        <v>0</v>
      </c>
      <c r="F38" s="80">
        <f>E38/'- 3 -'!D38*100</f>
        <v>0</v>
      </c>
      <c r="G38" s="26">
        <f>IF('- 6 -'!C38=0,"",E38/'- 6 -'!C38)</f>
      </c>
      <c r="H38" s="26">
        <v>853991</v>
      </c>
      <c r="I38" s="80">
        <f>H38/'- 3 -'!D38*100</f>
        <v>1.2136189375435837</v>
      </c>
      <c r="J38" s="26">
        <f>IF('- 6 -'!D38=0,"",H38/'- 6 -'!D38)</f>
        <v>4206.852216748768</v>
      </c>
    </row>
    <row r="39" spans="1:10" ht="13.5" customHeight="1">
      <c r="A39" s="347" t="s">
        <v>327</v>
      </c>
      <c r="B39" s="348">
        <v>8637094</v>
      </c>
      <c r="C39" s="354">
        <f>B39/'- 3 -'!D39*100</f>
        <v>53.93807349561749</v>
      </c>
      <c r="D39" s="348">
        <f>B39/'- 6 -'!B39</f>
        <v>4994.849641452694</v>
      </c>
      <c r="E39" s="348">
        <v>0</v>
      </c>
      <c r="F39" s="354">
        <f>E39/'- 3 -'!D39*100</f>
        <v>0</v>
      </c>
      <c r="G39" s="348">
        <f>IF('- 6 -'!C39=0,"",E39/'- 6 -'!C39)</f>
      </c>
      <c r="H39" s="348">
        <v>0</v>
      </c>
      <c r="I39" s="354">
        <f>H39/'- 3 -'!D39*100</f>
        <v>0</v>
      </c>
      <c r="J39" s="348">
        <f>IF('- 6 -'!D39=0,"",H39/'- 6 -'!D39)</f>
      </c>
    </row>
    <row r="40" spans="1:10" ht="13.5" customHeight="1">
      <c r="A40" s="25" t="s">
        <v>328</v>
      </c>
      <c r="B40" s="26">
        <v>26736469</v>
      </c>
      <c r="C40" s="80">
        <f>B40/'- 3 -'!D40*100</f>
        <v>36.65967019846648</v>
      </c>
      <c r="D40" s="26">
        <f>B40/'- 6 -'!B40</f>
        <v>4441.37720810783</v>
      </c>
      <c r="E40" s="26">
        <v>0</v>
      </c>
      <c r="F40" s="80">
        <f>E40/'- 3 -'!D40*100</f>
        <v>0</v>
      </c>
      <c r="G40" s="26">
        <f>IF('- 6 -'!C40=0,"",E40/'- 6 -'!C40)</f>
      </c>
      <c r="H40" s="26">
        <v>3137190</v>
      </c>
      <c r="I40" s="80">
        <f>H40/'- 3 -'!D40*100</f>
        <v>4.301553460553339</v>
      </c>
      <c r="J40" s="26">
        <f>IF('- 6 -'!D40=0,"",H40/'- 6 -'!D40)</f>
        <v>4462.574679943101</v>
      </c>
    </row>
    <row r="41" spans="1:10" ht="13.5" customHeight="1">
      <c r="A41" s="347" t="s">
        <v>329</v>
      </c>
      <c r="B41" s="348">
        <v>14483617</v>
      </c>
      <c r="C41" s="354">
        <f>B41/'- 3 -'!D41*100</f>
        <v>33.02225007031436</v>
      </c>
      <c r="D41" s="348">
        <f>B41/'- 6 -'!B41</f>
        <v>4566.083543505674</v>
      </c>
      <c r="E41" s="348">
        <v>0</v>
      </c>
      <c r="F41" s="354">
        <f>E41/'- 3 -'!D41*100</f>
        <v>0</v>
      </c>
      <c r="G41" s="348">
        <f>IF('- 6 -'!C41=0,"",E41/'- 6 -'!C41)</f>
      </c>
      <c r="H41" s="348">
        <v>0</v>
      </c>
      <c r="I41" s="354">
        <f>H41/'- 3 -'!D41*100</f>
        <v>0</v>
      </c>
      <c r="J41" s="348">
        <f>IF('- 6 -'!D41=0,"",H41/'- 6 -'!D41)</f>
      </c>
    </row>
    <row r="42" spans="1:10" ht="13.5" customHeight="1">
      <c r="A42" s="25" t="s">
        <v>330</v>
      </c>
      <c r="B42" s="26">
        <v>6436152</v>
      </c>
      <c r="C42" s="80">
        <f>B42/'- 3 -'!D42*100</f>
        <v>39.68539278454467</v>
      </c>
      <c r="D42" s="26">
        <f>B42/'- 6 -'!B42</f>
        <v>4856.007243096424</v>
      </c>
      <c r="E42" s="26">
        <v>0</v>
      </c>
      <c r="F42" s="80">
        <f>E42/'- 3 -'!D42*100</f>
        <v>0</v>
      </c>
      <c r="G42" s="26">
        <f>IF('- 6 -'!C42=0,"",E42/'- 6 -'!C42)</f>
      </c>
      <c r="H42" s="26">
        <v>0</v>
      </c>
      <c r="I42" s="80">
        <f>H42/'- 3 -'!D42*100</f>
        <v>0</v>
      </c>
      <c r="J42" s="26">
        <f>IF('- 6 -'!D42=0,"",H42/'- 6 -'!D42)</f>
      </c>
    </row>
    <row r="43" spans="1:10" ht="13.5" customHeight="1">
      <c r="A43" s="347" t="s">
        <v>331</v>
      </c>
      <c r="B43" s="348">
        <v>4702119</v>
      </c>
      <c r="C43" s="354">
        <f>B43/'- 3 -'!D43*100</f>
        <v>49.070173999560446</v>
      </c>
      <c r="D43" s="348">
        <f>B43/'- 6 -'!B43</f>
        <v>4188.2239244678</v>
      </c>
      <c r="E43" s="348">
        <v>0</v>
      </c>
      <c r="F43" s="354">
        <f>E43/'- 3 -'!D43*100</f>
        <v>0</v>
      </c>
      <c r="G43" s="348">
        <f>IF('- 6 -'!C43=0,"",E43/'- 6 -'!C43)</f>
      </c>
      <c r="H43" s="348">
        <v>0</v>
      </c>
      <c r="I43" s="354">
        <f>H43/'- 3 -'!D43*100</f>
        <v>0</v>
      </c>
      <c r="J43" s="348">
        <f>IF('- 6 -'!D43=0,"",H43/'- 6 -'!D43)</f>
      </c>
    </row>
    <row r="44" spans="1:10" ht="13.5" customHeight="1">
      <c r="A44" s="25" t="s">
        <v>332</v>
      </c>
      <c r="B44" s="26">
        <v>3268471</v>
      </c>
      <c r="C44" s="80">
        <f>B44/'- 3 -'!D44*100</f>
        <v>47.067842521136434</v>
      </c>
      <c r="D44" s="26">
        <f>B44/'- 6 -'!B44</f>
        <v>4520.7067773167355</v>
      </c>
      <c r="E44" s="26">
        <v>227503</v>
      </c>
      <c r="F44" s="80">
        <f>E44/'- 3 -'!D44*100</f>
        <v>3.27617267434409</v>
      </c>
      <c r="G44" s="26">
        <f>IF('- 6 -'!C44=0,"",E44/'- 6 -'!C44)</f>
        <v>3991.280701754386</v>
      </c>
      <c r="H44" s="26">
        <v>0</v>
      </c>
      <c r="I44" s="80">
        <f>H44/'- 3 -'!D44*100</f>
        <v>0</v>
      </c>
      <c r="J44" s="26">
        <f>IF('- 6 -'!D44=0,"",H44/'- 6 -'!D44)</f>
      </c>
    </row>
    <row r="45" spans="1:10" ht="13.5" customHeight="1">
      <c r="A45" s="347" t="s">
        <v>333</v>
      </c>
      <c r="B45" s="348">
        <v>2871387</v>
      </c>
      <c r="C45" s="354">
        <f>B45/'- 3 -'!D45*100</f>
        <v>25.25367019352469</v>
      </c>
      <c r="D45" s="348">
        <f>B45/'- 6 -'!B45</f>
        <v>4341.377381312368</v>
      </c>
      <c r="E45" s="348">
        <v>0</v>
      </c>
      <c r="F45" s="354">
        <f>E45/'- 3 -'!D45*100</f>
        <v>0</v>
      </c>
      <c r="G45" s="348">
        <f>IF('- 6 -'!C45=0,"",E45/'- 6 -'!C45)</f>
      </c>
      <c r="H45" s="348">
        <v>0</v>
      </c>
      <c r="I45" s="354">
        <f>H45/'- 3 -'!D45*100</f>
        <v>0</v>
      </c>
      <c r="J45" s="348">
        <f>IF('- 6 -'!D45=0,"",H45/'- 6 -'!D45)</f>
      </c>
    </row>
    <row r="46" spans="1:10" ht="13.5" customHeight="1">
      <c r="A46" s="25" t="s">
        <v>334</v>
      </c>
      <c r="B46" s="26">
        <v>97260497</v>
      </c>
      <c r="C46" s="80">
        <f>B46/'- 3 -'!D46*100</f>
        <v>34.7201635516254</v>
      </c>
      <c r="D46" s="26">
        <f>B46/'- 6 -'!B46</f>
        <v>4370.983263974402</v>
      </c>
      <c r="E46" s="26">
        <v>0</v>
      </c>
      <c r="F46" s="80">
        <f>E46/'- 3 -'!D46*100</f>
        <v>0</v>
      </c>
      <c r="G46" s="26">
        <f>IF('- 6 -'!C46=0,"",E46/'- 6 -'!C46)</f>
      </c>
      <c r="H46" s="26">
        <v>3821825</v>
      </c>
      <c r="I46" s="80">
        <f>H46/'- 3 -'!D46*100</f>
        <v>1.3643194632831328</v>
      </c>
      <c r="J46" s="26">
        <f>IF('- 6 -'!D46=0,"",H46/'- 6 -'!D46)</f>
        <v>4277.364297705652</v>
      </c>
    </row>
    <row r="47" spans="1:10" ht="4.5" customHeight="1">
      <c r="A47" s="27"/>
      <c r="B47" s="28"/>
      <c r="C47"/>
      <c r="D47" s="28"/>
      <c r="E47" s="28"/>
      <c r="F47"/>
      <c r="G47" s="28"/>
      <c r="H47" s="28"/>
      <c r="I47"/>
      <c r="J47"/>
    </row>
    <row r="48" spans="1:10" ht="13.5" customHeight="1">
      <c r="A48" s="349" t="s">
        <v>335</v>
      </c>
      <c r="B48" s="350">
        <f>SUM(B11:B46)</f>
        <v>564081914</v>
      </c>
      <c r="C48" s="357">
        <f>B48/'- 3 -'!D48*100</f>
        <v>37.10082159309109</v>
      </c>
      <c r="D48" s="350">
        <f>B48/'- 6 -'!B48</f>
        <v>4419.829002529907</v>
      </c>
      <c r="E48" s="350">
        <f>SUM(E11:E46)</f>
        <v>23892490</v>
      </c>
      <c r="F48" s="357">
        <f>E48/'- 3 -'!D48*100</f>
        <v>1.5714579512377573</v>
      </c>
      <c r="G48" s="350">
        <f>E48/'- 6 -'!C48</f>
        <v>4933.508848004295</v>
      </c>
      <c r="H48" s="350">
        <f>SUM(H11:H46)</f>
        <v>35969269</v>
      </c>
      <c r="I48" s="357">
        <f>H48/'- 3 -'!D48*100</f>
        <v>2.365772415108671</v>
      </c>
      <c r="J48" s="350">
        <f>H48/'- 6 -'!D48</f>
        <v>4141.6823839626</v>
      </c>
    </row>
    <row r="49" spans="1:10" ht="4.5" customHeight="1">
      <c r="A49" s="27" t="s">
        <v>50</v>
      </c>
      <c r="B49" s="28"/>
      <c r="C49"/>
      <c r="D49" s="28"/>
      <c r="E49" s="28"/>
      <c r="F49"/>
      <c r="I49"/>
      <c r="J49"/>
    </row>
    <row r="50" spans="1:10" ht="13.5" customHeight="1">
      <c r="A50" s="25" t="s">
        <v>336</v>
      </c>
      <c r="B50" s="26">
        <v>1347672</v>
      </c>
      <c r="C50" s="80">
        <f>B50/'- 3 -'!D50*100</f>
        <v>52.85715798527561</v>
      </c>
      <c r="D50" s="26">
        <f>B50/'- 6 -'!B50</f>
        <v>5903.074901445466</v>
      </c>
      <c r="E50" s="26">
        <v>0</v>
      </c>
      <c r="F50" s="80">
        <f>E50/'- 3 -'!D50*100</f>
        <v>0</v>
      </c>
      <c r="G50" s="26">
        <f>IF('- 6 -'!C50=0,"",E50/'- 6 -'!C50)</f>
      </c>
      <c r="H50" s="26">
        <v>0</v>
      </c>
      <c r="I50" s="80">
        <f>H50/'- 3 -'!D50*100</f>
        <v>0</v>
      </c>
      <c r="J50" s="26">
        <f>IF('- 6 -'!D50=0,"",H50/'- 6 -'!D50)</f>
      </c>
    </row>
    <row r="51" spans="1:10" ht="13.5" customHeight="1">
      <c r="A51" s="347" t="s">
        <v>337</v>
      </c>
      <c r="B51" s="348">
        <v>184493</v>
      </c>
      <c r="C51" s="354">
        <f>B51/'- 3 -'!D51*100</f>
        <v>2.3057607211943316</v>
      </c>
      <c r="D51" s="348">
        <f>B51/'- 6 -'!B51</f>
        <v>4174.049773755656</v>
      </c>
      <c r="E51" s="348">
        <v>0</v>
      </c>
      <c r="F51" s="354">
        <f>E51/'- 3 -'!D51*100</f>
        <v>0</v>
      </c>
      <c r="G51" s="348">
        <f>IF('- 6 -'!C51=0,"",E51/'- 6 -'!C51)</f>
      </c>
      <c r="H51" s="348">
        <v>0</v>
      </c>
      <c r="I51" s="354">
        <f>H51/'- 3 -'!D51*100</f>
        <v>0</v>
      </c>
      <c r="J51" s="348">
        <f>IF('- 6 -'!D51=0,"",H51/'- 6 -'!D51)</f>
      </c>
    </row>
    <row r="52" spans="1:10" ht="49.5" customHeight="1">
      <c r="A52" s="29"/>
      <c r="B52" s="29"/>
      <c r="C52" s="29"/>
      <c r="D52" s="29"/>
      <c r="E52" s="29"/>
      <c r="F52" s="29"/>
      <c r="G52" s="29"/>
      <c r="H52" s="126"/>
      <c r="I52" s="126"/>
      <c r="J52" s="126"/>
    </row>
    <row r="53" spans="1:10" ht="15" customHeight="1">
      <c r="A53" s="128" t="s">
        <v>473</v>
      </c>
      <c r="B53" s="97"/>
      <c r="C53" s="97"/>
      <c r="D53" s="97"/>
      <c r="E53" s="97"/>
      <c r="F53" s="97"/>
      <c r="G53" s="97"/>
      <c r="I53" s="97"/>
      <c r="J53" s="97"/>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53"/>
  <sheetViews>
    <sheetView showGridLines="0" showZeros="0" workbookViewId="0" topLeftCell="A1">
      <selection activeCell="A1" sqref="A1"/>
    </sheetView>
  </sheetViews>
  <sheetFormatPr defaultColWidth="15.83203125" defaultRowHeight="12"/>
  <cols>
    <col min="1" max="1" width="31.83203125" style="1" customWidth="1"/>
    <col min="2" max="2" width="14.83203125" style="1" customWidth="1"/>
    <col min="3" max="3" width="7.83203125" style="1" customWidth="1"/>
    <col min="4" max="4" width="9.83203125" style="1" customWidth="1"/>
    <col min="5" max="5" width="10.83203125" style="1" customWidth="1"/>
    <col min="6" max="7" width="13.83203125" style="1" customWidth="1"/>
    <col min="8" max="8" width="15.83203125" style="1" customWidth="1"/>
    <col min="9" max="9" width="13.83203125" style="1" customWidth="1"/>
    <col min="10" max="16384" width="15.83203125" style="1" customWidth="1"/>
  </cols>
  <sheetData>
    <row r="1" spans="1:9" ht="6.75" customHeight="1">
      <c r="A1" s="5"/>
      <c r="B1" s="101"/>
      <c r="C1" s="101"/>
      <c r="D1" s="101"/>
      <c r="E1" s="101"/>
      <c r="F1" s="101"/>
      <c r="G1" s="101"/>
      <c r="H1" s="101"/>
      <c r="I1" s="101"/>
    </row>
    <row r="2" spans="1:9" ht="15.75" customHeight="1">
      <c r="A2" s="156"/>
      <c r="B2" s="102" t="s">
        <v>47</v>
      </c>
      <c r="C2" s="103"/>
      <c r="D2" s="103"/>
      <c r="E2" s="103"/>
      <c r="F2" s="103"/>
      <c r="G2" s="103"/>
      <c r="H2" s="213"/>
      <c r="I2" s="157" t="s">
        <v>540</v>
      </c>
    </row>
    <row r="3" spans="1:9" ht="15.75" customHeight="1">
      <c r="A3" s="158"/>
      <c r="B3" s="84" t="str">
        <f>OPYEAR</f>
        <v>OPERATING FUND 2005/2006 ACTUAL</v>
      </c>
      <c r="C3" s="105"/>
      <c r="D3" s="105"/>
      <c r="E3" s="105"/>
      <c r="F3" s="105"/>
      <c r="G3" s="105"/>
      <c r="H3" s="214"/>
      <c r="I3" s="215"/>
    </row>
    <row r="4" spans="2:9" ht="15.75" customHeight="1">
      <c r="B4" s="101"/>
      <c r="C4" s="101"/>
      <c r="D4" s="101"/>
      <c r="E4" s="101"/>
      <c r="F4" s="101"/>
      <c r="G4" s="101"/>
      <c r="H4" s="101"/>
      <c r="I4" s="101"/>
    </row>
    <row r="5" spans="2:9" ht="15.75" customHeight="1">
      <c r="B5" s="216" t="s">
        <v>471</v>
      </c>
      <c r="C5" s="217"/>
      <c r="D5" s="217"/>
      <c r="E5" s="217"/>
      <c r="F5" s="217"/>
      <c r="G5" s="217"/>
      <c r="H5" s="217"/>
      <c r="I5" s="218"/>
    </row>
    <row r="6" spans="2:9" ht="15.75" customHeight="1">
      <c r="B6" s="402" t="s">
        <v>474</v>
      </c>
      <c r="C6" s="403"/>
      <c r="D6" s="403"/>
      <c r="E6" s="403"/>
      <c r="F6" s="403"/>
      <c r="G6" s="403"/>
      <c r="H6" s="403"/>
      <c r="I6" s="404"/>
    </row>
    <row r="7" spans="2:9" ht="15.75" customHeight="1">
      <c r="B7" s="205"/>
      <c r="C7" s="219"/>
      <c r="D7" s="219"/>
      <c r="E7" s="220" t="s">
        <v>241</v>
      </c>
      <c r="F7" s="221" t="s">
        <v>242</v>
      </c>
      <c r="G7" s="221"/>
      <c r="H7" s="221"/>
      <c r="I7" s="222"/>
    </row>
    <row r="8" spans="1:9" ht="15.75" customHeight="1">
      <c r="A8" s="76"/>
      <c r="B8" s="223"/>
      <c r="C8" s="223"/>
      <c r="D8" s="204" t="s">
        <v>118</v>
      </c>
      <c r="E8" s="224" t="s">
        <v>243</v>
      </c>
      <c r="F8" s="223"/>
      <c r="G8" s="225"/>
      <c r="H8" s="226" t="s">
        <v>129</v>
      </c>
      <c r="I8" s="223"/>
    </row>
    <row r="9" spans="1:9" ht="15.75" customHeight="1">
      <c r="A9" s="42" t="s">
        <v>141</v>
      </c>
      <c r="B9" s="112" t="s">
        <v>142</v>
      </c>
      <c r="C9" s="112" t="s">
        <v>143</v>
      </c>
      <c r="D9" s="112" t="s">
        <v>144</v>
      </c>
      <c r="E9" s="227" t="s">
        <v>148</v>
      </c>
      <c r="F9" s="112" t="s">
        <v>128</v>
      </c>
      <c r="G9" s="228" t="s">
        <v>86</v>
      </c>
      <c r="H9" s="112" t="s">
        <v>146</v>
      </c>
      <c r="I9" s="112" t="s">
        <v>101</v>
      </c>
    </row>
    <row r="10" spans="1:9" ht="4.5" customHeight="1">
      <c r="A10" s="4"/>
      <c r="B10" s="97"/>
      <c r="C10" s="97"/>
      <c r="D10" s="97"/>
      <c r="E10" s="97"/>
      <c r="F10" s="97"/>
      <c r="G10" s="97"/>
      <c r="H10" s="97"/>
      <c r="I10" s="97"/>
    </row>
    <row r="11" spans="1:9" ht="13.5" customHeight="1">
      <c r="A11" s="405" t="s">
        <v>300</v>
      </c>
      <c r="B11" s="348">
        <v>0</v>
      </c>
      <c r="C11" s="354">
        <f>B11/'- 3 -'!D11*100</f>
        <v>0</v>
      </c>
      <c r="D11" s="406">
        <f>IF(E11=0,"",B11/E11)</f>
      </c>
      <c r="E11" s="407">
        <f>SUM('- 6 -'!E11:H11)</f>
        <v>0</v>
      </c>
      <c r="F11" s="354">
        <f>IF(E11=0,"",'- 6 -'!E11/E11*100)</f>
      </c>
      <c r="G11" s="354">
        <f>IF(E11=0,"",'- 6 -'!F11/E11*100)</f>
      </c>
      <c r="H11" s="354">
        <f>IF(E11=0,"",'- 6 -'!G11/E11*100)</f>
      </c>
      <c r="I11" s="354">
        <f>IF(E11=0,"",'- 6 -'!H11/E11*100)</f>
      </c>
    </row>
    <row r="12" spans="1:9" ht="13.5" customHeight="1">
      <c r="A12" s="25" t="s">
        <v>301</v>
      </c>
      <c r="B12" s="26">
        <v>0</v>
      </c>
      <c r="C12" s="80">
        <f>B12/'- 3 -'!D12*100</f>
        <v>0</v>
      </c>
      <c r="D12" s="229">
        <f aca="true" t="shared" si="0" ref="D12:D46">IF(E12=0,"",B12/E12)</f>
      </c>
      <c r="E12" s="230">
        <f>SUM('- 6 -'!E12:H12)</f>
        <v>0</v>
      </c>
      <c r="F12" s="80">
        <f>IF(E12=0,"",'- 6 -'!E12/E12*100)</f>
      </c>
      <c r="G12" s="80">
        <f>IF(E12=0,"",'- 6 -'!F12/E12*100)</f>
      </c>
      <c r="H12" s="80">
        <f>IF(E12=0,"",'- 6 -'!G12/E12*100)</f>
      </c>
      <c r="I12" s="80">
        <f>IF(E12=0,"",'- 6 -'!H12/E12*100)</f>
      </c>
    </row>
    <row r="13" spans="1:9" ht="13.5" customHeight="1">
      <c r="A13" s="405" t="s">
        <v>302</v>
      </c>
      <c r="B13" s="348">
        <v>4245998</v>
      </c>
      <c r="C13" s="354">
        <f>B13/'- 3 -'!D13*100</f>
        <v>8.195310357861924</v>
      </c>
      <c r="D13" s="406">
        <f t="shared" si="0"/>
        <v>3857.1929505813955</v>
      </c>
      <c r="E13" s="407">
        <f>SUM('- 6 -'!E13:H13)</f>
        <v>1100.8</v>
      </c>
      <c r="F13" s="354">
        <f>IF(E13=0,"",'- 6 -'!E13/E13*100)</f>
        <v>58.18495639534884</v>
      </c>
      <c r="G13" s="354">
        <f>IF(E13=0,"",'- 6 -'!F13/E13*100)</f>
        <v>0</v>
      </c>
      <c r="H13" s="354">
        <f>IF(E13=0,"",'- 6 -'!G13/E13*100)</f>
        <v>41.815043604651166</v>
      </c>
      <c r="I13" s="354">
        <f>IF(E13=0,"",'- 6 -'!H13/E13*100)</f>
        <v>0</v>
      </c>
    </row>
    <row r="14" spans="1:9" ht="13.5" customHeight="1">
      <c r="A14" s="25" t="s">
        <v>338</v>
      </c>
      <c r="B14" s="26">
        <v>0</v>
      </c>
      <c r="C14" s="80">
        <f>B14/'- 3 -'!D14*100</f>
        <v>0</v>
      </c>
      <c r="D14" s="229">
        <f t="shared" si="0"/>
      </c>
      <c r="E14" s="230">
        <f>SUM('- 6 -'!E14:H14)</f>
        <v>0</v>
      </c>
      <c r="F14" s="80">
        <f>IF(E14=0,"",'- 6 -'!E14/E14*100)</f>
      </c>
      <c r="G14" s="80">
        <f>IF(E14=0,"",'- 6 -'!F14/E14*100)</f>
      </c>
      <c r="H14" s="80">
        <f>IF(E14=0,"",'- 6 -'!G14/E14*100)</f>
      </c>
      <c r="I14" s="80">
        <f>IF(E14=0,"",'- 6 -'!H14/E14*100)</f>
      </c>
    </row>
    <row r="15" spans="1:9" ht="13.5" customHeight="1">
      <c r="A15" s="405" t="s">
        <v>303</v>
      </c>
      <c r="B15" s="348">
        <v>0</v>
      </c>
      <c r="C15" s="354">
        <f>B15/'- 3 -'!D15*100</f>
        <v>0</v>
      </c>
      <c r="D15" s="406">
        <f t="shared" si="0"/>
      </c>
      <c r="E15" s="407">
        <f>SUM('- 6 -'!E15:H15)</f>
        <v>0</v>
      </c>
      <c r="F15" s="354">
        <f>IF(E15=0,"",'- 6 -'!E15/E15*100)</f>
      </c>
      <c r="G15" s="354">
        <f>IF(E15=0,"",'- 6 -'!F15/E15*100)</f>
      </c>
      <c r="H15" s="354">
        <f>IF(E15=0,"",'- 6 -'!G15/E15*100)</f>
      </c>
      <c r="I15" s="354">
        <f>IF(E15=0,"",'- 6 -'!H15/E15*100)</f>
      </c>
    </row>
    <row r="16" spans="1:9" ht="13.5" customHeight="1">
      <c r="A16" s="25" t="s">
        <v>304</v>
      </c>
      <c r="B16" s="26">
        <v>1884680</v>
      </c>
      <c r="C16" s="80">
        <f>B16/'- 3 -'!D16*100</f>
        <v>16.795092968380388</v>
      </c>
      <c r="D16" s="229">
        <f t="shared" si="0"/>
        <v>4574.466019417476</v>
      </c>
      <c r="E16" s="230">
        <f>SUM('- 6 -'!E16:H16)</f>
        <v>412</v>
      </c>
      <c r="F16" s="80">
        <f>IF(E16=0,"",'- 6 -'!E16/E16*100)</f>
        <v>72.81553398058253</v>
      </c>
      <c r="G16" s="80">
        <f>IF(E16=0,"",'- 6 -'!F16/E16*100)</f>
        <v>0</v>
      </c>
      <c r="H16" s="80">
        <f>IF(E16=0,"",'- 6 -'!G16/E16*100)</f>
        <v>27.184466019417474</v>
      </c>
      <c r="I16" s="80">
        <f>IF(E16=0,"",'- 6 -'!H16/E16*100)</f>
        <v>0</v>
      </c>
    </row>
    <row r="17" spans="1:9" ht="13.5" customHeight="1">
      <c r="A17" s="405" t="s">
        <v>305</v>
      </c>
      <c r="B17" s="348">
        <v>0</v>
      </c>
      <c r="C17" s="354">
        <f>B17/'- 3 -'!D17*100</f>
        <v>0</v>
      </c>
      <c r="D17" s="406">
        <f t="shared" si="0"/>
      </c>
      <c r="E17" s="407">
        <f>SUM('- 6 -'!E17:H17)</f>
        <v>0</v>
      </c>
      <c r="F17" s="354">
        <f>IF(E17=0,"",'- 6 -'!E17/E17*100)</f>
      </c>
      <c r="G17" s="354">
        <f>IF(E17=0,"",'- 6 -'!F17/E17*100)</f>
      </c>
      <c r="H17" s="354">
        <f>IF(E17=0,"",'- 6 -'!G17/E17*100)</f>
      </c>
      <c r="I17" s="354">
        <f>IF(E17=0,"",'- 6 -'!H17/E17*100)</f>
      </c>
    </row>
    <row r="18" spans="1:9" ht="13.5" customHeight="1">
      <c r="A18" s="25" t="s">
        <v>306</v>
      </c>
      <c r="B18" s="26">
        <v>0</v>
      </c>
      <c r="C18" s="80">
        <f>B18/'- 3 -'!D18*100</f>
        <v>0</v>
      </c>
      <c r="D18" s="229">
        <f t="shared" si="0"/>
      </c>
      <c r="E18" s="230">
        <f>SUM('- 6 -'!E18:H18)</f>
        <v>0</v>
      </c>
      <c r="F18" s="80">
        <f>IF(E18=0,"",'- 6 -'!E18/E18*100)</f>
      </c>
      <c r="G18" s="80">
        <f>IF(E18=0,"",'- 6 -'!F18/E18*100)</f>
      </c>
      <c r="H18" s="80">
        <f>IF(E18=0,"",'- 6 -'!G18/E18*100)</f>
      </c>
      <c r="I18" s="80">
        <f>IF(E18=0,"",'- 6 -'!H18/E18*100)</f>
      </c>
    </row>
    <row r="19" spans="1:9" ht="13.5" customHeight="1">
      <c r="A19" s="405" t="s">
        <v>307</v>
      </c>
      <c r="B19" s="348">
        <v>0</v>
      </c>
      <c r="C19" s="354">
        <f>B19/'- 3 -'!D19*100</f>
        <v>0</v>
      </c>
      <c r="D19" s="406">
        <f t="shared" si="0"/>
      </c>
      <c r="E19" s="407">
        <f>SUM('- 6 -'!E19:H19)</f>
        <v>0</v>
      </c>
      <c r="F19" s="354">
        <f>IF(E19=0,"",'- 6 -'!E19/E19*100)</f>
      </c>
      <c r="G19" s="354">
        <f>IF(E19=0,"",'- 6 -'!F19/E19*100)</f>
      </c>
      <c r="H19" s="354">
        <f>IF(E19=0,"",'- 6 -'!G19/E19*100)</f>
      </c>
      <c r="I19" s="354">
        <f>IF(E19=0,"",'- 6 -'!H19/E19*100)</f>
      </c>
    </row>
    <row r="20" spans="1:9" ht="13.5" customHeight="1">
      <c r="A20" s="25" t="s">
        <v>308</v>
      </c>
      <c r="B20" s="26">
        <v>0</v>
      </c>
      <c r="C20" s="80">
        <f>B20/'- 3 -'!D20*100</f>
        <v>0</v>
      </c>
      <c r="D20" s="229">
        <f t="shared" si="0"/>
      </c>
      <c r="E20" s="230">
        <f>SUM('- 6 -'!E20:H20)</f>
        <v>0</v>
      </c>
      <c r="F20" s="80">
        <f>IF(E20=0,"",'- 6 -'!E20/E20*100)</f>
      </c>
      <c r="G20" s="80">
        <f>IF(E20=0,"",'- 6 -'!F20/E20*100)</f>
      </c>
      <c r="H20" s="80">
        <f>IF(E20=0,"",'- 6 -'!G20/E20*100)</f>
      </c>
      <c r="I20" s="80">
        <f>IF(E20=0,"",'- 6 -'!H20/E20*100)</f>
      </c>
    </row>
    <row r="21" spans="1:9" ht="13.5" customHeight="1">
      <c r="A21" s="405" t="s">
        <v>309</v>
      </c>
      <c r="B21" s="348">
        <v>0</v>
      </c>
      <c r="C21" s="354">
        <f>B21/'- 3 -'!D21*100</f>
        <v>0</v>
      </c>
      <c r="D21" s="406">
        <f t="shared" si="0"/>
      </c>
      <c r="E21" s="407">
        <f>SUM('- 6 -'!E21:H21)</f>
        <v>0</v>
      </c>
      <c r="F21" s="354">
        <f>IF(E21=0,"",'- 6 -'!E21/E21*100)</f>
      </c>
      <c r="G21" s="354">
        <f>IF(E21=0,"",'- 6 -'!F21/E21*100)</f>
      </c>
      <c r="H21" s="354">
        <f>IF(E21=0,"",'- 6 -'!G21/E21*100)</f>
      </c>
      <c r="I21" s="354">
        <f>IF(E21=0,"",'- 6 -'!H21/E21*100)</f>
      </c>
    </row>
    <row r="22" spans="1:9" ht="13.5" customHeight="1">
      <c r="A22" s="25" t="s">
        <v>310</v>
      </c>
      <c r="B22" s="26">
        <v>2128581</v>
      </c>
      <c r="C22" s="80">
        <f>B22/'- 3 -'!D22*100</f>
        <v>14.897722992264399</v>
      </c>
      <c r="D22" s="229">
        <f t="shared" si="0"/>
        <v>3774.0797872340427</v>
      </c>
      <c r="E22" s="230">
        <f>SUM('- 6 -'!E22:H22)</f>
        <v>564</v>
      </c>
      <c r="F22" s="80">
        <f>IF(E22=0,"",'- 6 -'!E22/E22*100)</f>
        <v>71.27659574468085</v>
      </c>
      <c r="G22" s="80">
        <f>IF(E22=0,"",'- 6 -'!F22/E22*100)</f>
        <v>0</v>
      </c>
      <c r="H22" s="80">
        <f>IF(E22=0,"",'- 6 -'!G22/E22*100)</f>
        <v>28.723404255319153</v>
      </c>
      <c r="I22" s="80">
        <f>IF(E22=0,"",'- 6 -'!H22/E22*100)</f>
        <v>0</v>
      </c>
    </row>
    <row r="23" spans="1:9" ht="13.5" customHeight="1">
      <c r="A23" s="405" t="s">
        <v>311</v>
      </c>
      <c r="B23" s="348">
        <v>0</v>
      </c>
      <c r="C23" s="354">
        <f>B23/'- 3 -'!D23*100</f>
        <v>0</v>
      </c>
      <c r="D23" s="406">
        <f t="shared" si="0"/>
      </c>
      <c r="E23" s="407">
        <f>SUM('- 6 -'!E23:H23)</f>
        <v>0</v>
      </c>
      <c r="F23" s="354">
        <f>IF(E23=0,"",'- 6 -'!E23/E23*100)</f>
      </c>
      <c r="G23" s="354">
        <f>IF(E23=0,"",'- 6 -'!F23/E23*100)</f>
      </c>
      <c r="H23" s="354">
        <f>IF(E23=0,"",'- 6 -'!G23/E23*100)</f>
      </c>
      <c r="I23" s="354">
        <f>IF(E23=0,"",'- 6 -'!H23/E23*100)</f>
      </c>
    </row>
    <row r="24" spans="1:9" ht="13.5" customHeight="1">
      <c r="A24" s="25" t="s">
        <v>312</v>
      </c>
      <c r="B24" s="26">
        <v>4356803</v>
      </c>
      <c r="C24" s="80">
        <f>B24/'- 3 -'!D24*100</f>
        <v>11.350938426620537</v>
      </c>
      <c r="D24" s="229">
        <f t="shared" si="0"/>
        <v>3896.9615384615386</v>
      </c>
      <c r="E24" s="230">
        <f>SUM('- 6 -'!E24:H24)</f>
        <v>1118</v>
      </c>
      <c r="F24" s="80">
        <f>IF(E24=0,"",'- 6 -'!E24/E24*100)</f>
        <v>84.25760286225402</v>
      </c>
      <c r="G24" s="80">
        <f>IF(E24=0,"",'- 6 -'!F24/E24*100)</f>
        <v>0</v>
      </c>
      <c r="H24" s="80">
        <f>IF(E24=0,"",'- 6 -'!G24/E24*100)</f>
        <v>6.261180679785331</v>
      </c>
      <c r="I24" s="80">
        <f>IF(E24=0,"",'- 6 -'!H24/E24*100)</f>
        <v>9.481216457960643</v>
      </c>
    </row>
    <row r="25" spans="1:9" ht="13.5" customHeight="1">
      <c r="A25" s="405" t="s">
        <v>313</v>
      </c>
      <c r="B25" s="348">
        <v>0</v>
      </c>
      <c r="C25" s="354">
        <f>B25/'- 3 -'!D25*100</f>
        <v>0</v>
      </c>
      <c r="D25" s="406">
        <f t="shared" si="0"/>
      </c>
      <c r="E25" s="407">
        <f>SUM('- 6 -'!E25:H25)</f>
        <v>0</v>
      </c>
      <c r="F25" s="354">
        <f>IF(E25=0,"",'- 6 -'!E25/E25*100)</f>
      </c>
      <c r="G25" s="354">
        <f>IF(E25=0,"",'- 6 -'!F25/E25*100)</f>
      </c>
      <c r="H25" s="354">
        <f>IF(E25=0,"",'- 6 -'!G25/E25*100)</f>
      </c>
      <c r="I25" s="354">
        <f>IF(E25=0,"",'- 6 -'!H25/E25*100)</f>
      </c>
    </row>
    <row r="26" spans="1:9" ht="13.5" customHeight="1">
      <c r="A26" s="25" t="s">
        <v>314</v>
      </c>
      <c r="B26" s="26">
        <v>1567399</v>
      </c>
      <c r="C26" s="80">
        <f>B26/'- 3 -'!D26*100</f>
        <v>5.384811208549742</v>
      </c>
      <c r="D26" s="229">
        <f t="shared" si="0"/>
        <v>4124.734210526316</v>
      </c>
      <c r="E26" s="230">
        <f>SUM('- 6 -'!E26:H26)</f>
        <v>380</v>
      </c>
      <c r="F26" s="80">
        <f>IF(E26=0,"",'- 6 -'!E26/E26*100)</f>
        <v>60</v>
      </c>
      <c r="G26" s="80">
        <f>IF(E26=0,"",'- 6 -'!F26/E26*100)</f>
        <v>0</v>
      </c>
      <c r="H26" s="80">
        <f>IF(E26=0,"",'- 6 -'!G26/E26*100)</f>
        <v>10.526315789473683</v>
      </c>
      <c r="I26" s="80">
        <f>IF(E26=0,"",'- 6 -'!H26/E26*100)</f>
        <v>29.47368421052631</v>
      </c>
    </row>
    <row r="27" spans="1:9" ht="13.5" customHeight="1">
      <c r="A27" s="405" t="s">
        <v>315</v>
      </c>
      <c r="B27" s="348">
        <v>1669029</v>
      </c>
      <c r="C27" s="354">
        <f>B27/'- 3 -'!D27*100</f>
        <v>5.643749777457862</v>
      </c>
      <c r="D27" s="406">
        <f t="shared" si="0"/>
        <v>3573.9379014989295</v>
      </c>
      <c r="E27" s="407">
        <f>SUM('- 6 -'!E27:H27)</f>
        <v>467</v>
      </c>
      <c r="F27" s="354">
        <f>IF(E27=0,"",'- 6 -'!E27/E27*100)</f>
        <v>45.82441113490364</v>
      </c>
      <c r="G27" s="354">
        <f>IF(E27=0,"",'- 6 -'!F27/E27*100)</f>
        <v>0</v>
      </c>
      <c r="H27" s="354">
        <f>IF(E27=0,"",'- 6 -'!G27/E27*100)</f>
        <v>54.17558886509636</v>
      </c>
      <c r="I27" s="354">
        <f>IF(E27=0,"",'- 6 -'!H27/E27*100)</f>
        <v>0</v>
      </c>
    </row>
    <row r="28" spans="1:9" ht="13.5" customHeight="1">
      <c r="A28" s="25" t="s">
        <v>316</v>
      </c>
      <c r="B28" s="26">
        <v>0</v>
      </c>
      <c r="C28" s="80">
        <f>B28/'- 3 -'!D28*100</f>
        <v>0</v>
      </c>
      <c r="D28" s="229">
        <f t="shared" si="0"/>
      </c>
      <c r="E28" s="230">
        <f>SUM('- 6 -'!E28:H28)</f>
        <v>0</v>
      </c>
      <c r="F28" s="80">
        <f>IF(E28=0,"",'- 6 -'!E28/E28*100)</f>
      </c>
      <c r="G28" s="80">
        <f>IF(E28=0,"",'- 6 -'!F28/E28*100)</f>
      </c>
      <c r="H28" s="80">
        <f>IF(E28=0,"",'- 6 -'!G28/E28*100)</f>
      </c>
      <c r="I28" s="80">
        <f>IF(E28=0,"",'- 6 -'!H28/E28*100)</f>
      </c>
    </row>
    <row r="29" spans="1:9" ht="13.5" customHeight="1">
      <c r="A29" s="405" t="s">
        <v>317</v>
      </c>
      <c r="B29" s="348">
        <v>12438723</v>
      </c>
      <c r="C29" s="354">
        <f>B29/'- 3 -'!D29*100</f>
        <v>11.27375933793544</v>
      </c>
      <c r="D29" s="406">
        <f t="shared" si="0"/>
        <v>4015.7297820823246</v>
      </c>
      <c r="E29" s="407">
        <f>SUM('- 6 -'!E29:H29)</f>
        <v>3097.5</v>
      </c>
      <c r="F29" s="354">
        <f>IF(E29=0,"",'- 6 -'!E29/E29*100)</f>
        <v>76.70702179176754</v>
      </c>
      <c r="G29" s="354">
        <f>IF(E29=0,"",'- 6 -'!F29/E29*100)</f>
        <v>0</v>
      </c>
      <c r="H29" s="354">
        <f>IF(E29=0,"",'- 6 -'!G29/E29*100)</f>
        <v>23.292978208232444</v>
      </c>
      <c r="I29" s="354">
        <f>IF(E29=0,"",'- 6 -'!H29/E29*100)</f>
        <v>0</v>
      </c>
    </row>
    <row r="30" spans="1:9" ht="13.5" customHeight="1">
      <c r="A30" s="25" t="s">
        <v>318</v>
      </c>
      <c r="B30" s="26">
        <v>0</v>
      </c>
      <c r="C30" s="80">
        <f>B30/'- 3 -'!D30*100</f>
        <v>0</v>
      </c>
      <c r="D30" s="229">
        <f t="shared" si="0"/>
      </c>
      <c r="E30" s="230">
        <f>SUM('- 6 -'!E30:H30)</f>
        <v>0</v>
      </c>
      <c r="F30" s="80">
        <f>IF(E30=0,"",'- 6 -'!E30/E30*100)</f>
      </c>
      <c r="G30" s="80">
        <f>IF(E30=0,"",'- 6 -'!F30/E30*100)</f>
      </c>
      <c r="H30" s="80">
        <f>IF(E30=0,"",'- 6 -'!G30/E30*100)</f>
      </c>
      <c r="I30" s="80">
        <f>IF(E30=0,"",'- 6 -'!H30/E30*100)</f>
      </c>
    </row>
    <row r="31" spans="1:9" ht="13.5" customHeight="1">
      <c r="A31" s="405" t="s">
        <v>319</v>
      </c>
      <c r="B31" s="348">
        <v>1789541</v>
      </c>
      <c r="C31" s="354">
        <f>B31/'- 3 -'!D31*100</f>
        <v>6.596893444935689</v>
      </c>
      <c r="D31" s="406">
        <f t="shared" si="0"/>
        <v>4181.170560747663</v>
      </c>
      <c r="E31" s="407">
        <f>SUM('- 6 -'!E31:H31)</f>
        <v>428</v>
      </c>
      <c r="F31" s="354">
        <f>IF(E31=0,"",'- 6 -'!E31/E31*100)</f>
        <v>61.21495327102804</v>
      </c>
      <c r="G31" s="354">
        <f>IF(E31=0,"",'- 6 -'!F31/E31*100)</f>
        <v>0</v>
      </c>
      <c r="H31" s="354">
        <f>IF(E31=0,"",'- 6 -'!G31/E31*100)</f>
        <v>38.78504672897196</v>
      </c>
      <c r="I31" s="354">
        <f>IF(E31=0,"",'- 6 -'!H31/E31*100)</f>
        <v>0</v>
      </c>
    </row>
    <row r="32" spans="1:9" ht="13.5" customHeight="1">
      <c r="A32" s="25" t="s">
        <v>320</v>
      </c>
      <c r="B32" s="26">
        <v>978423</v>
      </c>
      <c r="C32" s="80">
        <f>B32/'- 3 -'!D32*100</f>
        <v>5.020878955427199</v>
      </c>
      <c r="D32" s="229">
        <f t="shared" si="0"/>
        <v>4681.44976076555</v>
      </c>
      <c r="E32" s="230">
        <f>SUM('- 6 -'!E32:H32)</f>
        <v>209</v>
      </c>
      <c r="F32" s="80">
        <f>IF(E32=0,"",'- 6 -'!E32/E32*100)</f>
        <v>61.24401913875598</v>
      </c>
      <c r="G32" s="80">
        <f>IF(E32=0,"",'- 6 -'!F32/E32*100)</f>
        <v>0</v>
      </c>
      <c r="H32" s="80">
        <f>IF(E32=0,"",'- 6 -'!G32/E32*100)</f>
        <v>38.75598086124402</v>
      </c>
      <c r="I32" s="80">
        <f>IF(E32=0,"",'- 6 -'!H32/E32*100)</f>
        <v>0</v>
      </c>
    </row>
    <row r="33" spans="1:9" ht="13.5" customHeight="1">
      <c r="A33" s="405" t="s">
        <v>321</v>
      </c>
      <c r="B33" s="348">
        <v>1872663</v>
      </c>
      <c r="C33" s="354">
        <f>B33/'- 3 -'!D33*100</f>
        <v>8.31303309759668</v>
      </c>
      <c r="D33" s="406">
        <f t="shared" si="0"/>
        <v>4646.806451612903</v>
      </c>
      <c r="E33" s="407">
        <f>SUM('- 6 -'!E33:H33)</f>
        <v>403</v>
      </c>
      <c r="F33" s="354">
        <f>IF(E33=0,"",'- 6 -'!E33/E33*100)</f>
        <v>38.21339950372209</v>
      </c>
      <c r="G33" s="354">
        <f>IF(E33=0,"",'- 6 -'!F33/E33*100)</f>
        <v>36.972704714640194</v>
      </c>
      <c r="H33" s="354">
        <f>IF(E33=0,"",'- 6 -'!G33/E33*100)</f>
        <v>24.81389578163772</v>
      </c>
      <c r="I33" s="354">
        <f>IF(E33=0,"",'- 6 -'!H33/E33*100)</f>
        <v>0</v>
      </c>
    </row>
    <row r="34" spans="1:9" ht="13.5" customHeight="1">
      <c r="A34" s="25" t="s">
        <v>322</v>
      </c>
      <c r="B34" s="26">
        <v>750770</v>
      </c>
      <c r="C34" s="80">
        <f>B34/'- 3 -'!D34*100</f>
        <v>3.9249148631141697</v>
      </c>
      <c r="D34" s="229">
        <f t="shared" si="0"/>
        <v>5666.188679245283</v>
      </c>
      <c r="E34" s="230">
        <f>SUM('- 6 -'!E34:H34)</f>
        <v>132.5</v>
      </c>
      <c r="F34" s="80">
        <f>IF(E34=0,"",'- 6 -'!E34/E34*100)</f>
        <v>38.49056603773585</v>
      </c>
      <c r="G34" s="80">
        <f>IF(E34=0,"",'- 6 -'!F34/E34*100)</f>
        <v>61.50943396226415</v>
      </c>
      <c r="H34" s="80">
        <f>IF(E34=0,"",'- 6 -'!G34/E34*100)</f>
        <v>0</v>
      </c>
      <c r="I34" s="80">
        <f>IF(E34=0,"",'- 6 -'!H34/E34*100)</f>
        <v>0</v>
      </c>
    </row>
    <row r="35" spans="1:9" ht="13.5" customHeight="1">
      <c r="A35" s="405" t="s">
        <v>323</v>
      </c>
      <c r="B35" s="348">
        <v>20175632</v>
      </c>
      <c r="C35" s="354">
        <f>B35/'- 3 -'!D35*100</f>
        <v>14.684864206308754</v>
      </c>
      <c r="D35" s="406">
        <f t="shared" si="0"/>
        <v>4068.077830426454</v>
      </c>
      <c r="E35" s="407">
        <f>SUM('- 6 -'!E35:H35)</f>
        <v>4959.5</v>
      </c>
      <c r="F35" s="354">
        <f>IF(E35=0,"",'- 6 -'!E35/E35*100)</f>
        <v>63.71610041334812</v>
      </c>
      <c r="G35" s="354">
        <f>IF(E35=0,"",'- 6 -'!F35/E35*100)</f>
        <v>0</v>
      </c>
      <c r="H35" s="354">
        <f>IF(E35=0,"",'- 6 -'!G35/E35*100)</f>
        <v>24.861377154955136</v>
      </c>
      <c r="I35" s="354">
        <f>IF(E35=0,"",'- 6 -'!H35/E35*100)</f>
        <v>11.422522431696743</v>
      </c>
    </row>
    <row r="36" spans="1:9" ht="13.5" customHeight="1">
      <c r="A36" s="25" t="s">
        <v>324</v>
      </c>
      <c r="B36" s="26">
        <v>0</v>
      </c>
      <c r="C36" s="80">
        <f>B36/'- 3 -'!D36*100</f>
        <v>0</v>
      </c>
      <c r="D36" s="229">
        <f t="shared" si="0"/>
      </c>
      <c r="E36" s="230">
        <f>SUM('- 6 -'!E36:H36)</f>
        <v>0</v>
      </c>
      <c r="F36" s="80">
        <f>IF(E36=0,"",'- 6 -'!E36/E36*100)</f>
      </c>
      <c r="G36" s="80">
        <f>IF(E36=0,"",'- 6 -'!F36/E36*100)</f>
      </c>
      <c r="H36" s="80">
        <f>IF(E36=0,"",'- 6 -'!G36/E36*100)</f>
      </c>
      <c r="I36" s="80">
        <f>IF(E36=0,"",'- 6 -'!H36/E36*100)</f>
      </c>
    </row>
    <row r="37" spans="1:9" ht="13.5" customHeight="1">
      <c r="A37" s="405" t="s">
        <v>325</v>
      </c>
      <c r="B37" s="348">
        <v>4623337</v>
      </c>
      <c r="C37" s="354">
        <f>B37/'- 3 -'!D37*100</f>
        <v>16.6313278210178</v>
      </c>
      <c r="D37" s="406">
        <f t="shared" si="0"/>
        <v>3890.0605805637356</v>
      </c>
      <c r="E37" s="407">
        <f>SUM('- 6 -'!E37:H37)</f>
        <v>1188.5</v>
      </c>
      <c r="F37" s="354">
        <f>IF(E37=0,"",'- 6 -'!E37/E37*100)</f>
        <v>66.42827092974338</v>
      </c>
      <c r="G37" s="354">
        <f>IF(E37=0,"",'- 6 -'!F37/E37*100)</f>
        <v>0</v>
      </c>
      <c r="H37" s="354">
        <f>IF(E37=0,"",'- 6 -'!G37/E37*100)</f>
        <v>33.57172907025663</v>
      </c>
      <c r="I37" s="354">
        <f>IF(E37=0,"",'- 6 -'!H37/E37*100)</f>
        <v>0</v>
      </c>
    </row>
    <row r="38" spans="1:9" ht="13.5" customHeight="1">
      <c r="A38" s="25" t="s">
        <v>326</v>
      </c>
      <c r="B38" s="26">
        <v>15898158</v>
      </c>
      <c r="C38" s="80">
        <f>B38/'- 3 -'!D38*100</f>
        <v>22.59310182526517</v>
      </c>
      <c r="D38" s="229">
        <f t="shared" si="0"/>
        <v>4251.981278416689</v>
      </c>
      <c r="E38" s="230">
        <f>SUM('- 6 -'!E38:H38)</f>
        <v>3739</v>
      </c>
      <c r="F38" s="80">
        <f>IF(E38=0,"",'- 6 -'!E38/E38*100)</f>
        <v>75.23401979138808</v>
      </c>
      <c r="G38" s="80">
        <f>IF(E38=0,"",'- 6 -'!F38/E38*100)</f>
        <v>0</v>
      </c>
      <c r="H38" s="80">
        <f>IF(E38=0,"",'- 6 -'!G38/E38*100)</f>
        <v>20.647231880181867</v>
      </c>
      <c r="I38" s="80">
        <f>IF(E38=0,"",'- 6 -'!H38/E38*100)</f>
        <v>4.118748328430062</v>
      </c>
    </row>
    <row r="39" spans="1:9" ht="13.5" customHeight="1">
      <c r="A39" s="405" t="s">
        <v>327</v>
      </c>
      <c r="B39" s="348">
        <v>0</v>
      </c>
      <c r="C39" s="354">
        <f>B39/'- 3 -'!D39*100</f>
        <v>0</v>
      </c>
      <c r="D39" s="406">
        <f t="shared" si="0"/>
      </c>
      <c r="E39" s="407">
        <f>SUM('- 6 -'!E39:H39)</f>
        <v>0</v>
      </c>
      <c r="F39" s="354">
        <f>IF(E39=0,"",'- 6 -'!E39/E39*100)</f>
      </c>
      <c r="G39" s="354">
        <f>IF(E39=0,"",'- 6 -'!F39/E39*100)</f>
      </c>
      <c r="H39" s="354">
        <f>IF(E39=0,"",'- 6 -'!G39/E39*100)</f>
      </c>
      <c r="I39" s="354">
        <f>IF(E39=0,"",'- 6 -'!H39/E39*100)</f>
      </c>
    </row>
    <row r="40" spans="1:9" ht="13.5" customHeight="1">
      <c r="A40" s="25" t="s">
        <v>328</v>
      </c>
      <c r="B40" s="26">
        <v>6237889</v>
      </c>
      <c r="C40" s="80">
        <f>B40/'- 3 -'!D40*100</f>
        <v>8.553072340055147</v>
      </c>
      <c r="D40" s="229">
        <f t="shared" si="0"/>
        <v>4168.792311856342</v>
      </c>
      <c r="E40" s="230">
        <f>SUM('- 6 -'!E40:H40)</f>
        <v>1496.33</v>
      </c>
      <c r="F40" s="80">
        <f>IF(E40=0,"",'- 6 -'!E40/E40*100)</f>
        <v>70.32740104121416</v>
      </c>
      <c r="G40" s="80">
        <f>IF(E40=0,"",'- 6 -'!F40/E40*100)</f>
        <v>0</v>
      </c>
      <c r="H40" s="80">
        <f>IF(E40=0,"",'- 6 -'!G40/E40*100)</f>
        <v>29.67259895878583</v>
      </c>
      <c r="I40" s="80">
        <f>IF(E40=0,"",'- 6 -'!H40/E40*100)</f>
        <v>0</v>
      </c>
    </row>
    <row r="41" spans="1:9" ht="13.5" customHeight="1">
      <c r="A41" s="405" t="s">
        <v>329</v>
      </c>
      <c r="B41" s="348">
        <v>7018741</v>
      </c>
      <c r="C41" s="354">
        <f>B41/'- 3 -'!D41*100</f>
        <v>16.002537244720585</v>
      </c>
      <c r="D41" s="406">
        <f t="shared" si="0"/>
        <v>4531.143318269851</v>
      </c>
      <c r="E41" s="407">
        <f>SUM('- 6 -'!E41:H41)</f>
        <v>1549</v>
      </c>
      <c r="F41" s="354">
        <f>IF(E41=0,"",'- 6 -'!E41/E41*100)</f>
        <v>66.84958037443512</v>
      </c>
      <c r="G41" s="354">
        <f>IF(E41=0,"",'- 6 -'!F41/E41*100)</f>
        <v>0</v>
      </c>
      <c r="H41" s="354">
        <f>IF(E41=0,"",'- 6 -'!G41/E41*100)</f>
        <v>29.18011620400258</v>
      </c>
      <c r="I41" s="354">
        <f>IF(E41=0,"",'- 6 -'!H41/E41*100)</f>
        <v>3.9703034215622983</v>
      </c>
    </row>
    <row r="42" spans="1:9" ht="13.5" customHeight="1">
      <c r="A42" s="25" t="s">
        <v>330</v>
      </c>
      <c r="B42" s="26">
        <v>1191243</v>
      </c>
      <c r="C42" s="80">
        <f>B42/'- 3 -'!D42*100</f>
        <v>7.345219062079228</v>
      </c>
      <c r="D42" s="229">
        <f t="shared" si="0"/>
        <v>4044.967741935484</v>
      </c>
      <c r="E42" s="230">
        <f>SUM('- 6 -'!E42:H42)</f>
        <v>294.5</v>
      </c>
      <c r="F42" s="80">
        <f>IF(E42=0,"",'- 6 -'!E42/E42*100)</f>
        <v>67.23259762308999</v>
      </c>
      <c r="G42" s="80">
        <f>IF(E42=0,"",'- 6 -'!F42/E42*100)</f>
        <v>0</v>
      </c>
      <c r="H42" s="80">
        <f>IF(E42=0,"",'- 6 -'!G42/E42*100)</f>
        <v>32.76740237691001</v>
      </c>
      <c r="I42" s="80">
        <f>IF(E42=0,"",'- 6 -'!H42/E42*100)</f>
        <v>0</v>
      </c>
    </row>
    <row r="43" spans="1:9" ht="13.5" customHeight="1">
      <c r="A43" s="405" t="s">
        <v>331</v>
      </c>
      <c r="B43" s="348">
        <v>0</v>
      </c>
      <c r="C43" s="354">
        <f>B43/'- 3 -'!D43*100</f>
        <v>0</v>
      </c>
      <c r="D43" s="406">
        <f t="shared" si="0"/>
      </c>
      <c r="E43" s="407">
        <f>SUM('- 6 -'!E43:H43)</f>
        <v>0</v>
      </c>
      <c r="F43" s="354">
        <f>IF(E43=0,"",'- 6 -'!E43/E43*100)</f>
      </c>
      <c r="G43" s="354">
        <f>IF(E43=0,"",'- 6 -'!F43/E43*100)</f>
      </c>
      <c r="H43" s="354">
        <f>IF(E43=0,"",'- 6 -'!G43/E43*100)</f>
      </c>
      <c r="I43" s="354">
        <f>IF(E43=0,"",'- 6 -'!H43/E43*100)</f>
      </c>
    </row>
    <row r="44" spans="1:9" ht="13.5" customHeight="1">
      <c r="A44" s="25" t="s">
        <v>332</v>
      </c>
      <c r="B44" s="26">
        <v>0</v>
      </c>
      <c r="C44" s="80">
        <f>B44/'- 3 -'!D44*100</f>
        <v>0</v>
      </c>
      <c r="D44" s="229">
        <f t="shared" si="0"/>
      </c>
      <c r="E44" s="230">
        <f>SUM('- 6 -'!E44:H44)</f>
        <v>0</v>
      </c>
      <c r="F44" s="80">
        <f>IF(E44=0,"",'- 6 -'!E44/E44*100)</f>
      </c>
      <c r="G44" s="80">
        <f>IF(E44=0,"",'- 6 -'!F44/E44*100)</f>
      </c>
      <c r="H44" s="80">
        <f>IF(E44=0,"",'- 6 -'!G44/E44*100)</f>
      </c>
      <c r="I44" s="80">
        <f>IF(E44=0,"",'- 6 -'!H44/E44*100)</f>
      </c>
    </row>
    <row r="45" spans="1:9" ht="13.5" customHeight="1">
      <c r="A45" s="405" t="s">
        <v>333</v>
      </c>
      <c r="B45" s="348">
        <v>2878312</v>
      </c>
      <c r="C45" s="354">
        <f>B45/'- 3 -'!D45*100</f>
        <v>25.314575138100317</v>
      </c>
      <c r="D45" s="406">
        <f t="shared" si="0"/>
        <v>3716.348612007747</v>
      </c>
      <c r="E45" s="407">
        <f>SUM('- 6 -'!E45:H45)</f>
        <v>774.5</v>
      </c>
      <c r="F45" s="354">
        <f>IF(E45=0,"",'- 6 -'!E45/E45*100)</f>
        <v>83.15041962556488</v>
      </c>
      <c r="G45" s="354">
        <f>IF(E45=0,"",'- 6 -'!F45/E45*100)</f>
        <v>0</v>
      </c>
      <c r="H45" s="354">
        <f>IF(E45=0,"",'- 6 -'!G45/E45*100)</f>
        <v>16.84958037443512</v>
      </c>
      <c r="I45" s="354">
        <f>IF(E45=0,"",'- 6 -'!H45/E45*100)</f>
        <v>0</v>
      </c>
    </row>
    <row r="46" spans="1:9" ht="13.5" customHeight="1">
      <c r="A46" s="25" t="s">
        <v>334</v>
      </c>
      <c r="B46" s="26">
        <v>20960265</v>
      </c>
      <c r="C46" s="80">
        <f>B46/'- 3 -'!D46*100</f>
        <v>7.4824193925865865</v>
      </c>
      <c r="D46" s="229">
        <f t="shared" si="0"/>
        <v>3790.283001808318</v>
      </c>
      <c r="E46" s="230">
        <f>SUM('- 6 -'!E46:H46)</f>
        <v>5530</v>
      </c>
      <c r="F46" s="80">
        <f>IF(E46=0,"",'- 6 -'!E46/E46*100)</f>
        <v>63.047016274864376</v>
      </c>
      <c r="G46" s="80">
        <f>IF(E46=0,"",'- 6 -'!F46/E46*100)</f>
        <v>0</v>
      </c>
      <c r="H46" s="80">
        <f>IF(E46=0,"",'- 6 -'!G46/E46*100)</f>
        <v>32.31464737793851</v>
      </c>
      <c r="I46" s="80">
        <f>IF(E46=0,"",'- 6 -'!H46/E46*100)</f>
        <v>4.638336347197107</v>
      </c>
    </row>
    <row r="47" spans="1:9" ht="4.5" customHeight="1">
      <c r="A47"/>
      <c r="B47" s="28"/>
      <c r="C47"/>
      <c r="D47"/>
      <c r="E47"/>
      <c r="F47"/>
      <c r="G47"/>
      <c r="H47"/>
      <c r="I47"/>
    </row>
    <row r="48" spans="1:9" ht="13.5" customHeight="1">
      <c r="A48" s="349" t="s">
        <v>335</v>
      </c>
      <c r="B48" s="350">
        <f>SUM(B11:B46)</f>
        <v>112666187</v>
      </c>
      <c r="C48" s="357">
        <f>B48/'- 3 -'!D48*100</f>
        <v>7.410285633552219</v>
      </c>
      <c r="D48" s="408">
        <f>B48/E48</f>
        <v>4046.4627001346475</v>
      </c>
      <c r="E48" s="409">
        <f>SUM(E11:E46)</f>
        <v>27843.129999999997</v>
      </c>
      <c r="F48" s="357">
        <f>IF(E48=0,"",'- 6 -'!E48/E48*100)</f>
        <v>67.79528738327912</v>
      </c>
      <c r="G48" s="357">
        <f>IF(E48=0,"",'- 6 -'!F48/E48*100)</f>
        <v>0.8278523283840575</v>
      </c>
      <c r="H48" s="357">
        <f>IF(E48=0,"",'- 6 -'!G48/E48*100)</f>
        <v>26.864077422330034</v>
      </c>
      <c r="I48" s="357">
        <f>IF(E48=0,"",'- 6 -'!H48/E48*100)</f>
        <v>4.512782866006804</v>
      </c>
    </row>
    <row r="49" spans="1:9" ht="4.5" customHeight="1">
      <c r="A49" s="27" t="s">
        <v>50</v>
      </c>
      <c r="B49" s="28"/>
      <c r="C49"/>
      <c r="D49" s="28"/>
      <c r="E49" s="231"/>
      <c r="F49"/>
      <c r="G49"/>
      <c r="H49"/>
      <c r="I49"/>
    </row>
    <row r="50" spans="1:9" ht="13.5" customHeight="1">
      <c r="A50" s="25" t="s">
        <v>336</v>
      </c>
      <c r="B50" s="26">
        <v>0</v>
      </c>
      <c r="C50" s="80">
        <f>B50/'- 3 -'!D50*100</f>
        <v>0</v>
      </c>
      <c r="D50" s="229">
        <f>IF(E50=0,"",B50/E50)</f>
      </c>
      <c r="E50" s="230">
        <f>SUM('- 6 -'!E50:H50)</f>
        <v>0</v>
      </c>
      <c r="F50" s="80">
        <f>IF(E50=0,"",'- 6 -'!E50/E50*100)</f>
      </c>
      <c r="G50" s="80">
        <f>IF(E50=0,"",'- 6 -'!F50/E50*100)</f>
      </c>
      <c r="H50" s="80">
        <f>IF(E50=0,"",'- 6 -'!G50/E50*100)</f>
      </c>
      <c r="I50" s="80">
        <f>IF(E50=0,"",'- 6 -'!H50/E50*100)</f>
      </c>
    </row>
    <row r="51" spans="1:9" ht="13.5" customHeight="1">
      <c r="A51" s="405" t="s">
        <v>337</v>
      </c>
      <c r="B51" s="348">
        <v>0</v>
      </c>
      <c r="C51" s="354">
        <f>B51/'- 3 -'!D51*100</f>
        <v>0</v>
      </c>
      <c r="D51" s="406">
        <f>IF(E51=0,"",B51/E51)</f>
      </c>
      <c r="E51" s="407">
        <f>SUM('- 6 -'!E51:H51)</f>
        <v>0</v>
      </c>
      <c r="F51" s="354">
        <f>IF(E51=0,"",'- 6 -'!E51/E51*100)</f>
      </c>
      <c r="G51" s="354">
        <f>IF(E51=0,"",'- 6 -'!F51/E51*100)</f>
      </c>
      <c r="H51" s="354">
        <f>IF(E51=0,"",'- 6 -'!G51/E51*100)</f>
      </c>
      <c r="I51" s="354">
        <f>IF(E51=0,"",'- 6 -'!H51/E51*100)</f>
      </c>
    </row>
    <row r="52" spans="1:9" ht="49.5" customHeight="1">
      <c r="A52" s="29"/>
      <c r="B52" s="126"/>
      <c r="C52" s="126"/>
      <c r="D52" s="126"/>
      <c r="E52" s="126"/>
      <c r="F52" s="126"/>
      <c r="G52" s="126"/>
      <c r="H52" s="126"/>
      <c r="I52" s="126"/>
    </row>
    <row r="53" spans="1:9" ht="15" customHeight="1">
      <c r="A53" s="128" t="s">
        <v>475</v>
      </c>
      <c r="C53" s="97"/>
      <c r="D53" s="97"/>
      <c r="E53" s="97"/>
      <c r="F53" s="97"/>
      <c r="G53" s="97"/>
      <c r="H53" s="97"/>
      <c r="I53" s="97"/>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5"/>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6"/>
      <c r="B2" s="7" t="s">
        <v>47</v>
      </c>
      <c r="C2" s="8"/>
      <c r="D2" s="8"/>
      <c r="E2" s="8"/>
      <c r="F2" s="8"/>
      <c r="G2" s="83"/>
      <c r="H2" s="83"/>
      <c r="I2" s="212"/>
      <c r="J2" s="157" t="s">
        <v>539</v>
      </c>
    </row>
    <row r="3" spans="1:10" ht="15.75" customHeight="1">
      <c r="A3" s="158"/>
      <c r="B3" s="9" t="str">
        <f>OPYEAR</f>
        <v>OPERATING FUND 2005/2006 ACTUAL</v>
      </c>
      <c r="C3" s="10"/>
      <c r="D3" s="10"/>
      <c r="E3" s="10"/>
      <c r="F3" s="10"/>
      <c r="G3" s="85"/>
      <c r="H3" s="85"/>
      <c r="I3" s="85"/>
      <c r="J3" s="75"/>
    </row>
    <row r="4" spans="2:10" ht="15.75" customHeight="1">
      <c r="B4" s="6"/>
      <c r="C4" s="6"/>
      <c r="D4" s="75"/>
      <c r="E4" s="6"/>
      <c r="F4" s="6"/>
      <c r="G4" s="6"/>
      <c r="H4" s="6"/>
      <c r="I4" s="6"/>
      <c r="J4" s="6"/>
    </row>
    <row r="5" spans="2:10" ht="15.75" customHeight="1">
      <c r="B5" s="178" t="s">
        <v>59</v>
      </c>
      <c r="C5" s="190"/>
      <c r="D5" s="191"/>
      <c r="E5" s="191"/>
      <c r="F5" s="191"/>
      <c r="G5" s="191"/>
      <c r="H5" s="191"/>
      <c r="I5" s="191"/>
      <c r="J5" s="192"/>
    </row>
    <row r="6" spans="2:10" ht="15.75" customHeight="1">
      <c r="B6" s="376" t="s">
        <v>62</v>
      </c>
      <c r="C6" s="379"/>
      <c r="D6" s="377"/>
      <c r="E6" s="386"/>
      <c r="F6" s="387"/>
      <c r="G6" s="388"/>
      <c r="H6" s="376" t="s">
        <v>63</v>
      </c>
      <c r="I6" s="379"/>
      <c r="J6" s="377"/>
    </row>
    <row r="7" spans="2:10" ht="15.75" customHeight="1">
      <c r="B7" s="362" t="s">
        <v>88</v>
      </c>
      <c r="C7" s="363"/>
      <c r="D7" s="364"/>
      <c r="E7" s="362" t="s">
        <v>476</v>
      </c>
      <c r="F7" s="363"/>
      <c r="G7" s="364"/>
      <c r="H7" s="362" t="s">
        <v>89</v>
      </c>
      <c r="I7" s="363"/>
      <c r="J7" s="364"/>
    </row>
    <row r="8" spans="1:10" ht="15.75" customHeight="1">
      <c r="A8" s="76"/>
      <c r="B8" s="159"/>
      <c r="C8" s="160"/>
      <c r="D8" s="161" t="s">
        <v>118</v>
      </c>
      <c r="E8" s="159"/>
      <c r="F8" s="161"/>
      <c r="G8" s="161" t="s">
        <v>118</v>
      </c>
      <c r="H8" s="159"/>
      <c r="I8" s="161"/>
      <c r="J8" s="161" t="s">
        <v>118</v>
      </c>
    </row>
    <row r="9" spans="1:10" ht="15.75" customHeight="1">
      <c r="A9" s="42" t="s">
        <v>141</v>
      </c>
      <c r="B9" s="88" t="s">
        <v>142</v>
      </c>
      <c r="C9" s="88" t="s">
        <v>143</v>
      </c>
      <c r="D9" s="88" t="s">
        <v>144</v>
      </c>
      <c r="E9" s="88" t="s">
        <v>142</v>
      </c>
      <c r="F9" s="88" t="s">
        <v>143</v>
      </c>
      <c r="G9" s="88" t="s">
        <v>144</v>
      </c>
      <c r="H9" s="88" t="s">
        <v>142</v>
      </c>
      <c r="I9" s="88" t="s">
        <v>143</v>
      </c>
      <c r="J9" s="88" t="s">
        <v>144</v>
      </c>
    </row>
    <row r="10" ht="4.5" customHeight="1">
      <c r="A10" s="4"/>
    </row>
    <row r="11" spans="1:10" ht="13.5" customHeight="1">
      <c r="A11" s="347" t="s">
        <v>300</v>
      </c>
      <c r="B11" s="348">
        <v>105276</v>
      </c>
      <c r="C11" s="354">
        <f>B11/'- 3 -'!D11*100</f>
        <v>0.8709893915285782</v>
      </c>
      <c r="D11" s="348">
        <f>B11/'- 7 -'!F11</f>
        <v>70.13724183877414</v>
      </c>
      <c r="E11" s="348">
        <v>0</v>
      </c>
      <c r="F11" s="354">
        <f>E11/'- 3 -'!D11*100</f>
        <v>0</v>
      </c>
      <c r="G11" s="348">
        <f>E11/'- 7 -'!F11</f>
        <v>0</v>
      </c>
      <c r="H11" s="348">
        <v>155176</v>
      </c>
      <c r="I11" s="354">
        <f>H11/'- 3 -'!D11*100</f>
        <v>1.2838315458398748</v>
      </c>
      <c r="J11" s="348">
        <f>H11/'- 7 -'!F11</f>
        <v>103.381745502998</v>
      </c>
    </row>
    <row r="12" spans="1:10" ht="13.5" customHeight="1">
      <c r="A12" s="25" t="s">
        <v>301</v>
      </c>
      <c r="B12" s="26">
        <v>172456</v>
      </c>
      <c r="C12" s="80">
        <f>B12/'- 3 -'!D12*100</f>
        <v>0.82310835566475</v>
      </c>
      <c r="D12" s="26">
        <f>B12/'- 7 -'!F12</f>
        <v>73.53259710911185</v>
      </c>
      <c r="E12" s="26">
        <v>328</v>
      </c>
      <c r="F12" s="80">
        <f>E12/'- 3 -'!D12*100</f>
        <v>0.0015654981018812801</v>
      </c>
      <c r="G12" s="26">
        <f>E12/'- 7 -'!F12</f>
        <v>0.13985417643798237</v>
      </c>
      <c r="H12" s="26">
        <v>314999</v>
      </c>
      <c r="I12" s="80">
        <f>H12/'- 3 -'!D12*100</f>
        <v>1.5034461481539676</v>
      </c>
      <c r="J12" s="26">
        <f>H12/'- 7 -'!F12</f>
        <v>134.31074915789026</v>
      </c>
    </row>
    <row r="13" spans="1:10" ht="13.5" customHeight="1">
      <c r="A13" s="347" t="s">
        <v>302</v>
      </c>
      <c r="B13" s="348">
        <v>219595</v>
      </c>
      <c r="C13" s="354">
        <f>B13/'- 3 -'!D13*100</f>
        <v>0.42384597873920093</v>
      </c>
      <c r="D13" s="348">
        <f>B13/'- 7 -'!F13</f>
        <v>31.715049104563835</v>
      </c>
      <c r="E13" s="348">
        <v>135205</v>
      </c>
      <c r="F13" s="354">
        <f>E13/'- 3 -'!D13*100</f>
        <v>0.2609626610598313</v>
      </c>
      <c r="G13" s="348">
        <f>E13/'- 7 -'!F13</f>
        <v>19.52700751010976</v>
      </c>
      <c r="H13" s="348">
        <v>810129</v>
      </c>
      <c r="I13" s="354">
        <f>H13/'- 3 -'!D13*100</f>
        <v>1.563650897834696</v>
      </c>
      <c r="J13" s="348">
        <f>H13/'- 7 -'!F13</f>
        <v>117.0030329289428</v>
      </c>
    </row>
    <row r="14" spans="1:10" ht="13.5" customHeight="1">
      <c r="A14" s="25" t="s">
        <v>338</v>
      </c>
      <c r="B14" s="26">
        <v>238859</v>
      </c>
      <c r="C14" s="80">
        <f>B14/'- 3 -'!D14*100</f>
        <v>0.5154835073613602</v>
      </c>
      <c r="D14" s="26">
        <f>B14/'- 7 -'!F14</f>
        <v>52.15375881569467</v>
      </c>
      <c r="E14" s="26">
        <v>0</v>
      </c>
      <c r="F14" s="80">
        <f>E14/'- 3 -'!D14*100</f>
        <v>0</v>
      </c>
      <c r="G14" s="26">
        <f>E14/'- 7 -'!F14</f>
        <v>0</v>
      </c>
      <c r="H14" s="26">
        <v>557078</v>
      </c>
      <c r="I14" s="80">
        <f>H14/'- 3 -'!D14*100</f>
        <v>1.2022344618115783</v>
      </c>
      <c r="J14" s="26">
        <f>H14/'- 7 -'!F14</f>
        <v>121.63540688661325</v>
      </c>
    </row>
    <row r="15" spans="1:10" ht="13.5" customHeight="1">
      <c r="A15" s="347" t="s">
        <v>303</v>
      </c>
      <c r="B15" s="348">
        <v>146848</v>
      </c>
      <c r="C15" s="354">
        <f>B15/'- 3 -'!D15*100</f>
        <v>1.0619659227597114</v>
      </c>
      <c r="D15" s="348">
        <f>B15/'- 7 -'!F15</f>
        <v>91.38021157436216</v>
      </c>
      <c r="E15" s="348">
        <v>0</v>
      </c>
      <c r="F15" s="354">
        <f>E15/'- 3 -'!D15*100</f>
        <v>0</v>
      </c>
      <c r="G15" s="348">
        <f>E15/'- 7 -'!F15</f>
        <v>0</v>
      </c>
      <c r="H15" s="348">
        <v>192918</v>
      </c>
      <c r="I15" s="354">
        <f>H15/'- 3 -'!D15*100</f>
        <v>1.3951319860465106</v>
      </c>
      <c r="J15" s="348">
        <f>H15/'- 7 -'!F15</f>
        <v>120.04853764779091</v>
      </c>
    </row>
    <row r="16" spans="1:10" ht="13.5" customHeight="1">
      <c r="A16" s="25" t="s">
        <v>304</v>
      </c>
      <c r="B16" s="26">
        <v>135916</v>
      </c>
      <c r="C16" s="80">
        <f>B16/'- 3 -'!D16*100</f>
        <v>1.211198641621065</v>
      </c>
      <c r="D16" s="26">
        <f>B16/'- 7 -'!F16</f>
        <v>109.03810669875652</v>
      </c>
      <c r="E16" s="26">
        <v>0</v>
      </c>
      <c r="F16" s="80">
        <f>E16/'- 3 -'!D16*100</f>
        <v>0</v>
      </c>
      <c r="G16" s="26">
        <f>E16/'- 7 -'!F16</f>
        <v>0</v>
      </c>
      <c r="H16" s="26">
        <v>55901</v>
      </c>
      <c r="I16" s="80">
        <f>H16/'- 3 -'!D16*100</f>
        <v>0.49815485494907996</v>
      </c>
      <c r="J16" s="26">
        <f>H16/'- 7 -'!F16</f>
        <v>44.84636983553951</v>
      </c>
    </row>
    <row r="17" spans="1:10" ht="13.5" customHeight="1">
      <c r="A17" s="347" t="s">
        <v>305</v>
      </c>
      <c r="B17" s="348">
        <v>99649</v>
      </c>
      <c r="C17" s="354">
        <f>B17/'- 3 -'!D17*100</f>
        <v>0.7556801899009629</v>
      </c>
      <c r="D17" s="348">
        <f>B17/'- 7 -'!F17</f>
        <v>66.4667862836256</v>
      </c>
      <c r="E17" s="348">
        <v>0</v>
      </c>
      <c r="F17" s="354">
        <f>E17/'- 3 -'!D17*100</f>
        <v>0</v>
      </c>
      <c r="G17" s="348">
        <f>E17/'- 7 -'!F17</f>
        <v>0</v>
      </c>
      <c r="H17" s="348">
        <v>270166</v>
      </c>
      <c r="I17" s="354">
        <f>H17/'- 3 -'!D17*100</f>
        <v>2.0487821672549</v>
      </c>
      <c r="J17" s="348">
        <f>H17/'- 7 -'!F17</f>
        <v>180.20317096109335</v>
      </c>
    </row>
    <row r="18" spans="1:10" ht="13.5" customHeight="1">
      <c r="A18" s="25" t="s">
        <v>306</v>
      </c>
      <c r="B18" s="26">
        <v>0</v>
      </c>
      <c r="C18" s="80">
        <f>B18/'- 3 -'!D18*100</f>
        <v>0</v>
      </c>
      <c r="D18" s="26">
        <f>B18/'- 7 -'!F18</f>
        <v>0</v>
      </c>
      <c r="E18" s="26">
        <v>0</v>
      </c>
      <c r="F18" s="80">
        <f>E18/'- 3 -'!D18*100</f>
        <v>0</v>
      </c>
      <c r="G18" s="26">
        <f>E18/'- 7 -'!F18</f>
        <v>0</v>
      </c>
      <c r="H18" s="26">
        <v>2101854</v>
      </c>
      <c r="I18" s="80">
        <f>H18/'- 3 -'!D18*100</f>
        <v>2.5892120022328395</v>
      </c>
      <c r="J18" s="26">
        <f>H18/'- 7 -'!F18</f>
        <v>371.9437267740223</v>
      </c>
    </row>
    <row r="19" spans="1:10" ht="13.5" customHeight="1">
      <c r="A19" s="347" t="s">
        <v>307</v>
      </c>
      <c r="B19" s="348">
        <v>104188</v>
      </c>
      <c r="C19" s="354">
        <f>B19/'- 3 -'!D19*100</f>
        <v>0.4799859654735169</v>
      </c>
      <c r="D19" s="348">
        <f>B19/'- 7 -'!F19</f>
        <v>31.40699654844982</v>
      </c>
      <c r="E19" s="348">
        <v>0</v>
      </c>
      <c r="F19" s="354">
        <f>E19/'- 3 -'!D19*100</f>
        <v>0</v>
      </c>
      <c r="G19" s="348">
        <f>E19/'- 7 -'!F19</f>
        <v>0</v>
      </c>
      <c r="H19" s="348">
        <v>363816</v>
      </c>
      <c r="I19" s="354">
        <f>H19/'- 3 -'!D19*100</f>
        <v>1.676071851026155</v>
      </c>
      <c r="J19" s="348">
        <f>H19/'- 7 -'!F19</f>
        <v>109.67067086680633</v>
      </c>
    </row>
    <row r="20" spans="1:10" ht="13.5" customHeight="1">
      <c r="A20" s="25" t="s">
        <v>308</v>
      </c>
      <c r="B20" s="26">
        <v>216912</v>
      </c>
      <c r="C20" s="80">
        <f>B20/'- 3 -'!D20*100</f>
        <v>0.5132435903172263</v>
      </c>
      <c r="D20" s="26">
        <f>B20/'- 7 -'!F20</f>
        <v>32.62079855628243</v>
      </c>
      <c r="E20" s="26">
        <v>5426</v>
      </c>
      <c r="F20" s="80">
        <f>E20/'- 3 -'!D20*100</f>
        <v>0.01283866139753112</v>
      </c>
      <c r="G20" s="26">
        <f>E20/'- 7 -'!F20</f>
        <v>0.8160012030979773</v>
      </c>
      <c r="H20" s="26">
        <v>480367</v>
      </c>
      <c r="I20" s="80">
        <f>H20/'- 3 -'!D20*100</f>
        <v>1.1366143124857782</v>
      </c>
      <c r="J20" s="26">
        <f>H20/'- 7 -'!F20</f>
        <v>72.2410707571998</v>
      </c>
    </row>
    <row r="21" spans="1:10" ht="13.5" customHeight="1">
      <c r="A21" s="347" t="s">
        <v>309</v>
      </c>
      <c r="B21" s="348">
        <v>143888</v>
      </c>
      <c r="C21" s="354">
        <f>B21/'- 3 -'!D21*100</f>
        <v>0.5566445007737773</v>
      </c>
      <c r="D21" s="348">
        <f>B21/'- 7 -'!F21</f>
        <v>44.44416988416988</v>
      </c>
      <c r="E21" s="348">
        <v>0</v>
      </c>
      <c r="F21" s="354">
        <f>E21/'- 3 -'!D21*100</f>
        <v>0</v>
      </c>
      <c r="G21" s="348">
        <f>E21/'- 7 -'!F21</f>
        <v>0</v>
      </c>
      <c r="H21" s="348">
        <v>372144</v>
      </c>
      <c r="I21" s="354">
        <f>H21/'- 3 -'!D21*100</f>
        <v>1.4396746851436988</v>
      </c>
      <c r="J21" s="348">
        <f>H21/'- 7 -'!F21</f>
        <v>114.94795366795367</v>
      </c>
    </row>
    <row r="22" spans="1:10" ht="13.5" customHeight="1">
      <c r="A22" s="25" t="s">
        <v>310</v>
      </c>
      <c r="B22" s="26">
        <v>91459</v>
      </c>
      <c r="C22" s="80">
        <f>B22/'- 3 -'!D22*100</f>
        <v>0.6401122847331201</v>
      </c>
      <c r="D22" s="26">
        <f>B22/'- 7 -'!F22</f>
        <v>54.854555268997785</v>
      </c>
      <c r="E22" s="26">
        <v>0</v>
      </c>
      <c r="F22" s="80">
        <f>E22/'- 3 -'!D22*100</f>
        <v>0</v>
      </c>
      <c r="G22" s="26">
        <f>E22/'- 7 -'!F22</f>
        <v>0</v>
      </c>
      <c r="H22" s="26">
        <v>140842</v>
      </c>
      <c r="I22" s="80">
        <f>H22/'- 3 -'!D22*100</f>
        <v>0.9857389038408697</v>
      </c>
      <c r="J22" s="26">
        <f>H22/'- 7 -'!F22</f>
        <v>84.47310022191567</v>
      </c>
    </row>
    <row r="23" spans="1:10" ht="13.5" customHeight="1">
      <c r="A23" s="347" t="s">
        <v>311</v>
      </c>
      <c r="B23" s="348">
        <v>90135</v>
      </c>
      <c r="C23" s="354">
        <f>B23/'- 3 -'!D23*100</f>
        <v>0.7780942659886783</v>
      </c>
      <c r="D23" s="348">
        <f>B23/'- 7 -'!F23</f>
        <v>67.89830508474576</v>
      </c>
      <c r="E23" s="348">
        <v>0</v>
      </c>
      <c r="F23" s="354">
        <f>E23/'- 3 -'!D23*100</f>
        <v>0</v>
      </c>
      <c r="G23" s="348">
        <f>E23/'- 7 -'!F23</f>
        <v>0</v>
      </c>
      <c r="H23" s="348">
        <v>151423</v>
      </c>
      <c r="I23" s="354">
        <f>H23/'- 3 -'!D23*100</f>
        <v>1.3071655631974664</v>
      </c>
      <c r="J23" s="348">
        <f>H23/'- 7 -'!F23</f>
        <v>114.06629001883239</v>
      </c>
    </row>
    <row r="24" spans="1:10" ht="13.5" customHeight="1">
      <c r="A24" s="25" t="s">
        <v>312</v>
      </c>
      <c r="B24" s="26">
        <v>150715</v>
      </c>
      <c r="C24" s="80">
        <f>B24/'- 3 -'!D24*100</f>
        <v>0.3926633095341043</v>
      </c>
      <c r="D24" s="26">
        <f>B24/'- 7 -'!F24</f>
        <v>32.71789862151308</v>
      </c>
      <c r="E24" s="26">
        <v>9168</v>
      </c>
      <c r="F24" s="80">
        <f>E24/'- 3 -'!D24*100</f>
        <v>0.023885726183914463</v>
      </c>
      <c r="G24" s="26">
        <f>E24/'- 7 -'!F24</f>
        <v>1.990231195050472</v>
      </c>
      <c r="H24" s="26">
        <v>760805</v>
      </c>
      <c r="I24" s="80">
        <f>H24/'- 3 -'!D24*100</f>
        <v>1.982153131473936</v>
      </c>
      <c r="J24" s="26">
        <f>H24/'- 7 -'!F24</f>
        <v>165.15901443612287</v>
      </c>
    </row>
    <row r="25" spans="1:10" ht="13.5" customHeight="1">
      <c r="A25" s="347" t="s">
        <v>313</v>
      </c>
      <c r="B25" s="348">
        <v>548151</v>
      </c>
      <c r="C25" s="354">
        <f>B25/'- 3 -'!D25*100</f>
        <v>0.45635236335728735</v>
      </c>
      <c r="D25" s="348">
        <f>B25/'- 7 -'!F25</f>
        <v>37.471442731653966</v>
      </c>
      <c r="E25" s="348">
        <v>139191</v>
      </c>
      <c r="F25" s="354">
        <f>E25/'- 3 -'!D25*100</f>
        <v>0.11588073689195894</v>
      </c>
      <c r="G25" s="348">
        <f>E25/'- 7 -'!F25</f>
        <v>9.515056225860478</v>
      </c>
      <c r="H25" s="348">
        <v>2344294</v>
      </c>
      <c r="I25" s="354">
        <f>H25/'- 3 -'!D25*100</f>
        <v>1.9516959876098166</v>
      </c>
      <c r="J25" s="348">
        <f>H25/'- 7 -'!F25</f>
        <v>160.25525515261305</v>
      </c>
    </row>
    <row r="26" spans="1:10" ht="13.5" customHeight="1">
      <c r="A26" s="25" t="s">
        <v>314</v>
      </c>
      <c r="B26" s="26">
        <v>186146</v>
      </c>
      <c r="C26" s="80">
        <f>B26/'- 3 -'!D26*100</f>
        <v>0.6395060014882619</v>
      </c>
      <c r="D26" s="26">
        <f>B26/'- 7 -'!F26</f>
        <v>57.05624521072797</v>
      </c>
      <c r="E26" s="26">
        <v>1620</v>
      </c>
      <c r="F26" s="80">
        <f>E26/'- 3 -'!D26*100</f>
        <v>0.005565522344885113</v>
      </c>
      <c r="G26" s="26">
        <f>E26/'- 7 -'!F26</f>
        <v>0.496551724137931</v>
      </c>
      <c r="H26" s="26">
        <v>411592</v>
      </c>
      <c r="I26" s="80">
        <f>H26/'- 3 -'!D26*100</f>
        <v>1.4140274524542922</v>
      </c>
      <c r="J26" s="26">
        <f>H26/'- 7 -'!F26</f>
        <v>126.15846743295019</v>
      </c>
    </row>
    <row r="27" spans="1:10" ht="13.5" customHeight="1">
      <c r="A27" s="347" t="s">
        <v>315</v>
      </c>
      <c r="B27" s="348">
        <v>124919</v>
      </c>
      <c r="C27" s="354">
        <f>B27/'- 3 -'!D27*100</f>
        <v>0.4224082256511173</v>
      </c>
      <c r="D27" s="348">
        <f>B27/'- 7 -'!F27</f>
        <v>36.86775078948145</v>
      </c>
      <c r="E27" s="348">
        <v>0</v>
      </c>
      <c r="F27" s="354">
        <f>E27/'- 3 -'!D27*100</f>
        <v>0</v>
      </c>
      <c r="G27" s="348">
        <f>E27/'- 7 -'!F27</f>
        <v>0</v>
      </c>
      <c r="H27" s="348">
        <v>455457</v>
      </c>
      <c r="I27" s="354">
        <f>H27/'- 3 -'!D27*100</f>
        <v>1.5401082559929309</v>
      </c>
      <c r="J27" s="348">
        <f>H27/'- 7 -'!F27</f>
        <v>134.42050585839505</v>
      </c>
    </row>
    <row r="28" spans="1:10" ht="13.5" customHeight="1">
      <c r="A28" s="25" t="s">
        <v>316</v>
      </c>
      <c r="B28" s="26">
        <v>99099</v>
      </c>
      <c r="C28" s="80">
        <f>B28/'- 3 -'!D28*100</f>
        <v>0.5509357774744049</v>
      </c>
      <c r="D28" s="26">
        <f>B28/'- 7 -'!F28</f>
        <v>48.37637295582133</v>
      </c>
      <c r="E28" s="26">
        <v>0</v>
      </c>
      <c r="F28" s="80">
        <f>E28/'- 3 -'!D28*100</f>
        <v>0</v>
      </c>
      <c r="G28" s="26">
        <f>E28/'- 7 -'!F28</f>
        <v>0</v>
      </c>
      <c r="H28" s="26">
        <v>211075</v>
      </c>
      <c r="I28" s="80">
        <f>H28/'- 3 -'!D28*100</f>
        <v>1.1734605720583458</v>
      </c>
      <c r="J28" s="26">
        <f>H28/'- 7 -'!F28</f>
        <v>103.03880888454967</v>
      </c>
    </row>
    <row r="29" spans="1:10" ht="13.5" customHeight="1">
      <c r="A29" s="347" t="s">
        <v>317</v>
      </c>
      <c r="B29" s="348">
        <v>413478</v>
      </c>
      <c r="C29" s="354">
        <f>B29/'- 3 -'!D29*100</f>
        <v>0.3747532173142588</v>
      </c>
      <c r="D29" s="348">
        <f>B29/'- 7 -'!F29</f>
        <v>32.15600575494809</v>
      </c>
      <c r="E29" s="348">
        <v>581262</v>
      </c>
      <c r="F29" s="354">
        <f>E29/'- 3 -'!D29*100</f>
        <v>0.5268232036590114</v>
      </c>
      <c r="G29" s="348">
        <f>E29/'- 7 -'!F29</f>
        <v>45.204495081074775</v>
      </c>
      <c r="H29" s="348">
        <v>2082252</v>
      </c>
      <c r="I29" s="354">
        <f>H29/'- 3 -'!D29*100</f>
        <v>1.8872361679679452</v>
      </c>
      <c r="J29" s="348">
        <f>H29/'- 7 -'!F29</f>
        <v>161.9358401057666</v>
      </c>
    </row>
    <row r="30" spans="1:10" ht="13.5" customHeight="1">
      <c r="A30" s="25" t="s">
        <v>318</v>
      </c>
      <c r="B30" s="26">
        <v>125119</v>
      </c>
      <c r="C30" s="80">
        <f>B30/'- 3 -'!D30*100</f>
        <v>1.2075772604203834</v>
      </c>
      <c r="D30" s="26">
        <f>B30/'- 7 -'!F30</f>
        <v>101.68143031288095</v>
      </c>
      <c r="E30" s="26">
        <v>0</v>
      </c>
      <c r="F30" s="80">
        <f>E30/'- 3 -'!D30*100</f>
        <v>0</v>
      </c>
      <c r="G30" s="26">
        <f>E30/'- 7 -'!F30</f>
        <v>0</v>
      </c>
      <c r="H30" s="26">
        <v>80072</v>
      </c>
      <c r="I30" s="80">
        <f>H30/'- 3 -'!D30*100</f>
        <v>0.7728092967205695</v>
      </c>
      <c r="J30" s="26">
        <f>H30/'- 7 -'!F30</f>
        <v>65.07273466070703</v>
      </c>
    </row>
    <row r="31" spans="1:10" ht="13.5" customHeight="1">
      <c r="A31" s="347" t="s">
        <v>319</v>
      </c>
      <c r="B31" s="348">
        <v>107963</v>
      </c>
      <c r="C31" s="354">
        <f>B31/'- 3 -'!D31*100</f>
        <v>0.39799055008831413</v>
      </c>
      <c r="D31" s="348">
        <f>B31/'- 7 -'!F31</f>
        <v>31.83059142638127</v>
      </c>
      <c r="E31" s="348">
        <v>4267</v>
      </c>
      <c r="F31" s="354">
        <f>E31/'- 3 -'!D31*100</f>
        <v>0.015729700705119684</v>
      </c>
      <c r="G31" s="348">
        <f>E31/'- 7 -'!F31</f>
        <v>1.2580340821982428</v>
      </c>
      <c r="H31" s="348">
        <v>420401</v>
      </c>
      <c r="I31" s="354">
        <f>H31/'- 3 -'!D31*100</f>
        <v>1.5497496850557817</v>
      </c>
      <c r="J31" s="348">
        <f>H31/'- 7 -'!F31</f>
        <v>123.94628221003596</v>
      </c>
    </row>
    <row r="32" spans="1:10" ht="13.5" customHeight="1">
      <c r="A32" s="25" t="s">
        <v>320</v>
      </c>
      <c r="B32" s="26">
        <v>114786</v>
      </c>
      <c r="C32" s="80">
        <f>B32/'- 3 -'!D32*100</f>
        <v>0.5890362468765212</v>
      </c>
      <c r="D32" s="26">
        <f>B32/'- 7 -'!F32</f>
        <v>51.98641304347826</v>
      </c>
      <c r="E32" s="26">
        <v>5167</v>
      </c>
      <c r="F32" s="80">
        <f>E32/'- 3 -'!D32*100</f>
        <v>0.026514995623255322</v>
      </c>
      <c r="G32" s="26">
        <f>E32/'- 7 -'!F32</f>
        <v>2.340126811594203</v>
      </c>
      <c r="H32" s="26">
        <v>260006</v>
      </c>
      <c r="I32" s="80">
        <f>H32/'- 3 -'!D32*100</f>
        <v>1.3342477166673354</v>
      </c>
      <c r="J32" s="26">
        <f>H32/'- 7 -'!F32</f>
        <v>117.75634057971014</v>
      </c>
    </row>
    <row r="33" spans="1:10" ht="13.5" customHeight="1">
      <c r="A33" s="347" t="s">
        <v>321</v>
      </c>
      <c r="B33" s="348">
        <v>181141</v>
      </c>
      <c r="C33" s="354">
        <f>B33/'- 3 -'!D33*100</f>
        <v>0.8041121805320872</v>
      </c>
      <c r="D33" s="348">
        <f>B33/'- 7 -'!F33</f>
        <v>75.79121338912134</v>
      </c>
      <c r="E33" s="348">
        <v>0</v>
      </c>
      <c r="F33" s="354">
        <f>E33/'- 3 -'!D33*100</f>
        <v>0</v>
      </c>
      <c r="G33" s="348">
        <f>E33/'- 7 -'!F33</f>
        <v>0</v>
      </c>
      <c r="H33" s="348">
        <v>271538</v>
      </c>
      <c r="I33" s="354">
        <f>H33/'- 3 -'!D33*100</f>
        <v>1.205398078167405</v>
      </c>
      <c r="J33" s="348">
        <f>H33/'- 7 -'!F33</f>
        <v>113.61422594142259</v>
      </c>
    </row>
    <row r="34" spans="1:10" ht="13.5" customHeight="1">
      <c r="A34" s="25" t="s">
        <v>322</v>
      </c>
      <c r="B34" s="26">
        <v>131069</v>
      </c>
      <c r="C34" s="80">
        <f>B34/'- 3 -'!D34*100</f>
        <v>0.6852094066005716</v>
      </c>
      <c r="D34" s="26">
        <f>B34/'- 7 -'!F34</f>
        <v>61.10442890442891</v>
      </c>
      <c r="E34" s="26">
        <v>0</v>
      </c>
      <c r="F34" s="80">
        <f>E34/'- 3 -'!D34*100</f>
        <v>0</v>
      </c>
      <c r="G34" s="26">
        <f>E34/'- 7 -'!F34</f>
        <v>0</v>
      </c>
      <c r="H34" s="26">
        <v>212370</v>
      </c>
      <c r="I34" s="80">
        <f>H34/'- 3 -'!D34*100</f>
        <v>1.1102390472175983</v>
      </c>
      <c r="J34" s="26">
        <f>H34/'- 7 -'!F34</f>
        <v>99.00699300699301</v>
      </c>
    </row>
    <row r="35" spans="1:10" ht="13.5" customHeight="1">
      <c r="A35" s="347" t="s">
        <v>323</v>
      </c>
      <c r="B35" s="348">
        <v>611208</v>
      </c>
      <c r="C35" s="354">
        <f>B35/'- 3 -'!D35*100</f>
        <v>0.44486866541824116</v>
      </c>
      <c r="D35" s="348">
        <f>B35/'- 7 -'!F35</f>
        <v>35.63375601224311</v>
      </c>
      <c r="E35" s="348">
        <v>0</v>
      </c>
      <c r="F35" s="354">
        <f>E35/'- 3 -'!D35*100</f>
        <v>0</v>
      </c>
      <c r="G35" s="348">
        <f>E35/'- 7 -'!F35</f>
        <v>0</v>
      </c>
      <c r="H35" s="348">
        <v>2366942</v>
      </c>
      <c r="I35" s="354">
        <f>H35/'- 3 -'!D35*100</f>
        <v>1.72278230759804</v>
      </c>
      <c r="J35" s="348">
        <f>H35/'- 7 -'!F35</f>
        <v>137.99399504445415</v>
      </c>
    </row>
    <row r="36" spans="1:10" ht="13.5" customHeight="1">
      <c r="A36" s="25" t="s">
        <v>324</v>
      </c>
      <c r="B36" s="26">
        <v>130247</v>
      </c>
      <c r="C36" s="80">
        <f>B36/'- 3 -'!D36*100</f>
        <v>0.7494482006585744</v>
      </c>
      <c r="D36" s="26">
        <f>B36/'- 7 -'!F36</f>
        <v>65.93115666919768</v>
      </c>
      <c r="E36" s="26">
        <v>0</v>
      </c>
      <c r="F36" s="80">
        <f>E36/'- 3 -'!D36*100</f>
        <v>0</v>
      </c>
      <c r="G36" s="26">
        <f>E36/'- 7 -'!F36</f>
        <v>0</v>
      </c>
      <c r="H36" s="26">
        <v>150526</v>
      </c>
      <c r="I36" s="80">
        <f>H36/'- 3 -'!D36*100</f>
        <v>0.8661346507200364</v>
      </c>
      <c r="J36" s="26">
        <f>H36/'- 7 -'!F36</f>
        <v>76.19640597317135</v>
      </c>
    </row>
    <row r="37" spans="1:10" ht="13.5" customHeight="1">
      <c r="A37" s="347" t="s">
        <v>325</v>
      </c>
      <c r="B37" s="348">
        <v>161644</v>
      </c>
      <c r="C37" s="354">
        <f>B37/'- 3 -'!D37*100</f>
        <v>0.5814748858455702</v>
      </c>
      <c r="D37" s="348">
        <f>B37/'- 7 -'!F37</f>
        <v>47.859067357512956</v>
      </c>
      <c r="E37" s="348">
        <v>0</v>
      </c>
      <c r="F37" s="354">
        <f>E37/'- 3 -'!D37*100</f>
        <v>0</v>
      </c>
      <c r="G37" s="348">
        <f>E37/'- 7 -'!F37</f>
        <v>0</v>
      </c>
      <c r="H37" s="348">
        <v>368350</v>
      </c>
      <c r="I37" s="354">
        <f>H37/'- 3 -'!D37*100</f>
        <v>1.3250493318726075</v>
      </c>
      <c r="J37" s="348">
        <f>H37/'- 7 -'!F37</f>
        <v>109.059955588453</v>
      </c>
    </row>
    <row r="38" spans="1:10" ht="13.5" customHeight="1">
      <c r="A38" s="25" t="s">
        <v>326</v>
      </c>
      <c r="B38" s="26">
        <v>329329</v>
      </c>
      <c r="C38" s="80">
        <f>B38/'- 3 -'!D38*100</f>
        <v>0.4680141957963151</v>
      </c>
      <c r="D38" s="26">
        <f>B38/'- 7 -'!F38</f>
        <v>38.011195752539244</v>
      </c>
      <c r="E38" s="26">
        <v>0</v>
      </c>
      <c r="F38" s="80">
        <f>E38/'- 3 -'!D38*100</f>
        <v>0</v>
      </c>
      <c r="G38" s="26">
        <f>E38/'- 7 -'!F38</f>
        <v>0</v>
      </c>
      <c r="H38" s="26">
        <v>1207096</v>
      </c>
      <c r="I38" s="80">
        <f>H38/'- 3 -'!D38*100</f>
        <v>1.7154215501487835</v>
      </c>
      <c r="J38" s="26">
        <f>H38/'- 7 -'!F38</f>
        <v>139.32317636195754</v>
      </c>
    </row>
    <row r="39" spans="1:10" ht="13.5" customHeight="1">
      <c r="A39" s="347" t="s">
        <v>327</v>
      </c>
      <c r="B39" s="348">
        <v>223859</v>
      </c>
      <c r="C39" s="354">
        <f>B39/'- 3 -'!D39*100</f>
        <v>1.3979844603584768</v>
      </c>
      <c r="D39" s="348">
        <f>B39/'- 7 -'!F39</f>
        <v>129.45813092759659</v>
      </c>
      <c r="E39" s="348">
        <v>7436</v>
      </c>
      <c r="F39" s="354">
        <f>E39/'- 3 -'!D39*100</f>
        <v>0.04643732191792884</v>
      </c>
      <c r="G39" s="348">
        <f>E39/'- 7 -'!F39</f>
        <v>4.300254452926208</v>
      </c>
      <c r="H39" s="348">
        <v>150652</v>
      </c>
      <c r="I39" s="354">
        <f>H39/'- 3 -'!D39*100</f>
        <v>0.9408116489483346</v>
      </c>
      <c r="J39" s="348">
        <f>H39/'- 7 -'!F39</f>
        <v>87.12236872542216</v>
      </c>
    </row>
    <row r="40" spans="1:10" ht="13.5" customHeight="1">
      <c r="A40" s="25" t="s">
        <v>328</v>
      </c>
      <c r="B40" s="26">
        <v>276124</v>
      </c>
      <c r="C40" s="80">
        <f>B40/'- 3 -'!D40*100</f>
        <v>0.3786070170253731</v>
      </c>
      <c r="D40" s="26">
        <f>B40/'- 7 -'!F40</f>
        <v>31.119155381647044</v>
      </c>
      <c r="E40" s="26">
        <v>245139</v>
      </c>
      <c r="F40" s="80">
        <f>E40/'- 3 -'!D40*100</f>
        <v>0.3361219797865558</v>
      </c>
      <c r="G40" s="26">
        <f>E40/'- 7 -'!F40</f>
        <v>27.627148060659614</v>
      </c>
      <c r="H40" s="26">
        <v>1522223</v>
      </c>
      <c r="I40" s="80">
        <f>H40/'- 3 -'!D40*100</f>
        <v>2.087193830588484</v>
      </c>
      <c r="J40" s="26">
        <f>H40/'- 7 -'!F40</f>
        <v>171.5544250500388</v>
      </c>
    </row>
    <row r="41" spans="1:10" ht="13.5" customHeight="1">
      <c r="A41" s="347" t="s">
        <v>329</v>
      </c>
      <c r="B41" s="348">
        <v>129217</v>
      </c>
      <c r="C41" s="354">
        <f>B41/'- 3 -'!D41*100</f>
        <v>0.2946112208943256</v>
      </c>
      <c r="D41" s="348">
        <f>B41/'- 7 -'!F41</f>
        <v>27.25522041763341</v>
      </c>
      <c r="E41" s="348">
        <v>163044</v>
      </c>
      <c r="F41" s="354">
        <f>E41/'- 3 -'!D41*100</f>
        <v>0.3717358544115281</v>
      </c>
      <c r="G41" s="348">
        <f>E41/'- 7 -'!F41</f>
        <v>34.39021303522463</v>
      </c>
      <c r="H41" s="348">
        <v>687168</v>
      </c>
      <c r="I41" s="354">
        <f>H41/'- 3 -'!D41*100</f>
        <v>1.5667242192552988</v>
      </c>
      <c r="J41" s="348">
        <f>H41/'- 7 -'!F41</f>
        <v>144.9415735076988</v>
      </c>
    </row>
    <row r="42" spans="1:10" ht="13.5" customHeight="1">
      <c r="A42" s="25" t="s">
        <v>330</v>
      </c>
      <c r="B42" s="26">
        <v>127714</v>
      </c>
      <c r="C42" s="80">
        <f>B42/'- 3 -'!D42*100</f>
        <v>0.7874861025788915</v>
      </c>
      <c r="D42" s="26">
        <f>B42/'- 7 -'!F42</f>
        <v>72.38791588732074</v>
      </c>
      <c r="E42" s="26">
        <v>0</v>
      </c>
      <c r="F42" s="80">
        <f>E42/'- 3 -'!D42*100</f>
        <v>0</v>
      </c>
      <c r="G42" s="26">
        <f>E42/'- 7 -'!F42</f>
        <v>0</v>
      </c>
      <c r="H42" s="26">
        <v>204993</v>
      </c>
      <c r="I42" s="80">
        <f>H42/'- 3 -'!D42*100</f>
        <v>1.2639893717678148</v>
      </c>
      <c r="J42" s="26">
        <f>H42/'- 7 -'!F42</f>
        <v>116.18942356742049</v>
      </c>
    </row>
    <row r="43" spans="1:10" ht="13.5" customHeight="1">
      <c r="A43" s="347" t="s">
        <v>331</v>
      </c>
      <c r="B43" s="348">
        <v>118911</v>
      </c>
      <c r="C43" s="354">
        <f>B43/'- 3 -'!D43*100</f>
        <v>1.2409263696775288</v>
      </c>
      <c r="D43" s="348">
        <f>B43/'- 7 -'!F43</f>
        <v>105.91520441792107</v>
      </c>
      <c r="E43" s="348">
        <v>1110</v>
      </c>
      <c r="F43" s="354">
        <f>E43/'- 3 -'!D43*100</f>
        <v>0.011583690914566836</v>
      </c>
      <c r="G43" s="348">
        <f>E43/'- 7 -'!F43</f>
        <v>0.9886879843235058</v>
      </c>
      <c r="H43" s="348">
        <v>106385</v>
      </c>
      <c r="I43" s="354">
        <f>H43/'- 3 -'!D43*100</f>
        <v>1.1102080702217954</v>
      </c>
      <c r="J43" s="348">
        <f>H43/'- 7 -'!F43</f>
        <v>94.75817226329384</v>
      </c>
    </row>
    <row r="44" spans="1:10" ht="13.5" customHeight="1">
      <c r="A44" s="25" t="s">
        <v>332</v>
      </c>
      <c r="B44" s="26">
        <v>74188</v>
      </c>
      <c r="C44" s="80">
        <f>B44/'- 3 -'!D44*100</f>
        <v>1.0683494211691247</v>
      </c>
      <c r="D44" s="26">
        <f>B44/'- 7 -'!F44</f>
        <v>95.11282051282052</v>
      </c>
      <c r="E44" s="26">
        <v>0</v>
      </c>
      <c r="F44" s="80">
        <f>E44/'- 3 -'!D44*100</f>
        <v>0</v>
      </c>
      <c r="G44" s="26">
        <f>E44/'- 7 -'!F44</f>
        <v>0</v>
      </c>
      <c r="H44" s="26">
        <v>76751</v>
      </c>
      <c r="I44" s="80">
        <f>H44/'- 3 -'!D44*100</f>
        <v>1.1052580797993137</v>
      </c>
      <c r="J44" s="26">
        <f>H44/'- 7 -'!F44</f>
        <v>98.39871794871794</v>
      </c>
    </row>
    <row r="45" spans="1:10" ht="13.5" customHeight="1">
      <c r="A45" s="347" t="s">
        <v>333</v>
      </c>
      <c r="B45" s="348">
        <v>82261</v>
      </c>
      <c r="C45" s="354">
        <f>B45/'- 3 -'!D45*100</f>
        <v>0.7234803820556179</v>
      </c>
      <c r="D45" s="348">
        <f>B45/'- 7 -'!F45</f>
        <v>55.09778968519759</v>
      </c>
      <c r="E45" s="348">
        <v>0</v>
      </c>
      <c r="F45" s="354">
        <f>E45/'- 3 -'!D45*100</f>
        <v>0</v>
      </c>
      <c r="G45" s="348">
        <f>E45/'- 7 -'!F45</f>
        <v>0</v>
      </c>
      <c r="H45" s="348">
        <v>86623</v>
      </c>
      <c r="I45" s="354">
        <f>H45/'- 3 -'!D45*100</f>
        <v>0.7618439009348754</v>
      </c>
      <c r="J45" s="348">
        <f>H45/'- 7 -'!F45</f>
        <v>58.01942397856664</v>
      </c>
    </row>
    <row r="46" spans="1:10" ht="13.5" customHeight="1">
      <c r="A46" s="25" t="s">
        <v>334</v>
      </c>
      <c r="B46" s="26">
        <v>595799</v>
      </c>
      <c r="C46" s="80">
        <f>B46/'- 3 -'!D46*100</f>
        <v>0.2126890090217703</v>
      </c>
      <c r="D46" s="26">
        <f>B46/'- 7 -'!F46</f>
        <v>19.508552605728806</v>
      </c>
      <c r="E46" s="26">
        <v>73033</v>
      </c>
      <c r="F46" s="80">
        <f>E46/'- 3 -'!D46*100</f>
        <v>0.026071403939729586</v>
      </c>
      <c r="G46" s="26">
        <f>E46/'- 7 -'!F46</f>
        <v>2.3913570221739073</v>
      </c>
      <c r="H46" s="26">
        <v>7997938</v>
      </c>
      <c r="I46" s="80">
        <f>H46/'- 3 -'!D46*100</f>
        <v>2.855113062354182</v>
      </c>
      <c r="J46" s="26">
        <f>H46/'- 7 -'!F46</f>
        <v>261.8805909549318</v>
      </c>
    </row>
    <row r="47" spans="1:10" ht="4.5" customHeight="1">
      <c r="A47" s="27"/>
      <c r="B47" s="28"/>
      <c r="C47"/>
      <c r="D47" s="28"/>
      <c r="E47" s="28"/>
      <c r="F47"/>
      <c r="G47" s="28"/>
      <c r="H47"/>
      <c r="I47"/>
      <c r="J47"/>
    </row>
    <row r="48" spans="1:10" ht="13.5" customHeight="1">
      <c r="A48" s="349" t="s">
        <v>335</v>
      </c>
      <c r="B48" s="350">
        <f>SUM(B11:B46)</f>
        <v>6808268</v>
      </c>
      <c r="C48" s="357">
        <f>B48/'- 3 -'!D48*100</f>
        <v>0.44779371604874935</v>
      </c>
      <c r="D48" s="350">
        <f>B48/'- 7 -'!F48</f>
        <v>38.69996430284827</v>
      </c>
      <c r="E48" s="350">
        <f>SUM(E11:E46)</f>
        <v>1371396</v>
      </c>
      <c r="F48" s="357">
        <f>E48/'- 3 -'!D48*100</f>
        <v>0.0901995207906608</v>
      </c>
      <c r="G48" s="350">
        <f>E48/'- 7 -'!F48</f>
        <v>7.795371193535405</v>
      </c>
      <c r="H48" s="350">
        <f>SUM(H11:H46)</f>
        <v>28402322</v>
      </c>
      <c r="I48" s="357">
        <f>H48/'- 3 -'!D48*100</f>
        <v>1.868078828975761</v>
      </c>
      <c r="J48" s="350">
        <f>H48/'- 7 -'!F48</f>
        <v>161.44617801737564</v>
      </c>
    </row>
    <row r="49" spans="1:10" ht="4.5" customHeight="1">
      <c r="A49" s="27" t="s">
        <v>50</v>
      </c>
      <c r="B49" s="28"/>
      <c r="C49"/>
      <c r="D49" s="28"/>
      <c r="E49" s="28"/>
      <c r="F49"/>
      <c r="H49"/>
      <c r="I49"/>
      <c r="J49"/>
    </row>
    <row r="50" spans="1:10" ht="13.5" customHeight="1">
      <c r="A50" s="25" t="s">
        <v>336</v>
      </c>
      <c r="B50" s="26">
        <v>57519</v>
      </c>
      <c r="C50" s="80">
        <f>B50/'- 3 -'!D50*100</f>
        <v>2.255957584749901</v>
      </c>
      <c r="D50" s="26">
        <f>B50/'- 7 -'!F50</f>
        <v>251.9448094612352</v>
      </c>
      <c r="E50" s="26">
        <v>0</v>
      </c>
      <c r="F50" s="80">
        <f>E50/'- 3 -'!D50*100</f>
        <v>0</v>
      </c>
      <c r="G50" s="26">
        <f>E50/'- 7 -'!F50</f>
        <v>0</v>
      </c>
      <c r="H50" s="26">
        <v>6203</v>
      </c>
      <c r="I50" s="80">
        <f>H50/'- 3 -'!D50*100</f>
        <v>0.24328838989209886</v>
      </c>
      <c r="J50" s="26">
        <f>H50/'- 7 -'!F50</f>
        <v>27.170389837932543</v>
      </c>
    </row>
    <row r="51" spans="1:10" ht="13.5" customHeight="1">
      <c r="A51" s="347" t="s">
        <v>337</v>
      </c>
      <c r="B51" s="348">
        <v>0</v>
      </c>
      <c r="C51" s="354">
        <f>B51/'- 3 -'!D51*100</f>
        <v>0</v>
      </c>
      <c r="D51" s="348">
        <f>B51/'- 7 -'!F51</f>
        <v>0</v>
      </c>
      <c r="E51" s="348">
        <v>0</v>
      </c>
      <c r="F51" s="354">
        <f>E51/'- 3 -'!D51*100</f>
        <v>0</v>
      </c>
      <c r="G51" s="348">
        <f>E51/'- 7 -'!F51</f>
        <v>0</v>
      </c>
      <c r="H51" s="348">
        <v>0</v>
      </c>
      <c r="I51" s="354">
        <f>H51/'- 3 -'!D51*100</f>
        <v>0</v>
      </c>
      <c r="J51" s="348">
        <f>H51/'- 7 -'!F51</f>
        <v>0</v>
      </c>
    </row>
    <row r="52" spans="1:10" ht="49.5" customHeight="1">
      <c r="A52" s="29"/>
      <c r="B52" s="29"/>
      <c r="C52" s="29"/>
      <c r="D52" s="29"/>
      <c r="E52" s="29"/>
      <c r="F52" s="29"/>
      <c r="G52" s="29"/>
      <c r="H52" s="29"/>
      <c r="I52" s="29"/>
      <c r="J52" s="29"/>
    </row>
    <row r="53" spans="1:10" ht="15" customHeight="1">
      <c r="A53" s="129" t="s">
        <v>512</v>
      </c>
      <c r="B53" s="3"/>
      <c r="C53" s="91"/>
      <c r="D53" s="91"/>
      <c r="E53" s="91"/>
      <c r="F53" s="91"/>
      <c r="G53" s="91"/>
      <c r="H53" s="91"/>
      <c r="I53" s="91"/>
      <c r="J53" s="91"/>
    </row>
    <row r="54" ht="12">
      <c r="A54" s="1" t="s">
        <v>513</v>
      </c>
    </row>
    <row r="55" ht="12">
      <c r="A55" s="1" t="s">
        <v>514</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3"/>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6"/>
      <c r="B2" s="7" t="s">
        <v>47</v>
      </c>
      <c r="C2" s="8"/>
      <c r="D2" s="8"/>
      <c r="E2" s="8"/>
      <c r="F2" s="8"/>
      <c r="G2" s="8"/>
      <c r="H2" s="83"/>
      <c r="I2" s="83"/>
      <c r="J2" s="157" t="s">
        <v>538</v>
      </c>
    </row>
    <row r="3" spans="1:10" ht="15.75" customHeight="1">
      <c r="A3" s="158"/>
      <c r="B3" s="9" t="str">
        <f>OPYEAR</f>
        <v>OPERATING FUND 2005/2006 ACTUAL</v>
      </c>
      <c r="C3" s="10"/>
      <c r="D3" s="10"/>
      <c r="E3" s="10"/>
      <c r="F3" s="10"/>
      <c r="G3" s="10"/>
      <c r="H3" s="85"/>
      <c r="I3" s="85"/>
      <c r="J3" s="75"/>
    </row>
    <row r="4" spans="2:10" ht="15.75" customHeight="1">
      <c r="B4" s="6"/>
      <c r="C4" s="6"/>
      <c r="D4" s="6"/>
      <c r="E4" s="6"/>
      <c r="F4" s="6"/>
      <c r="G4" s="6"/>
      <c r="H4" s="6"/>
      <c r="I4" s="6"/>
      <c r="J4" s="6"/>
    </row>
    <row r="5" spans="2:10" ht="15.75" customHeight="1">
      <c r="B5" s="178" t="s">
        <v>470</v>
      </c>
      <c r="C5" s="197"/>
      <c r="D5" s="198"/>
      <c r="E5" s="198"/>
      <c r="F5" s="198"/>
      <c r="G5" s="198"/>
      <c r="H5" s="198"/>
      <c r="I5" s="198"/>
      <c r="J5" s="199"/>
    </row>
    <row r="6" spans="2:10" ht="15.75" customHeight="1">
      <c r="B6" s="376" t="s">
        <v>64</v>
      </c>
      <c r="C6" s="379"/>
      <c r="D6" s="377"/>
      <c r="E6" s="376" t="s">
        <v>254</v>
      </c>
      <c r="F6" s="379"/>
      <c r="G6" s="377"/>
      <c r="H6" s="376" t="s">
        <v>252</v>
      </c>
      <c r="I6" s="379"/>
      <c r="J6" s="377"/>
    </row>
    <row r="7" spans="2:10" ht="15.75" customHeight="1">
      <c r="B7" s="362" t="s">
        <v>90</v>
      </c>
      <c r="C7" s="363"/>
      <c r="D7" s="364"/>
      <c r="E7" s="362" t="s">
        <v>510</v>
      </c>
      <c r="F7" s="363"/>
      <c r="G7" s="364"/>
      <c r="H7" s="362" t="s">
        <v>211</v>
      </c>
      <c r="I7" s="363"/>
      <c r="J7" s="364"/>
    </row>
    <row r="8" spans="1:10" ht="15.75" customHeight="1">
      <c r="A8" s="76"/>
      <c r="B8" s="159"/>
      <c r="C8" s="160"/>
      <c r="D8" s="161" t="s">
        <v>118</v>
      </c>
      <c r="E8" s="159"/>
      <c r="F8" s="161"/>
      <c r="G8" s="161" t="s">
        <v>118</v>
      </c>
      <c r="H8" s="159"/>
      <c r="I8" s="161"/>
      <c r="J8" s="161" t="s">
        <v>118</v>
      </c>
    </row>
    <row r="9" spans="1:10" ht="15.75" customHeight="1">
      <c r="A9" s="42" t="s">
        <v>141</v>
      </c>
      <c r="B9" s="88" t="s">
        <v>142</v>
      </c>
      <c r="C9" s="88" t="s">
        <v>143</v>
      </c>
      <c r="D9" s="88" t="s">
        <v>144</v>
      </c>
      <c r="E9" s="88" t="s">
        <v>142</v>
      </c>
      <c r="F9" s="88" t="s">
        <v>143</v>
      </c>
      <c r="G9" s="88" t="s">
        <v>144</v>
      </c>
      <c r="H9" s="88" t="s">
        <v>142</v>
      </c>
      <c r="I9" s="88" t="s">
        <v>143</v>
      </c>
      <c r="J9" s="88" t="s">
        <v>144</v>
      </c>
    </row>
    <row r="10" ht="4.5" customHeight="1">
      <c r="A10" s="4"/>
    </row>
    <row r="11" spans="1:10" ht="13.5" customHeight="1">
      <c r="A11" s="347" t="s">
        <v>300</v>
      </c>
      <c r="B11" s="348">
        <v>545983</v>
      </c>
      <c r="C11" s="354">
        <f>B11/'- 3 -'!D11*100</f>
        <v>4.517130219185263</v>
      </c>
      <c r="D11" s="348">
        <f>IF(AND(B11&gt;0,'- 7 -'!D11=0),"N/A ",IF(B11&gt;0,B11/'- 7 -'!D11,0))</f>
        <v>14181.376623376624</v>
      </c>
      <c r="E11" s="348">
        <v>456006</v>
      </c>
      <c r="F11" s="354">
        <f>E11/'- 3 -'!D11*100</f>
        <v>3.7727154192159738</v>
      </c>
      <c r="G11" s="348">
        <f>E11/'- 7 -'!F11</f>
        <v>303.8014656895403</v>
      </c>
      <c r="H11" s="348">
        <v>222856</v>
      </c>
      <c r="I11" s="354">
        <f>H11/'- 3 -'!D11*100</f>
        <v>1.843774571967902</v>
      </c>
      <c r="J11" s="348">
        <f>H11/'- 7 -'!F11</f>
        <v>148.47168554297136</v>
      </c>
    </row>
    <row r="12" spans="1:10" ht="13.5" customHeight="1">
      <c r="A12" s="25" t="s">
        <v>301</v>
      </c>
      <c r="B12" s="26">
        <v>0</v>
      </c>
      <c r="C12" s="80">
        <f>B12/'- 3 -'!D12*100</f>
        <v>0</v>
      </c>
      <c r="D12" s="26">
        <f>IF(AND(B12&gt;0,'- 7 -'!D12=0),"N/A ",IF(B12&gt;0,B12/'- 7 -'!D12,0))</f>
        <v>0</v>
      </c>
      <c r="E12" s="26">
        <v>1018814</v>
      </c>
      <c r="F12" s="80">
        <f>E12/'- 3 -'!D12*100</f>
        <v>4.862656656006325</v>
      </c>
      <c r="G12" s="26">
        <f>E12/'- 7 -'!F12</f>
        <v>434.40668571184926</v>
      </c>
      <c r="H12" s="26">
        <v>763597</v>
      </c>
      <c r="I12" s="80">
        <f>H12/'- 3 -'!D12*100</f>
        <v>3.644541628360487</v>
      </c>
      <c r="J12" s="26">
        <f>H12/'- 7 -'!F12</f>
        <v>325.58606574851837</v>
      </c>
    </row>
    <row r="13" spans="1:10" ht="13.5" customHeight="1">
      <c r="A13" s="347" t="s">
        <v>302</v>
      </c>
      <c r="B13" s="348">
        <v>2471037</v>
      </c>
      <c r="C13" s="354">
        <f>B13/'- 3 -'!D13*100</f>
        <v>4.769412307956824</v>
      </c>
      <c r="D13" s="348">
        <f>IF(AND(B13&gt;0,'- 7 -'!D13=0),"N/A ",IF(B13&gt;0,B13/'- 7 -'!D13,0))</f>
        <v>10559.98717948718</v>
      </c>
      <c r="E13" s="348">
        <v>2344397</v>
      </c>
      <c r="F13" s="354">
        <f>E13/'- 3 -'!D13*100</f>
        <v>4.524981174517846</v>
      </c>
      <c r="G13" s="348">
        <f>E13/'- 7 -'!F13</f>
        <v>338.58997689196997</v>
      </c>
      <c r="H13" s="348">
        <v>2223112</v>
      </c>
      <c r="I13" s="354">
        <f>H13/'- 3 -'!D13*100</f>
        <v>4.290885864827808</v>
      </c>
      <c r="J13" s="348">
        <f>H13/'- 7 -'!F13</f>
        <v>321.0733679953784</v>
      </c>
    </row>
    <row r="14" spans="1:10" ht="13.5" customHeight="1">
      <c r="A14" s="25" t="s">
        <v>338</v>
      </c>
      <c r="B14" s="26">
        <v>635925</v>
      </c>
      <c r="C14" s="80">
        <f>B14/'- 3 -'!D14*100</f>
        <v>1.3723947995209433</v>
      </c>
      <c r="D14" s="26">
        <f>IF(AND(B14&gt;0,'- 7 -'!D14=0),"N/A ",IF(B14&gt;0,B14/'- 7 -'!D14,0))</f>
        <v>6359.25</v>
      </c>
      <c r="E14" s="26">
        <v>2514082</v>
      </c>
      <c r="F14" s="80">
        <f>E14/'- 3 -'!D14*100</f>
        <v>5.425660356754667</v>
      </c>
      <c r="G14" s="26">
        <f>E14/'- 7 -'!F14</f>
        <v>548.9381864232844</v>
      </c>
      <c r="H14" s="26">
        <v>1860287</v>
      </c>
      <c r="I14" s="80">
        <f>H14/'- 3 -'!D14*100</f>
        <v>4.0147001681273995</v>
      </c>
      <c r="J14" s="26">
        <f>H14/'- 7 -'!F14</f>
        <v>406.1850695430032</v>
      </c>
    </row>
    <row r="15" spans="1:10" ht="13.5" customHeight="1">
      <c r="A15" s="347" t="s">
        <v>303</v>
      </c>
      <c r="B15" s="348">
        <v>0</v>
      </c>
      <c r="C15" s="354">
        <f>B15/'- 3 -'!D15*100</f>
        <v>0</v>
      </c>
      <c r="D15" s="348">
        <f>IF(AND(B15&gt;0,'- 7 -'!D15=0),"N/A ",IF(B15&gt;0,B15/'- 7 -'!D15,0))</f>
        <v>0</v>
      </c>
      <c r="E15" s="348">
        <v>694491</v>
      </c>
      <c r="F15" s="354">
        <f>E15/'- 3 -'!D15*100</f>
        <v>5.022375351814902</v>
      </c>
      <c r="G15" s="348">
        <f>E15/'- 7 -'!F15</f>
        <v>432.1661481020535</v>
      </c>
      <c r="H15" s="348">
        <v>739793</v>
      </c>
      <c r="I15" s="354">
        <f>H15/'- 3 -'!D15*100</f>
        <v>5.349987442090972</v>
      </c>
      <c r="J15" s="348">
        <f>H15/'- 7 -'!F15</f>
        <v>460.3565650280025</v>
      </c>
    </row>
    <row r="16" spans="1:10" ht="13.5" customHeight="1">
      <c r="A16" s="25" t="s">
        <v>304</v>
      </c>
      <c r="B16" s="26">
        <v>62948</v>
      </c>
      <c r="C16" s="80">
        <f>B16/'- 3 -'!D16*100</f>
        <v>0.5609533247944524</v>
      </c>
      <c r="D16" s="26">
        <f>IF(AND(B16&gt;0,'- 7 -'!D16=0),"N/A ",IF(B16&gt;0,B16/'- 7 -'!D16,0))</f>
        <v>15737</v>
      </c>
      <c r="E16" s="26">
        <v>524408</v>
      </c>
      <c r="F16" s="80">
        <f>E16/'- 3 -'!D16*100</f>
        <v>4.673197101556987</v>
      </c>
      <c r="G16" s="26">
        <f>E16/'- 7 -'!F16</f>
        <v>420.7043722422784</v>
      </c>
      <c r="H16" s="26">
        <v>568269</v>
      </c>
      <c r="I16" s="80">
        <f>H16/'- 3 -'!D16*100</f>
        <v>5.064058984044269</v>
      </c>
      <c r="J16" s="26">
        <f>H16/'- 7 -'!F16</f>
        <v>455.89169675090255</v>
      </c>
    </row>
    <row r="17" spans="1:10" ht="13.5" customHeight="1">
      <c r="A17" s="347" t="s">
        <v>305</v>
      </c>
      <c r="B17" s="348">
        <v>0</v>
      </c>
      <c r="C17" s="354">
        <f>B17/'- 3 -'!D17*100</f>
        <v>0</v>
      </c>
      <c r="D17" s="348">
        <f>IF(AND(B17&gt;0,'- 7 -'!D17=0),"N/A ",IF(B17&gt;0,B17/'- 7 -'!D17,0))</f>
        <v>0</v>
      </c>
      <c r="E17" s="348">
        <v>365234</v>
      </c>
      <c r="F17" s="354">
        <f>E17/'- 3 -'!D17*100</f>
        <v>2.7697227115002483</v>
      </c>
      <c r="G17" s="348">
        <f>E17/'- 7 -'!F17</f>
        <v>243.6143887195427</v>
      </c>
      <c r="H17" s="348">
        <v>773232</v>
      </c>
      <c r="I17" s="354">
        <f>H17/'- 3 -'!D17*100</f>
        <v>5.863742783143848</v>
      </c>
      <c r="J17" s="348">
        <f>H17/'- 7 -'!F17</f>
        <v>515.7527530799143</v>
      </c>
    </row>
    <row r="18" spans="1:10" ht="13.5" customHeight="1">
      <c r="A18" s="25" t="s">
        <v>306</v>
      </c>
      <c r="B18" s="26">
        <v>0</v>
      </c>
      <c r="C18" s="80">
        <f>B18/'- 3 -'!D18*100</f>
        <v>0</v>
      </c>
      <c r="D18" s="26">
        <f>IF(AND(B18&gt;0,'- 7 -'!D18=0),"N/A ",IF(B18&gt;0,B18/'- 7 -'!D18,0))</f>
        <v>0</v>
      </c>
      <c r="E18" s="26">
        <v>6098406</v>
      </c>
      <c r="F18" s="80">
        <f>E18/'- 3 -'!D18*100</f>
        <v>7.5124466350606465</v>
      </c>
      <c r="G18" s="26">
        <f>E18/'- 7 -'!F18</f>
        <v>1079.1728897540258</v>
      </c>
      <c r="H18" s="26">
        <v>3204032</v>
      </c>
      <c r="I18" s="80">
        <f>H18/'- 3 -'!D18*100</f>
        <v>3.9469525999132617</v>
      </c>
      <c r="J18" s="26">
        <f>H18/'- 7 -'!F18</f>
        <v>566.9849584144399</v>
      </c>
    </row>
    <row r="19" spans="1:10" ht="13.5" customHeight="1">
      <c r="A19" s="347" t="s">
        <v>307</v>
      </c>
      <c r="B19" s="348">
        <v>881563</v>
      </c>
      <c r="C19" s="354">
        <f>B19/'- 3 -'!D19*100</f>
        <v>4.061291777179042</v>
      </c>
      <c r="D19" s="348">
        <f>IF(AND(B19&gt;0,'- 7 -'!D19=0),"N/A ",IF(B19&gt;0,B19/'- 7 -'!D19,0))</f>
        <v>10557.640718562874</v>
      </c>
      <c r="E19" s="348">
        <v>1154833</v>
      </c>
      <c r="F19" s="354">
        <f>E19/'- 3 -'!D19*100</f>
        <v>5.320225289531213</v>
      </c>
      <c r="G19" s="348">
        <f>E19/'- 7 -'!F19</f>
        <v>348.1191312342683</v>
      </c>
      <c r="H19" s="348">
        <v>641723</v>
      </c>
      <c r="I19" s="354">
        <f>H19/'- 3 -'!D19*100</f>
        <v>2.9563676596303</v>
      </c>
      <c r="J19" s="348">
        <f>H19/'- 7 -'!F19</f>
        <v>193.44446621550335</v>
      </c>
    </row>
    <row r="20" spans="1:10" ht="13.5" customHeight="1">
      <c r="A20" s="25" t="s">
        <v>308</v>
      </c>
      <c r="B20" s="26">
        <v>218276</v>
      </c>
      <c r="C20" s="80">
        <f>B20/'- 3 -'!D20*100</f>
        <v>0.5164710016969227</v>
      </c>
      <c r="D20" s="26">
        <f>IF(AND(B20&gt;0,'- 7 -'!D20=0),"N/A ",IF(B20&gt;0,B20/'- 7 -'!D20,0))</f>
        <v>16790.46153846154</v>
      </c>
      <c r="E20" s="26">
        <v>1603093</v>
      </c>
      <c r="F20" s="80">
        <f>E20/'- 3 -'!D20*100</f>
        <v>3.793138263131654</v>
      </c>
      <c r="G20" s="26">
        <f>E20/'- 7 -'!F20</f>
        <v>241.08474321377548</v>
      </c>
      <c r="H20" s="26">
        <v>2471182</v>
      </c>
      <c r="I20" s="80">
        <f>H20/'- 3 -'!D20*100</f>
        <v>5.847156090982998</v>
      </c>
      <c r="J20" s="26">
        <f>H20/'- 7 -'!F20</f>
        <v>371.63425821490335</v>
      </c>
    </row>
    <row r="21" spans="1:10" ht="13.5" customHeight="1">
      <c r="A21" s="347" t="s">
        <v>309</v>
      </c>
      <c r="B21" s="348">
        <v>737364</v>
      </c>
      <c r="C21" s="354">
        <f>B21/'- 3 -'!D21*100</f>
        <v>2.852563213531048</v>
      </c>
      <c r="D21" s="348">
        <f>IF(AND(B21&gt;0,'- 7 -'!D21=0),"N/A ",IF(B21&gt;0,B21/'- 7 -'!D21,0))</f>
        <v>19152.31168831169</v>
      </c>
      <c r="E21" s="348">
        <v>744403</v>
      </c>
      <c r="F21" s="354">
        <f>E21/'- 3 -'!D21*100</f>
        <v>2.8797942587950494</v>
      </c>
      <c r="G21" s="348">
        <f>E21/'- 7 -'!F21</f>
        <v>229.93142857142857</v>
      </c>
      <c r="H21" s="348">
        <v>1477756</v>
      </c>
      <c r="I21" s="354">
        <f>H21/'- 3 -'!D21*100</f>
        <v>5.716840534898351</v>
      </c>
      <c r="J21" s="348">
        <f>H21/'- 7 -'!F21</f>
        <v>456.4497297297297</v>
      </c>
    </row>
    <row r="22" spans="1:10" ht="13.5" customHeight="1">
      <c r="A22" s="25" t="s">
        <v>310</v>
      </c>
      <c r="B22" s="26">
        <v>750448</v>
      </c>
      <c r="C22" s="80">
        <f>B22/'- 3 -'!D22*100</f>
        <v>5.2523096016072826</v>
      </c>
      <c r="D22" s="26">
        <f>IF(AND(B22&gt;0,'- 7 -'!D22=0),"N/A ",IF(B22&gt;0,B22/'- 7 -'!D22,0))</f>
        <v>9380.6</v>
      </c>
      <c r="E22" s="26">
        <v>993309</v>
      </c>
      <c r="F22" s="80">
        <f>E22/'- 3 -'!D22*100</f>
        <v>6.952069161438139</v>
      </c>
      <c r="G22" s="26">
        <f>E22/'- 7 -'!F22</f>
        <v>595.7590115756013</v>
      </c>
      <c r="H22" s="26">
        <v>529441</v>
      </c>
      <c r="I22" s="80">
        <f>H22/'- 3 -'!D22*100</f>
        <v>3.7055039760044157</v>
      </c>
      <c r="J22" s="26">
        <f>H22/'- 7 -'!F22</f>
        <v>317.54393330534396</v>
      </c>
    </row>
    <row r="23" spans="1:10" ht="13.5" customHeight="1">
      <c r="A23" s="347" t="s">
        <v>311</v>
      </c>
      <c r="B23" s="348">
        <v>0</v>
      </c>
      <c r="C23" s="354">
        <f>B23/'- 3 -'!D23*100</f>
        <v>0</v>
      </c>
      <c r="D23" s="348">
        <f>IF(AND(B23&gt;0,'- 7 -'!D23=0),"N/A ",IF(B23&gt;0,B23/'- 7 -'!D23,0))</f>
        <v>0</v>
      </c>
      <c r="E23" s="348">
        <v>853445</v>
      </c>
      <c r="F23" s="354">
        <f>E23/'- 3 -'!D23*100</f>
        <v>7.3674006860454595</v>
      </c>
      <c r="G23" s="348">
        <f>E23/'- 7 -'!F23</f>
        <v>642.8964218455744</v>
      </c>
      <c r="H23" s="348">
        <v>430648</v>
      </c>
      <c r="I23" s="354">
        <f>H23/'- 3 -'!D23*100</f>
        <v>3.717587390686108</v>
      </c>
      <c r="J23" s="348">
        <f>H23/'- 7 -'!F23</f>
        <v>324.4052730696798</v>
      </c>
    </row>
    <row r="24" spans="1:10" ht="13.5" customHeight="1">
      <c r="A24" s="25" t="s">
        <v>312</v>
      </c>
      <c r="B24" s="26">
        <v>565772</v>
      </c>
      <c r="C24" s="80">
        <f>B24/'- 3 -'!D24*100</f>
        <v>1.474026513364491</v>
      </c>
      <c r="D24" s="26">
        <f>IF(AND(B24&gt;0,'- 7 -'!D24=0),"N/A ",IF(B24&gt;0,B24/'- 7 -'!D24,0))</f>
        <v>17680.375</v>
      </c>
      <c r="E24" s="26">
        <v>2547409</v>
      </c>
      <c r="F24" s="80">
        <f>E24/'- 3 -'!D24*100</f>
        <v>6.636857968198011</v>
      </c>
      <c r="G24" s="26">
        <f>E24/'- 7 -'!F24</f>
        <v>553.0031477260393</v>
      </c>
      <c r="H24" s="26">
        <v>1428779</v>
      </c>
      <c r="I24" s="80">
        <f>H24/'- 3 -'!D24*100</f>
        <v>3.72245025865261</v>
      </c>
      <c r="J24" s="26">
        <f>H24/'- 7 -'!F24</f>
        <v>310.16585259958754</v>
      </c>
    </row>
    <row r="25" spans="1:10" ht="13.5" customHeight="1">
      <c r="A25" s="347" t="s">
        <v>313</v>
      </c>
      <c r="B25" s="348">
        <v>1967241</v>
      </c>
      <c r="C25" s="354">
        <f>B25/'- 3 -'!D25*100</f>
        <v>1.6377879081555142</v>
      </c>
      <c r="D25" s="348">
        <f>IF(AND(B25&gt;0,'- 7 -'!D25=0),"N/A ",IF(B25&gt;0,B25/'- 7 -'!D25,0))</f>
        <v>10140.417525773197</v>
      </c>
      <c r="E25" s="348">
        <v>9954865</v>
      </c>
      <c r="F25" s="354">
        <f>E25/'- 3 -'!D25*100</f>
        <v>8.287727596324265</v>
      </c>
      <c r="G25" s="348">
        <f>E25/'- 7 -'!F25</f>
        <v>680.5116724202755</v>
      </c>
      <c r="H25" s="348">
        <v>3220333</v>
      </c>
      <c r="I25" s="354">
        <f>H25/'- 3 -'!D25*100</f>
        <v>2.6810250740169463</v>
      </c>
      <c r="J25" s="348">
        <f>H25/'- 7 -'!F25</f>
        <v>220.1410260792289</v>
      </c>
    </row>
    <row r="26" spans="1:10" ht="13.5" customHeight="1">
      <c r="A26" s="25" t="s">
        <v>314</v>
      </c>
      <c r="B26" s="26">
        <v>314560</v>
      </c>
      <c r="C26" s="80">
        <f>B26/'- 3 -'!D26*100</f>
        <v>1.0806732770413958</v>
      </c>
      <c r="D26" s="26">
        <f>IF(AND(B26&gt;0,'- 7 -'!D26=0),"N/A ",IF(B26&gt;0,B26/'- 7 -'!D26,0))</f>
        <v>16555.78947368421</v>
      </c>
      <c r="E26" s="26">
        <v>1314126</v>
      </c>
      <c r="F26" s="80">
        <f>E26/'- 3 -'!D26*100</f>
        <v>4.514689887033638</v>
      </c>
      <c r="G26" s="26">
        <f>E26/'- 7 -'!F26</f>
        <v>402.7972413793103</v>
      </c>
      <c r="H26" s="26">
        <v>1306616</v>
      </c>
      <c r="I26" s="80">
        <f>H26/'- 3 -'!D26*100</f>
        <v>4.48888922480519</v>
      </c>
      <c r="J26" s="26">
        <f>H26/'- 7 -'!F26</f>
        <v>400.49532567049806</v>
      </c>
    </row>
    <row r="27" spans="1:10" ht="13.5" customHeight="1">
      <c r="A27" s="347" t="s">
        <v>315</v>
      </c>
      <c r="B27" s="348">
        <v>1271206</v>
      </c>
      <c r="C27" s="354">
        <f>B27/'- 3 -'!D27*100</f>
        <v>4.298528413588439</v>
      </c>
      <c r="D27" s="348">
        <f>IF(AND(B27&gt;0,'- 7 -'!D27=0),"N/A ",IF(B27&gt;0,B27/'- 7 -'!D27,0))</f>
        <v>11662.440366972478</v>
      </c>
      <c r="E27" s="348">
        <v>1233355</v>
      </c>
      <c r="F27" s="354">
        <f>E27/'- 3 -'!D27*100</f>
        <v>4.170536885085005</v>
      </c>
      <c r="G27" s="348">
        <f>E27/'- 7 -'!F27</f>
        <v>364.0040728388867</v>
      </c>
      <c r="H27" s="348">
        <v>1354408</v>
      </c>
      <c r="I27" s="354">
        <f>H27/'- 3 -'!D27*100</f>
        <v>4.5798723980153415</v>
      </c>
      <c r="J27" s="348">
        <f>H27/'- 7 -'!F27</f>
        <v>399.73083847357077</v>
      </c>
    </row>
    <row r="28" spans="1:10" ht="13.5" customHeight="1">
      <c r="A28" s="25" t="s">
        <v>316</v>
      </c>
      <c r="B28" s="26">
        <v>0</v>
      </c>
      <c r="C28" s="80">
        <f>B28/'- 3 -'!D28*100</f>
        <v>0</v>
      </c>
      <c r="D28" s="26">
        <f>IF(AND(B28&gt;0,'- 7 -'!D28=0),"N/A ",IF(B28&gt;0,B28/'- 7 -'!D28,0))</f>
        <v>0</v>
      </c>
      <c r="E28" s="26">
        <v>1080249</v>
      </c>
      <c r="F28" s="80">
        <f>E28/'- 3 -'!D28*100</f>
        <v>6.005588579914513</v>
      </c>
      <c r="G28" s="26">
        <f>E28/'- 7 -'!F28</f>
        <v>527.3365877471321</v>
      </c>
      <c r="H28" s="26">
        <v>717274</v>
      </c>
      <c r="I28" s="80">
        <f>H28/'- 3 -'!D28*100</f>
        <v>3.987647795156119</v>
      </c>
      <c r="J28" s="26">
        <f>H28/'- 7 -'!F28</f>
        <v>350.14596045887237</v>
      </c>
    </row>
    <row r="29" spans="1:10" ht="13.5" customHeight="1">
      <c r="A29" s="347" t="s">
        <v>317</v>
      </c>
      <c r="B29" s="348">
        <v>1585532</v>
      </c>
      <c r="C29" s="354">
        <f>B29/'- 3 -'!D29*100</f>
        <v>1.4370370809443584</v>
      </c>
      <c r="D29" s="348">
        <f>IF(AND(B29&gt;0,'- 7 -'!D29=0),"N/A ",IF(B29&gt;0,B29/'- 7 -'!D29,0))</f>
        <v>28313.071428571428</v>
      </c>
      <c r="E29" s="348">
        <v>7363507</v>
      </c>
      <c r="F29" s="354">
        <f>E29/'- 3 -'!D29*100</f>
        <v>6.673868836954</v>
      </c>
      <c r="G29" s="348">
        <f>E29/'- 7 -'!F29</f>
        <v>572.6567640082436</v>
      </c>
      <c r="H29" s="348">
        <v>7141506</v>
      </c>
      <c r="I29" s="354">
        <f>H29/'- 3 -'!D29*100</f>
        <v>6.472659609384497</v>
      </c>
      <c r="J29" s="348">
        <f>H29/'- 7 -'!F29</f>
        <v>555.3918419722363</v>
      </c>
    </row>
    <row r="30" spans="1:10" ht="13.5" customHeight="1">
      <c r="A30" s="25" t="s">
        <v>318</v>
      </c>
      <c r="B30" s="26">
        <v>0</v>
      </c>
      <c r="C30" s="80">
        <f>B30/'- 3 -'!D30*100</f>
        <v>0</v>
      </c>
      <c r="D30" s="26">
        <f>IF(AND(B30&gt;0,'- 7 -'!D30=0),"N/A ",IF(B30&gt;0,B30/'- 7 -'!D30,0))</f>
        <v>0</v>
      </c>
      <c r="E30" s="26">
        <v>438924</v>
      </c>
      <c r="F30" s="80">
        <f>E30/'- 3 -'!D30*100</f>
        <v>4.236244227117835</v>
      </c>
      <c r="G30" s="26">
        <f>E30/'- 7 -'!F30</f>
        <v>356.7037789516457</v>
      </c>
      <c r="H30" s="26">
        <v>422215</v>
      </c>
      <c r="I30" s="80">
        <f>H30/'- 3 -'!D30*100</f>
        <v>4.074978484549846</v>
      </c>
      <c r="J30" s="26">
        <f>H30/'- 7 -'!F30</f>
        <v>343.12474603819584</v>
      </c>
    </row>
    <row r="31" spans="1:10" ht="13.5" customHeight="1">
      <c r="A31" s="347" t="s">
        <v>319</v>
      </c>
      <c r="B31" s="348">
        <v>1091990</v>
      </c>
      <c r="C31" s="354">
        <f>B31/'- 3 -'!D31*100</f>
        <v>4.025468917971325</v>
      </c>
      <c r="D31" s="348">
        <f>IF(AND(B31&gt;0,'- 7 -'!D31=0),"N/A ",IF(B31&gt;0,B31/'- 7 -'!D31,0))</f>
        <v>6239.942857142857</v>
      </c>
      <c r="E31" s="348">
        <v>1797395</v>
      </c>
      <c r="F31" s="354">
        <f>E31/'- 3 -'!D31*100</f>
        <v>6.625846121133957</v>
      </c>
      <c r="G31" s="348">
        <f>E31/'- 7 -'!F31</f>
        <v>529.9236393655286</v>
      </c>
      <c r="H31" s="348">
        <v>918985</v>
      </c>
      <c r="I31" s="354">
        <f>H31/'- 3 -'!D31*100</f>
        <v>3.3877101013579596</v>
      </c>
      <c r="J31" s="348">
        <f>H31/'- 7 -'!F31</f>
        <v>270.943157025768</v>
      </c>
    </row>
    <row r="32" spans="1:10" ht="13.5" customHeight="1">
      <c r="A32" s="25" t="s">
        <v>320</v>
      </c>
      <c r="B32" s="26">
        <v>0</v>
      </c>
      <c r="C32" s="80">
        <f>B32/'- 3 -'!D32*100</f>
        <v>0</v>
      </c>
      <c r="D32" s="26">
        <f>IF(AND(B32&gt;0,'- 7 -'!D32=0),"N/A ",IF(B32&gt;0,B32/'- 7 -'!D32,0))</f>
        <v>0</v>
      </c>
      <c r="E32" s="26">
        <v>718903</v>
      </c>
      <c r="F32" s="80">
        <f>E32/'- 3 -'!D32*100</f>
        <v>3.6891251980927264</v>
      </c>
      <c r="G32" s="26">
        <f>E32/'- 7 -'!F32</f>
        <v>325.5901268115942</v>
      </c>
      <c r="H32" s="26">
        <v>1112268</v>
      </c>
      <c r="I32" s="80">
        <f>H32/'- 3 -'!D32*100</f>
        <v>5.707718434659754</v>
      </c>
      <c r="J32" s="26">
        <f>H32/'- 7 -'!F32</f>
        <v>503.7445652173913</v>
      </c>
    </row>
    <row r="33" spans="1:10" ht="13.5" customHeight="1">
      <c r="A33" s="347" t="s">
        <v>321</v>
      </c>
      <c r="B33" s="348">
        <v>0</v>
      </c>
      <c r="C33" s="354">
        <f>B33/'- 3 -'!D33*100</f>
        <v>0</v>
      </c>
      <c r="D33" s="348">
        <f>IF(AND(B33&gt;0,'- 7 -'!D33=0),"N/A ",IF(B33&gt;0,B33/'- 7 -'!D33,0))</f>
        <v>0</v>
      </c>
      <c r="E33" s="348">
        <v>1204447</v>
      </c>
      <c r="F33" s="354">
        <f>E33/'- 3 -'!D33*100</f>
        <v>5.346721634005172</v>
      </c>
      <c r="G33" s="348">
        <f>E33/'- 7 -'!F33</f>
        <v>503.95271966527196</v>
      </c>
      <c r="H33" s="348">
        <v>1245244</v>
      </c>
      <c r="I33" s="354">
        <f>H33/'- 3 -'!D33*100</f>
        <v>5.527825661415684</v>
      </c>
      <c r="J33" s="348">
        <f>H33/'- 7 -'!F33</f>
        <v>521.0225941422594</v>
      </c>
    </row>
    <row r="34" spans="1:10" ht="13.5" customHeight="1">
      <c r="A34" s="25" t="s">
        <v>322</v>
      </c>
      <c r="B34" s="26">
        <v>181669</v>
      </c>
      <c r="C34" s="80">
        <f>B34/'- 3 -'!D34*100</f>
        <v>0.9497387459103163</v>
      </c>
      <c r="D34" s="26">
        <f>IF(AND(B34&gt;0,'- 7 -'!D34=0),"N/A ",IF(B34&gt;0,B34/'- 7 -'!D34,0))</f>
        <v>22708.625</v>
      </c>
      <c r="E34" s="26">
        <v>808726</v>
      </c>
      <c r="F34" s="80">
        <f>E34/'- 3 -'!D34*100</f>
        <v>4.227900285822383</v>
      </c>
      <c r="G34" s="26">
        <f>E34/'- 7 -'!F34</f>
        <v>377.02843822843823</v>
      </c>
      <c r="H34" s="26">
        <v>725227</v>
      </c>
      <c r="I34" s="80">
        <f>H34/'- 3 -'!D34*100</f>
        <v>3.7913798252883044</v>
      </c>
      <c r="J34" s="26">
        <f>H34/'- 7 -'!F34</f>
        <v>338.1011655011655</v>
      </c>
    </row>
    <row r="35" spans="1:10" ht="13.5" customHeight="1">
      <c r="A35" s="347" t="s">
        <v>323</v>
      </c>
      <c r="B35" s="348">
        <v>4160982</v>
      </c>
      <c r="C35" s="354">
        <f>B35/'- 3 -'!D35*100</f>
        <v>3.0285770297007306</v>
      </c>
      <c r="D35" s="348">
        <f>IF(AND(B35&gt;0,'- 7 -'!D35=0),"N/A ",IF(B35&gt;0,B35/'- 7 -'!D35,0))</f>
        <v>27195.960784313724</v>
      </c>
      <c r="E35" s="348">
        <v>5893272</v>
      </c>
      <c r="F35" s="354">
        <f>E35/'- 3 -'!D35*100</f>
        <v>4.2894269210918194</v>
      </c>
      <c r="G35" s="348">
        <f>E35/'- 7 -'!F35</f>
        <v>343.58093572365544</v>
      </c>
      <c r="H35" s="348">
        <v>7576786</v>
      </c>
      <c r="I35" s="354">
        <f>H35/'- 3 -'!D35*100</f>
        <v>5.5147751272555565</v>
      </c>
      <c r="J35" s="348">
        <f>H35/'- 7 -'!F35</f>
        <v>441.73070980906573</v>
      </c>
    </row>
    <row r="36" spans="1:10" ht="13.5" customHeight="1">
      <c r="A36" s="25" t="s">
        <v>324</v>
      </c>
      <c r="B36" s="26">
        <v>110143</v>
      </c>
      <c r="C36" s="80">
        <f>B36/'- 3 -'!D36*100</f>
        <v>0.6337687099521476</v>
      </c>
      <c r="D36" s="26">
        <f>IF(AND(B36&gt;0,'- 7 -'!D36=0),"N/A ",IF(B36&gt;0,B36/'- 7 -'!D36,0))</f>
        <v>20781.69811320755</v>
      </c>
      <c r="E36" s="26">
        <v>871223</v>
      </c>
      <c r="F36" s="80">
        <f>E36/'- 3 -'!D36*100</f>
        <v>5.013063715266879</v>
      </c>
      <c r="G36" s="26">
        <f>E36/'- 7 -'!F36</f>
        <v>441.01392052644906</v>
      </c>
      <c r="H36" s="26">
        <v>594748</v>
      </c>
      <c r="I36" s="80">
        <f>H36/'- 3 -'!D36*100</f>
        <v>3.4222117856479293</v>
      </c>
      <c r="J36" s="26">
        <f>H36/'- 7 -'!F36</f>
        <v>301.0620096178183</v>
      </c>
    </row>
    <row r="37" spans="1:10" ht="13.5" customHeight="1">
      <c r="A37" s="347" t="s">
        <v>325</v>
      </c>
      <c r="B37" s="348">
        <v>0</v>
      </c>
      <c r="C37" s="354">
        <f>B37/'- 3 -'!D37*100</f>
        <v>0</v>
      </c>
      <c r="D37" s="348">
        <f>IF(AND(B37&gt;0,'- 7 -'!D37=0),"N/A ",IF(B37&gt;0,B37/'- 7 -'!D37,0))</f>
        <v>0</v>
      </c>
      <c r="E37" s="348">
        <v>2261199</v>
      </c>
      <c r="F37" s="354">
        <f>E37/'- 3 -'!D37*100</f>
        <v>8.134112187270281</v>
      </c>
      <c r="G37" s="348">
        <f>E37/'- 7 -'!F37</f>
        <v>669.4889711324945</v>
      </c>
      <c r="H37" s="348">
        <v>1330842</v>
      </c>
      <c r="I37" s="354">
        <f>H37/'- 3 -'!D37*100</f>
        <v>4.787379674027433</v>
      </c>
      <c r="J37" s="348">
        <f>H37/'- 7 -'!F37</f>
        <v>394.0316802368616</v>
      </c>
    </row>
    <row r="38" spans="1:10" ht="13.5" customHeight="1">
      <c r="A38" s="25" t="s">
        <v>326</v>
      </c>
      <c r="B38" s="26">
        <v>1214561</v>
      </c>
      <c r="C38" s="80">
        <f>B38/'- 3 -'!D38*100</f>
        <v>1.7260301694067886</v>
      </c>
      <c r="D38" s="26">
        <f>IF(AND(B38&gt;0,'- 7 -'!D38=0),"N/A ",IF(B38&gt;0,B38/'- 7 -'!D38,0))</f>
        <v>26403.5</v>
      </c>
      <c r="E38" s="26">
        <v>4470310</v>
      </c>
      <c r="F38" s="80">
        <f>E38/'- 3 -'!D38*100</f>
        <v>6.352822070361934</v>
      </c>
      <c r="G38" s="26">
        <f>E38/'- 7 -'!F38</f>
        <v>515.9637580794091</v>
      </c>
      <c r="H38" s="26">
        <v>1672268</v>
      </c>
      <c r="I38" s="80">
        <f>H38/'- 3 -'!D38*100</f>
        <v>2.3764841941520856</v>
      </c>
      <c r="J38" s="26">
        <f>H38/'- 7 -'!F38</f>
        <v>193.01338873499537</v>
      </c>
    </row>
    <row r="39" spans="1:10" ht="13.5" customHeight="1">
      <c r="A39" s="347" t="s">
        <v>327</v>
      </c>
      <c r="B39" s="348">
        <v>0</v>
      </c>
      <c r="C39" s="354">
        <f>B39/'- 3 -'!D39*100</f>
        <v>0</v>
      </c>
      <c r="D39" s="348">
        <f>IF(AND(B39&gt;0,'- 7 -'!D39=0),"N/A ",IF(B39&gt;0,B39/'- 7 -'!D39,0))</f>
        <v>0</v>
      </c>
      <c r="E39" s="348">
        <v>977249</v>
      </c>
      <c r="F39" s="354">
        <f>E39/'- 3 -'!D39*100</f>
        <v>6.102854546392421</v>
      </c>
      <c r="G39" s="348">
        <f>E39/'- 7 -'!F39</f>
        <v>565.1451538283599</v>
      </c>
      <c r="H39" s="348">
        <v>536923</v>
      </c>
      <c r="I39" s="354">
        <f>H39/'- 3 -'!D39*100</f>
        <v>3.3530481705406276</v>
      </c>
      <c r="J39" s="348">
        <f>H39/'- 7 -'!F39</f>
        <v>310.50370113347213</v>
      </c>
    </row>
    <row r="40" spans="1:10" ht="13.5" customHeight="1">
      <c r="A40" s="25" t="s">
        <v>328</v>
      </c>
      <c r="B40" s="26">
        <v>4530510</v>
      </c>
      <c r="C40" s="80">
        <f>B40/'- 3 -'!D40*100</f>
        <v>6.212002132026274</v>
      </c>
      <c r="D40" s="26">
        <f>IF(AND(B40&gt;0,'- 7 -'!D40=0),"N/A ",IF(B40&gt;0,B40/'- 7 -'!D40,0))</f>
        <v>33829.97311827957</v>
      </c>
      <c r="E40" s="26">
        <v>2814436</v>
      </c>
      <c r="F40" s="80">
        <f>E40/'- 3 -'!D40*100</f>
        <v>3.8590097875187337</v>
      </c>
      <c r="G40" s="26">
        <f>E40/'- 7 -'!F40</f>
        <v>317.18673927547474</v>
      </c>
      <c r="H40" s="26">
        <v>216643</v>
      </c>
      <c r="I40" s="80">
        <f>H40/'- 3 -'!D40*100</f>
        <v>0.297049731241862</v>
      </c>
      <c r="J40" s="26">
        <f>H40/'- 7 -'!F40</f>
        <v>24.415650864633864</v>
      </c>
    </row>
    <row r="41" spans="1:10" ht="13.5" customHeight="1">
      <c r="A41" s="347" t="s">
        <v>329</v>
      </c>
      <c r="B41" s="348">
        <v>230401</v>
      </c>
      <c r="C41" s="354">
        <f>B41/'- 3 -'!D41*100</f>
        <v>0.525307969580423</v>
      </c>
      <c r="D41" s="348">
        <f>IF(AND(B41&gt;0,'- 7 -'!D41=0),"N/A ",IF(B41&gt;0,B41/'- 7 -'!D41,0))</f>
        <v>11520.05</v>
      </c>
      <c r="E41" s="348">
        <v>3523568</v>
      </c>
      <c r="F41" s="354">
        <f>E41/'- 3 -'!D41*100</f>
        <v>8.033638533507025</v>
      </c>
      <c r="G41" s="348">
        <f>E41/'- 7 -'!F41</f>
        <v>743.2119805948112</v>
      </c>
      <c r="H41" s="348">
        <v>1849747</v>
      </c>
      <c r="I41" s="354">
        <f>H41/'- 3 -'!D41*100</f>
        <v>4.217372497547661</v>
      </c>
      <c r="J41" s="348">
        <f>H41/'- 7 -'!F41</f>
        <v>390.1596709554946</v>
      </c>
    </row>
    <row r="42" spans="1:10" ht="13.5" customHeight="1">
      <c r="A42" s="25" t="s">
        <v>330</v>
      </c>
      <c r="B42" s="26">
        <v>0</v>
      </c>
      <c r="C42" s="80">
        <f>B42/'- 3 -'!D42*100</f>
        <v>0</v>
      </c>
      <c r="D42" s="26">
        <f>IF(AND(B42&gt;0,'- 7 -'!D42=0),"N/A ",IF(B42&gt;0,B42/'- 7 -'!D42,0))</f>
        <v>0</v>
      </c>
      <c r="E42" s="26">
        <v>1290015</v>
      </c>
      <c r="F42" s="80">
        <f>E42/'- 3 -'!D42*100</f>
        <v>7.954248434927328</v>
      </c>
      <c r="G42" s="26">
        <f>E42/'- 7 -'!F42</f>
        <v>731.1766706342459</v>
      </c>
      <c r="H42" s="26">
        <v>669327</v>
      </c>
      <c r="I42" s="80">
        <f>H42/'- 3 -'!D42*100</f>
        <v>4.12707855505913</v>
      </c>
      <c r="J42" s="26">
        <f>H42/'- 7 -'!F42</f>
        <v>379.37255568780813</v>
      </c>
    </row>
    <row r="43" spans="1:10" ht="13.5" customHeight="1">
      <c r="A43" s="347" t="s">
        <v>331</v>
      </c>
      <c r="B43" s="348">
        <v>0</v>
      </c>
      <c r="C43" s="354">
        <f>B43/'- 3 -'!D43*100</f>
        <v>0</v>
      </c>
      <c r="D43" s="348">
        <f>IF(AND(B43&gt;0,'- 7 -'!D43=0),"N/A ",IF(B43&gt;0,B43/'- 7 -'!D43,0))</f>
        <v>0</v>
      </c>
      <c r="E43" s="348">
        <v>393698</v>
      </c>
      <c r="F43" s="354">
        <f>E43/'- 3 -'!D43*100</f>
        <v>4.108536888002823</v>
      </c>
      <c r="G43" s="348">
        <f>E43/'- 7 -'!F43</f>
        <v>350.67070455152754</v>
      </c>
      <c r="H43" s="348">
        <v>823585</v>
      </c>
      <c r="I43" s="354">
        <f>H43/'- 3 -'!D43*100</f>
        <v>8.594733407093267</v>
      </c>
      <c r="J43" s="348">
        <f>H43/'- 7 -'!F43</f>
        <v>733.5753095216887</v>
      </c>
    </row>
    <row r="44" spans="1:10" ht="13.5" customHeight="1">
      <c r="A44" s="25" t="s">
        <v>332</v>
      </c>
      <c r="B44" s="26">
        <v>0</v>
      </c>
      <c r="C44" s="80">
        <f>B44/'- 3 -'!D44*100</f>
        <v>0</v>
      </c>
      <c r="D44" s="26">
        <f>IF(AND(B44&gt;0,'- 7 -'!D44=0),"N/A ",IF(B44&gt;0,B44/'- 7 -'!D44,0))</f>
        <v>0</v>
      </c>
      <c r="E44" s="26">
        <v>359543</v>
      </c>
      <c r="F44" s="80">
        <f>E44/'- 3 -'!D44*100</f>
        <v>5.177623819693354</v>
      </c>
      <c r="G44" s="26">
        <f>E44/'- 7 -'!F44</f>
        <v>460.9525641025641</v>
      </c>
      <c r="H44" s="26">
        <v>397947</v>
      </c>
      <c r="I44" s="80">
        <f>H44/'- 3 -'!D44*100</f>
        <v>5.73066327581266</v>
      </c>
      <c r="J44" s="26">
        <f>H44/'- 7 -'!F44</f>
        <v>510.1884615384615</v>
      </c>
    </row>
    <row r="45" spans="1:10" ht="13.5" customHeight="1">
      <c r="A45" s="347" t="s">
        <v>333</v>
      </c>
      <c r="B45" s="348">
        <v>85280</v>
      </c>
      <c r="C45" s="354">
        <f>B45/'- 3 -'!D45*100</f>
        <v>0.7500322994092352</v>
      </c>
      <c r="D45" s="348">
        <f>IF(AND(B45&gt;0,'- 7 -'!D45=0),"N/A ",IF(B45&gt;0,B45/'- 7 -'!D45,0))</f>
        <v>14213.333333333334</v>
      </c>
      <c r="E45" s="348">
        <v>552903</v>
      </c>
      <c r="F45" s="354">
        <f>E45/'- 3 -'!D45*100</f>
        <v>4.86274751923387</v>
      </c>
      <c r="G45" s="348">
        <f>E45/'- 7 -'!F45</f>
        <v>370.330207635633</v>
      </c>
      <c r="H45" s="348">
        <v>383956</v>
      </c>
      <c r="I45" s="354">
        <f>H45/'- 3 -'!D45*100</f>
        <v>3.3768691551591496</v>
      </c>
      <c r="J45" s="348">
        <f>H45/'- 7 -'!F45</f>
        <v>257.1707970529136</v>
      </c>
    </row>
    <row r="46" spans="1:10" ht="13.5" customHeight="1">
      <c r="A46" s="25" t="s">
        <v>334</v>
      </c>
      <c r="B46" s="26">
        <v>19277328</v>
      </c>
      <c r="C46" s="80">
        <f>B46/'- 3 -'!D46*100</f>
        <v>6.881642615894999</v>
      </c>
      <c r="D46" s="26">
        <f>IF(AND(B46&gt;0,'- 7 -'!D46=0),"N/A ",IF(B46&gt;0,B46/'- 7 -'!D46,0))</f>
        <v>15521.19806763285</v>
      </c>
      <c r="E46" s="26">
        <v>10530541</v>
      </c>
      <c r="F46" s="80">
        <f>E46/'- 3 -'!D46*100</f>
        <v>3.759204580325113</v>
      </c>
      <c r="G46" s="26">
        <f>E46/'- 7 -'!F46</f>
        <v>344.8069115008317</v>
      </c>
      <c r="H46" s="26">
        <v>17287104</v>
      </c>
      <c r="I46" s="80">
        <f>H46/'- 3 -'!D46*100</f>
        <v>6.171170174196803</v>
      </c>
      <c r="J46" s="26">
        <f>H46/'- 7 -'!F46</f>
        <v>566.04052337232</v>
      </c>
    </row>
    <row r="47" spans="1:10" ht="4.5" customHeight="1">
      <c r="A47" s="27"/>
      <c r="B47" s="28"/>
      <c r="C47"/>
      <c r="D47" s="28"/>
      <c r="E47" s="28"/>
      <c r="F47"/>
      <c r="G47" s="28"/>
      <c r="H47"/>
      <c r="I47"/>
      <c r="J47"/>
    </row>
    <row r="48" spans="1:10" ht="13.5" customHeight="1">
      <c r="A48" s="349" t="s">
        <v>335</v>
      </c>
      <c r="B48" s="350">
        <f>SUM(B11:B46)</f>
        <v>42890719</v>
      </c>
      <c r="C48" s="357">
        <f>B48/'- 3 -'!D48*100</f>
        <v>2.8210103428673343</v>
      </c>
      <c r="D48" s="350">
        <f>IF(AND(B48&gt;0,'- 7 -'!D48=0),"N/A ",IF(B48&gt;0,B48/'- 7 -'!D48,0))</f>
        <v>15369.051355922484</v>
      </c>
      <c r="E48" s="350">
        <f>SUM(E11:E46)</f>
        <v>81764784</v>
      </c>
      <c r="F48" s="357">
        <f>E48/'- 3 -'!D48*100</f>
        <v>5.377837134096855</v>
      </c>
      <c r="G48" s="350">
        <f>E48/'- 7 -'!F48</f>
        <v>464.77227718269893</v>
      </c>
      <c r="H48" s="350">
        <f>SUM(H11:H46)</f>
        <v>68838659</v>
      </c>
      <c r="I48" s="357">
        <f>H48/'- 3 -'!D48*100</f>
        <v>4.5276594460474655</v>
      </c>
      <c r="J48" s="350">
        <f>H48/'- 7 -'!F48</f>
        <v>391.2968240903479</v>
      </c>
    </row>
    <row r="49" spans="1:10" ht="4.5" customHeight="1">
      <c r="A49" s="27" t="s">
        <v>50</v>
      </c>
      <c r="B49" s="28"/>
      <c r="C49"/>
      <c r="D49" s="28"/>
      <c r="E49" s="28"/>
      <c r="F49"/>
      <c r="H49"/>
      <c r="I49"/>
      <c r="J49"/>
    </row>
    <row r="50" spans="1:10" ht="13.5" customHeight="1">
      <c r="A50" s="25" t="s">
        <v>336</v>
      </c>
      <c r="B50" s="26">
        <v>0</v>
      </c>
      <c r="C50" s="80">
        <f>B50/'- 3 -'!D50*100</f>
        <v>0</v>
      </c>
      <c r="D50" s="26">
        <f>IF(AND(B50&gt;0,'- 7 -'!D50=0),"N/A ",IF(B50&gt;0,B50/'- 7 -'!D50,0))</f>
        <v>0</v>
      </c>
      <c r="E50" s="26">
        <v>243248</v>
      </c>
      <c r="F50" s="80">
        <f>E50/'- 3 -'!D50*100</f>
        <v>9.540450469848986</v>
      </c>
      <c r="G50" s="26">
        <f>E50/'- 7 -'!F50</f>
        <v>1065.4752518615855</v>
      </c>
      <c r="H50" s="26">
        <v>33514</v>
      </c>
      <c r="I50" s="80">
        <f>H50/'- 3 -'!D50*100</f>
        <v>1.3144554407292925</v>
      </c>
      <c r="J50" s="26">
        <f>H50/'- 7 -'!F50</f>
        <v>146.7980727113447</v>
      </c>
    </row>
    <row r="51" spans="1:10" ht="13.5" customHeight="1">
      <c r="A51" s="347" t="s">
        <v>337</v>
      </c>
      <c r="B51" s="348">
        <v>0</v>
      </c>
      <c r="C51" s="354">
        <f>B51/'- 3 -'!D51*100</f>
        <v>0</v>
      </c>
      <c r="D51" s="348">
        <f>IF(AND(B51&gt;0,'- 7 -'!D51=0),"N/A ",IF(B51&gt;0,B51/'- 7 -'!D51,0))</f>
        <v>0</v>
      </c>
      <c r="E51" s="348">
        <v>159639</v>
      </c>
      <c r="F51" s="354">
        <f>E51/'- 3 -'!D51*100</f>
        <v>1.9951398468816808</v>
      </c>
      <c r="G51" s="348">
        <f>E51/'- 7 -'!F51</f>
        <v>229.56427955133734</v>
      </c>
      <c r="H51" s="348">
        <v>0</v>
      </c>
      <c r="I51" s="354">
        <f>H51/'- 3 -'!D51*100</f>
        <v>0</v>
      </c>
      <c r="J51" s="348">
        <f>H51/'- 7 -'!F51</f>
        <v>0</v>
      </c>
    </row>
    <row r="52" spans="1:10" ht="49.5" customHeight="1">
      <c r="A52" s="29"/>
      <c r="B52" s="29"/>
      <c r="C52" s="29"/>
      <c r="D52" s="29"/>
      <c r="E52" s="29"/>
      <c r="F52" s="29"/>
      <c r="G52" s="29"/>
      <c r="H52" s="29"/>
      <c r="I52" s="29"/>
      <c r="J52" s="29"/>
    </row>
    <row r="53" ht="15" customHeight="1">
      <c r="A53" s="154" t="s">
        <v>511</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F51"/>
  <sheetViews>
    <sheetView showGridLines="0" showZeros="0" workbookViewId="0" topLeftCell="A1">
      <selection activeCell="A1" sqref="A1"/>
    </sheetView>
  </sheetViews>
  <sheetFormatPr defaultColWidth="15.83203125" defaultRowHeight="12"/>
  <cols>
    <col min="1" max="1" width="32.83203125" style="1" customWidth="1"/>
    <col min="2" max="2" width="23.83203125" style="1" customWidth="1"/>
    <col min="3" max="3" width="12.83203125" style="1" customWidth="1"/>
    <col min="4" max="4" width="22.83203125" style="1" customWidth="1"/>
    <col min="5" max="5" width="12.83203125" style="1" customWidth="1"/>
    <col min="6" max="6" width="27.83203125" style="1" customWidth="1"/>
    <col min="7" max="16384" width="15.83203125" style="1" customWidth="1"/>
  </cols>
  <sheetData>
    <row r="1" spans="1:5" ht="6.75" customHeight="1">
      <c r="A1" s="5"/>
      <c r="B1" s="6"/>
      <c r="C1" s="6"/>
      <c r="D1" s="6"/>
      <c r="E1" s="6"/>
    </row>
    <row r="2" spans="1:6" ht="15.75" customHeight="1">
      <c r="A2" s="156"/>
      <c r="B2" s="7" t="s">
        <v>47</v>
      </c>
      <c r="C2" s="8"/>
      <c r="D2" s="8"/>
      <c r="E2" s="157"/>
      <c r="F2" s="157" t="s">
        <v>537</v>
      </c>
    </row>
    <row r="3" spans="1:6" ht="15.75" customHeight="1">
      <c r="A3" s="158"/>
      <c r="B3" s="9" t="str">
        <f>OPYEAR</f>
        <v>OPERATING FUND 2005/2006 ACTUAL</v>
      </c>
      <c r="C3" s="10"/>
      <c r="D3" s="10"/>
      <c r="E3" s="75"/>
      <c r="F3" s="75"/>
    </row>
    <row r="4" spans="2:5" ht="15.75" customHeight="1">
      <c r="B4" s="6"/>
      <c r="C4" s="6"/>
      <c r="D4" s="6"/>
      <c r="E4" s="6"/>
    </row>
    <row r="5" spans="2:5" ht="15.75" customHeight="1">
      <c r="B5" s="178" t="s">
        <v>344</v>
      </c>
      <c r="C5" s="198"/>
      <c r="D5" s="46"/>
      <c r="E5" s="209"/>
    </row>
    <row r="6" spans="2:5" ht="15.75" customHeight="1">
      <c r="B6" s="376" t="s">
        <v>84</v>
      </c>
      <c r="C6" s="379"/>
      <c r="D6" s="410"/>
      <c r="E6" s="411"/>
    </row>
    <row r="7" spans="2:5" ht="15.75" customHeight="1">
      <c r="B7" s="362" t="s">
        <v>284</v>
      </c>
      <c r="C7" s="363"/>
      <c r="D7" s="362" t="s">
        <v>237</v>
      </c>
      <c r="E7" s="364"/>
    </row>
    <row r="8" spans="1:5" ht="15.75" customHeight="1">
      <c r="A8" s="76"/>
      <c r="B8" s="161"/>
      <c r="C8" s="159"/>
      <c r="D8" s="161"/>
      <c r="E8" s="159"/>
    </row>
    <row r="9" spans="1:5" ht="15.75" customHeight="1">
      <c r="A9" s="42" t="s">
        <v>141</v>
      </c>
      <c r="B9" s="88" t="s">
        <v>142</v>
      </c>
      <c r="C9" s="88" t="s">
        <v>143</v>
      </c>
      <c r="D9" s="88" t="s">
        <v>142</v>
      </c>
      <c r="E9" s="88" t="s">
        <v>143</v>
      </c>
    </row>
    <row r="10" ht="4.5" customHeight="1">
      <c r="A10" s="4"/>
    </row>
    <row r="11" spans="1:5" ht="13.5" customHeight="1">
      <c r="A11" s="347" t="s">
        <v>300</v>
      </c>
      <c r="B11" s="348">
        <v>0</v>
      </c>
      <c r="C11" s="354">
        <f>B11/'- 3 -'!D11*100</f>
        <v>0</v>
      </c>
      <c r="D11" s="348">
        <v>0</v>
      </c>
      <c r="E11" s="354">
        <f>D11/'- 3 -'!D11*100</f>
        <v>0</v>
      </c>
    </row>
    <row r="12" spans="1:5" ht="13.5" customHeight="1">
      <c r="A12" s="25" t="s">
        <v>301</v>
      </c>
      <c r="B12" s="26">
        <v>96829</v>
      </c>
      <c r="C12" s="80">
        <f>B12/'- 3 -'!D12*100</f>
        <v>0.4621512673995807</v>
      </c>
      <c r="D12" s="26">
        <v>313766</v>
      </c>
      <c r="E12" s="80">
        <f>D12/'- 3 -'!D12*100</f>
        <v>1.4975612116917125</v>
      </c>
    </row>
    <row r="13" spans="1:5" ht="13.5" customHeight="1">
      <c r="A13" s="347" t="s">
        <v>302</v>
      </c>
      <c r="B13" s="348">
        <v>0</v>
      </c>
      <c r="C13" s="354">
        <f>B13/'- 3 -'!D13*100</f>
        <v>0</v>
      </c>
      <c r="D13" s="348">
        <v>0</v>
      </c>
      <c r="E13" s="354">
        <f>D13/'- 3 -'!D13*100</f>
        <v>0</v>
      </c>
    </row>
    <row r="14" spans="1:5" ht="13.5" customHeight="1">
      <c r="A14" s="25" t="s">
        <v>338</v>
      </c>
      <c r="B14" s="26">
        <v>0</v>
      </c>
      <c r="C14" s="80">
        <f>B14/'- 3 -'!D14*100</f>
        <v>0</v>
      </c>
      <c r="D14" s="26">
        <v>0</v>
      </c>
      <c r="E14" s="80">
        <f>D14/'- 3 -'!D14*100</f>
        <v>0</v>
      </c>
    </row>
    <row r="15" spans="1:5" ht="13.5" customHeight="1">
      <c r="A15" s="347" t="s">
        <v>303</v>
      </c>
      <c r="B15" s="348">
        <v>0</v>
      </c>
      <c r="C15" s="354">
        <f>B15/'- 3 -'!D15*100</f>
        <v>0</v>
      </c>
      <c r="D15" s="348">
        <v>0</v>
      </c>
      <c r="E15" s="354">
        <f>D15/'- 3 -'!D15*100</f>
        <v>0</v>
      </c>
    </row>
    <row r="16" spans="1:5" ht="13.5" customHeight="1">
      <c r="A16" s="25" t="s">
        <v>304</v>
      </c>
      <c r="B16" s="26">
        <v>0</v>
      </c>
      <c r="C16" s="80">
        <f>B16/'- 3 -'!D16*100</f>
        <v>0</v>
      </c>
      <c r="D16" s="26">
        <v>0</v>
      </c>
      <c r="E16" s="80">
        <f>D16/'- 3 -'!D16*100</f>
        <v>0</v>
      </c>
    </row>
    <row r="17" spans="1:5" ht="13.5" customHeight="1">
      <c r="A17" s="347" t="s">
        <v>305</v>
      </c>
      <c r="B17" s="348">
        <v>0</v>
      </c>
      <c r="C17" s="354">
        <f>B17/'- 3 -'!D17*100</f>
        <v>0</v>
      </c>
      <c r="D17" s="348">
        <v>0</v>
      </c>
      <c r="E17" s="354">
        <f>D17/'- 3 -'!D17*100</f>
        <v>0</v>
      </c>
    </row>
    <row r="18" spans="1:5" ht="13.5" customHeight="1">
      <c r="A18" s="25" t="s">
        <v>306</v>
      </c>
      <c r="B18" s="26">
        <v>194308</v>
      </c>
      <c r="C18" s="80">
        <f>B18/'- 3 -'!D18*100</f>
        <v>0.23936229906066667</v>
      </c>
      <c r="D18" s="26">
        <v>1316866</v>
      </c>
      <c r="E18" s="80">
        <f>D18/'- 3 -'!D18*100</f>
        <v>1.622208418154805</v>
      </c>
    </row>
    <row r="19" spans="1:5" ht="13.5" customHeight="1">
      <c r="A19" s="347" t="s">
        <v>307</v>
      </c>
      <c r="B19" s="348">
        <v>0</v>
      </c>
      <c r="C19" s="354">
        <f>B19/'- 3 -'!D19*100</f>
        <v>0</v>
      </c>
      <c r="D19" s="348">
        <v>0</v>
      </c>
      <c r="E19" s="354">
        <f>D19/'- 3 -'!D19*100</f>
        <v>0</v>
      </c>
    </row>
    <row r="20" spans="1:5" ht="13.5" customHeight="1">
      <c r="A20" s="25" t="s">
        <v>308</v>
      </c>
      <c r="B20" s="26">
        <v>0</v>
      </c>
      <c r="C20" s="80">
        <f>B20/'- 3 -'!D20*100</f>
        <v>0</v>
      </c>
      <c r="D20" s="26">
        <v>0</v>
      </c>
      <c r="E20" s="80">
        <f>D20/'- 3 -'!D20*100</f>
        <v>0</v>
      </c>
    </row>
    <row r="21" spans="1:5" ht="13.5" customHeight="1">
      <c r="A21" s="347" t="s">
        <v>309</v>
      </c>
      <c r="B21" s="348">
        <v>0</v>
      </c>
      <c r="C21" s="354">
        <f>B21/'- 3 -'!D21*100</f>
        <v>0</v>
      </c>
      <c r="D21" s="348">
        <v>0</v>
      </c>
      <c r="E21" s="354">
        <f>D21/'- 3 -'!D21*100</f>
        <v>0</v>
      </c>
    </row>
    <row r="22" spans="1:5" ht="13.5" customHeight="1">
      <c r="A22" s="25" t="s">
        <v>310</v>
      </c>
      <c r="B22" s="26">
        <v>131838</v>
      </c>
      <c r="C22" s="80">
        <f>B22/'- 3 -'!D22*100</f>
        <v>0.9227208191063218</v>
      </c>
      <c r="D22" s="26">
        <v>303253</v>
      </c>
      <c r="E22" s="80">
        <f>D22/'- 3 -'!D22*100</f>
        <v>2.1224370557536476</v>
      </c>
    </row>
    <row r="23" spans="1:5" ht="13.5" customHeight="1">
      <c r="A23" s="347" t="s">
        <v>311</v>
      </c>
      <c r="B23" s="348">
        <v>22147</v>
      </c>
      <c r="C23" s="354">
        <f>B23/'- 3 -'!D23*100</f>
        <v>0.19118493048040447</v>
      </c>
      <c r="D23" s="348">
        <v>165032</v>
      </c>
      <c r="E23" s="354">
        <f>D23/'- 3 -'!D23*100</f>
        <v>1.4246458412896603</v>
      </c>
    </row>
    <row r="24" spans="1:5" ht="13.5" customHeight="1">
      <c r="A24" s="25" t="s">
        <v>312</v>
      </c>
      <c r="B24" s="26">
        <v>112668</v>
      </c>
      <c r="C24" s="80">
        <f>B24/'- 3 -'!D24*100</f>
        <v>0.2935380669381844</v>
      </c>
      <c r="D24" s="26">
        <v>183191</v>
      </c>
      <c r="E24" s="80">
        <f>D24/'- 3 -'!D24*100</f>
        <v>0.4772742217885552</v>
      </c>
    </row>
    <row r="25" spans="1:5" ht="13.5" customHeight="1">
      <c r="A25" s="347" t="s">
        <v>313</v>
      </c>
      <c r="B25" s="348">
        <v>0</v>
      </c>
      <c r="C25" s="354">
        <f>B25/'- 3 -'!D25*100</f>
        <v>0</v>
      </c>
      <c r="D25" s="348">
        <v>0</v>
      </c>
      <c r="E25" s="354">
        <f>D25/'- 3 -'!D25*100</f>
        <v>0</v>
      </c>
    </row>
    <row r="26" spans="1:5" ht="13.5" customHeight="1">
      <c r="A26" s="25" t="s">
        <v>314</v>
      </c>
      <c r="B26" s="26">
        <v>4900</v>
      </c>
      <c r="C26" s="80">
        <f>B26/'- 3 -'!D26*100</f>
        <v>0.016833987339467317</v>
      </c>
      <c r="D26" s="26">
        <v>70100</v>
      </c>
      <c r="E26" s="80">
        <f>D26/'- 3 -'!D26*100</f>
        <v>0.24082908418299162</v>
      </c>
    </row>
    <row r="27" spans="1:5" ht="13.5" customHeight="1">
      <c r="A27" s="347" t="s">
        <v>315</v>
      </c>
      <c r="B27" s="348">
        <v>0</v>
      </c>
      <c r="C27" s="354">
        <f>B27/'- 3 -'!D27*100</f>
        <v>0</v>
      </c>
      <c r="D27" s="348">
        <v>0</v>
      </c>
      <c r="E27" s="354">
        <f>D27/'- 3 -'!D27*100</f>
        <v>0</v>
      </c>
    </row>
    <row r="28" spans="1:5" ht="13.5" customHeight="1">
      <c r="A28" s="25" t="s">
        <v>316</v>
      </c>
      <c r="B28" s="26">
        <v>0</v>
      </c>
      <c r="C28" s="80">
        <f>B28/'- 3 -'!D28*100</f>
        <v>0</v>
      </c>
      <c r="D28" s="26">
        <v>0</v>
      </c>
      <c r="E28" s="80">
        <f>D28/'- 3 -'!D28*100</f>
        <v>0</v>
      </c>
    </row>
    <row r="29" spans="1:5" ht="13.5" customHeight="1">
      <c r="A29" s="347" t="s">
        <v>317</v>
      </c>
      <c r="B29" s="348">
        <v>0</v>
      </c>
      <c r="C29" s="354">
        <f>B29/'- 3 -'!D29*100</f>
        <v>0</v>
      </c>
      <c r="D29" s="348">
        <v>0</v>
      </c>
      <c r="E29" s="354">
        <f>D29/'- 3 -'!D29*100</f>
        <v>0</v>
      </c>
    </row>
    <row r="30" spans="1:5" ht="13.5" customHeight="1">
      <c r="A30" s="25" t="s">
        <v>318</v>
      </c>
      <c r="B30" s="26">
        <v>0</v>
      </c>
      <c r="C30" s="80">
        <f>B30/'- 3 -'!D30*100</f>
        <v>0</v>
      </c>
      <c r="D30" s="26">
        <v>0</v>
      </c>
      <c r="E30" s="80">
        <f>D30/'- 3 -'!D30*100</f>
        <v>0</v>
      </c>
    </row>
    <row r="31" spans="1:5" ht="13.5" customHeight="1">
      <c r="A31" s="347" t="s">
        <v>319</v>
      </c>
      <c r="B31" s="348">
        <v>46743</v>
      </c>
      <c r="C31" s="354">
        <f>B31/'- 3 -'!D31*100</f>
        <v>0.17231155379878355</v>
      </c>
      <c r="D31" s="348">
        <v>70584</v>
      </c>
      <c r="E31" s="354">
        <f>D31/'- 3 -'!D31*100</f>
        <v>0.26019807700261727</v>
      </c>
    </row>
    <row r="32" spans="1:5" ht="13.5" customHeight="1">
      <c r="A32" s="25" t="s">
        <v>320</v>
      </c>
      <c r="B32" s="26">
        <v>60672</v>
      </c>
      <c r="C32" s="80">
        <f>B32/'- 3 -'!D32*100</f>
        <v>0.3113446515297361</v>
      </c>
      <c r="D32" s="26">
        <v>177614</v>
      </c>
      <c r="E32" s="80">
        <f>D32/'- 3 -'!D32*100</f>
        <v>0.9114446356936077</v>
      </c>
    </row>
    <row r="33" spans="1:5" ht="13.5" customHeight="1">
      <c r="A33" s="347" t="s">
        <v>321</v>
      </c>
      <c r="B33" s="348">
        <v>0</v>
      </c>
      <c r="C33" s="354">
        <f>B33/'- 3 -'!D33*100</f>
        <v>0</v>
      </c>
      <c r="D33" s="348">
        <v>0</v>
      </c>
      <c r="E33" s="354">
        <f>D33/'- 3 -'!D33*100</f>
        <v>0</v>
      </c>
    </row>
    <row r="34" spans="1:5" ht="13.5" customHeight="1">
      <c r="A34" s="25" t="s">
        <v>322</v>
      </c>
      <c r="B34" s="26">
        <v>2464</v>
      </c>
      <c r="C34" s="80">
        <f>B34/'- 3 -'!D34*100</f>
        <v>0.012881428696822348</v>
      </c>
      <c r="D34" s="26">
        <v>0</v>
      </c>
      <c r="E34" s="80">
        <f>D34/'- 3 -'!D34*100</f>
        <v>0</v>
      </c>
    </row>
    <row r="35" spans="1:5" ht="13.5" customHeight="1">
      <c r="A35" s="347" t="s">
        <v>323</v>
      </c>
      <c r="B35" s="348">
        <v>175684</v>
      </c>
      <c r="C35" s="354">
        <f>B35/'- 3 -'!D35*100</f>
        <v>0.12787186459493052</v>
      </c>
      <c r="D35" s="348">
        <v>739494</v>
      </c>
      <c r="E35" s="354">
        <f>D35/'- 3 -'!D35*100</f>
        <v>0.5382418241659089</v>
      </c>
    </row>
    <row r="36" spans="1:5" ht="13.5" customHeight="1">
      <c r="A36" s="25" t="s">
        <v>324</v>
      </c>
      <c r="B36" s="26">
        <v>9749</v>
      </c>
      <c r="C36" s="80">
        <f>B36/'- 3 -'!D36*100</f>
        <v>0.05609626715563845</v>
      </c>
      <c r="D36" s="26">
        <v>125091</v>
      </c>
      <c r="E36" s="80">
        <f>D36/'- 3 -'!D36*100</f>
        <v>0.7197803010325131</v>
      </c>
    </row>
    <row r="37" spans="1:5" ht="13.5" customHeight="1">
      <c r="A37" s="347" t="s">
        <v>325</v>
      </c>
      <c r="B37" s="348">
        <v>94182</v>
      </c>
      <c r="C37" s="354">
        <f>B37/'- 3 -'!D37*100</f>
        <v>0.33879678613934006</v>
      </c>
      <c r="D37" s="348">
        <v>170205</v>
      </c>
      <c r="E37" s="354">
        <f>D37/'- 3 -'!D37*100</f>
        <v>0.6122709964201904</v>
      </c>
    </row>
    <row r="38" spans="1:5" ht="13.5" customHeight="1">
      <c r="A38" s="25" t="s">
        <v>326</v>
      </c>
      <c r="B38" s="26">
        <v>93329</v>
      </c>
      <c r="C38" s="80">
        <f>B38/'- 3 -'!D38*100</f>
        <v>0.1326311891132402</v>
      </c>
      <c r="D38" s="26">
        <v>282510</v>
      </c>
      <c r="E38" s="80">
        <f>D38/'- 3 -'!D38*100</f>
        <v>0.4014790390594724</v>
      </c>
    </row>
    <row r="39" spans="1:5" ht="13.5" customHeight="1">
      <c r="A39" s="347" t="s">
        <v>327</v>
      </c>
      <c r="B39" s="348">
        <v>0</v>
      </c>
      <c r="C39" s="354">
        <f>B39/'- 3 -'!D39*100</f>
        <v>0</v>
      </c>
      <c r="D39" s="348">
        <v>0</v>
      </c>
      <c r="E39" s="354">
        <f>D39/'- 3 -'!D39*100</f>
        <v>0</v>
      </c>
    </row>
    <row r="40" spans="1:5" ht="13.5" customHeight="1">
      <c r="A40" s="25" t="s">
        <v>328</v>
      </c>
      <c r="B40" s="26">
        <v>0</v>
      </c>
      <c r="C40" s="80">
        <f>B40/'- 3 -'!D40*100</f>
        <v>0</v>
      </c>
      <c r="D40" s="26">
        <v>0</v>
      </c>
      <c r="E40" s="80">
        <f>D40/'- 3 -'!D40*100</f>
        <v>0</v>
      </c>
    </row>
    <row r="41" spans="1:5" ht="13.5" customHeight="1">
      <c r="A41" s="347" t="s">
        <v>329</v>
      </c>
      <c r="B41" s="348">
        <v>356665</v>
      </c>
      <c r="C41" s="354">
        <f>B41/'- 3 -'!D41*100</f>
        <v>0.8131864313540375</v>
      </c>
      <c r="D41" s="348">
        <v>667252</v>
      </c>
      <c r="E41" s="354">
        <f>D41/'- 3 -'!D41*100</f>
        <v>1.5213162847317347</v>
      </c>
    </row>
    <row r="42" spans="1:5" ht="13.5" customHeight="1">
      <c r="A42" s="25" t="s">
        <v>330</v>
      </c>
      <c r="B42" s="26">
        <v>0</v>
      </c>
      <c r="C42" s="80">
        <f>B42/'- 3 -'!D42*100</f>
        <v>0</v>
      </c>
      <c r="D42" s="26">
        <v>0</v>
      </c>
      <c r="E42" s="80">
        <f>D42/'- 3 -'!D42*100</f>
        <v>0</v>
      </c>
    </row>
    <row r="43" spans="1:5" ht="13.5" customHeight="1">
      <c r="A43" s="347" t="s">
        <v>331</v>
      </c>
      <c r="B43" s="348">
        <v>7831</v>
      </c>
      <c r="C43" s="354">
        <f>B43/'- 3 -'!D43*100</f>
        <v>0.08172241761438999</v>
      </c>
      <c r="D43" s="348">
        <v>168385</v>
      </c>
      <c r="E43" s="354">
        <f>D43/'- 3 -'!D43*100</f>
        <v>1.7572250402246277</v>
      </c>
    </row>
    <row r="44" spans="1:5" ht="13.5" customHeight="1">
      <c r="A44" s="25" t="s">
        <v>332</v>
      </c>
      <c r="B44" s="26">
        <v>0</v>
      </c>
      <c r="C44" s="80">
        <f>B44/'- 3 -'!D44*100</f>
        <v>0</v>
      </c>
      <c r="D44" s="26">
        <v>0</v>
      </c>
      <c r="E44" s="80">
        <f>D44/'- 3 -'!D44*100</f>
        <v>0</v>
      </c>
    </row>
    <row r="45" spans="1:5" ht="13.5" customHeight="1">
      <c r="A45" s="347" t="s">
        <v>333</v>
      </c>
      <c r="B45" s="348">
        <v>136021</v>
      </c>
      <c r="C45" s="354">
        <f>B45/'- 3 -'!D45*100</f>
        <v>1.1962962405950233</v>
      </c>
      <c r="D45" s="348">
        <v>205152</v>
      </c>
      <c r="E45" s="354">
        <f>D45/'- 3 -'!D45*100</f>
        <v>1.8042990887476948</v>
      </c>
    </row>
    <row r="46" spans="1:5" ht="13.5" customHeight="1">
      <c r="A46" s="25" t="s">
        <v>334</v>
      </c>
      <c r="B46" s="26">
        <v>62515</v>
      </c>
      <c r="C46" s="80">
        <f>B46/'- 3 -'!D46*100</f>
        <v>0.022316676259939962</v>
      </c>
      <c r="D46" s="26">
        <v>212485</v>
      </c>
      <c r="E46" s="80">
        <f>D46/'- 3 -'!D46*100</f>
        <v>0.07585313852824671</v>
      </c>
    </row>
    <row r="47" spans="1:6" ht="4.5" customHeight="1">
      <c r="A47"/>
      <c r="B47"/>
      <c r="C47"/>
      <c r="D47"/>
      <c r="E47"/>
      <c r="F47"/>
    </row>
    <row r="48" spans="1:5" ht="13.5" customHeight="1">
      <c r="A48" s="349" t="s">
        <v>335</v>
      </c>
      <c r="B48" s="350">
        <f>SUM(B11:B46)</f>
        <v>1608545</v>
      </c>
      <c r="C48" s="357">
        <f>B48/'- 3 -'!D48*100</f>
        <v>0.10579729572655419</v>
      </c>
      <c r="D48" s="350">
        <f>SUM(D11:D46)</f>
        <v>5170980</v>
      </c>
      <c r="E48" s="357">
        <f>D48/'- 3 -'!D48*100</f>
        <v>0.3401059344041336</v>
      </c>
    </row>
    <row r="49" spans="1:5" ht="4.5" customHeight="1">
      <c r="A49" s="27" t="s">
        <v>50</v>
      </c>
      <c r="B49"/>
      <c r="C49"/>
      <c r="D49"/>
      <c r="E49"/>
    </row>
    <row r="50" spans="1:5" ht="13.5" customHeight="1">
      <c r="A50" s="25" t="s">
        <v>336</v>
      </c>
      <c r="B50" s="26">
        <v>0</v>
      </c>
      <c r="C50" s="80">
        <f>B50/'- 3 -'!D50*100</f>
        <v>0</v>
      </c>
      <c r="D50" s="26">
        <v>0</v>
      </c>
      <c r="E50" s="80">
        <f>D50/'- 3 -'!D50*100</f>
        <v>0</v>
      </c>
    </row>
    <row r="51" spans="1:5" ht="13.5" customHeight="1">
      <c r="A51" s="347" t="s">
        <v>337</v>
      </c>
      <c r="B51" s="348">
        <v>43704</v>
      </c>
      <c r="C51" s="354">
        <f>B51/'- 3 -'!D51*100</f>
        <v>0.5462048238094511</v>
      </c>
      <c r="D51" s="348">
        <v>0</v>
      </c>
      <c r="E51" s="354">
        <f>D51/'- 3 -'!D51*100</f>
        <v>0</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F58"/>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ustomWidth="1"/>
  </cols>
  <sheetData>
    <row r="1" spans="1:6" ht="6.75" customHeight="1">
      <c r="A1" s="5"/>
      <c r="B1" s="6"/>
      <c r="C1" s="6"/>
      <c r="D1" s="6"/>
      <c r="E1" s="6"/>
      <c r="F1" s="6"/>
    </row>
    <row r="2" spans="1:6" ht="15.75" customHeight="1">
      <c r="A2" s="7" t="s">
        <v>58</v>
      </c>
      <c r="B2" s="8"/>
      <c r="C2" s="8"/>
      <c r="D2" s="8"/>
      <c r="E2" s="8"/>
      <c r="F2" s="8"/>
    </row>
    <row r="3" spans="1:6" ht="15.75" customHeight="1">
      <c r="A3" s="9" t="s">
        <v>587</v>
      </c>
      <c r="B3" s="10"/>
      <c r="C3" s="11"/>
      <c r="D3" s="10"/>
      <c r="E3" s="10"/>
      <c r="F3" s="10"/>
    </row>
    <row r="4" spans="2:6" ht="15.75" customHeight="1">
      <c r="B4" s="6"/>
      <c r="C4" s="6"/>
      <c r="D4" s="6"/>
      <c r="E4" s="6"/>
      <c r="F4" s="6"/>
    </row>
    <row r="5" spans="2:6" ht="15.75" customHeight="1">
      <c r="B5" s="6"/>
      <c r="C5" s="6"/>
      <c r="D5" s="6"/>
      <c r="E5" s="6"/>
      <c r="F5" s="6"/>
    </row>
    <row r="6" spans="2:6" ht="15.75" customHeight="1">
      <c r="B6" s="12"/>
      <c r="C6" s="13" t="s">
        <v>82</v>
      </c>
      <c r="D6" s="14"/>
      <c r="E6" s="15" t="s">
        <v>82</v>
      </c>
      <c r="F6" s="15" t="s">
        <v>83</v>
      </c>
    </row>
    <row r="7" spans="2:6" ht="15.75" customHeight="1">
      <c r="B7" s="12"/>
      <c r="C7" s="16" t="s">
        <v>173</v>
      </c>
      <c r="D7" s="17"/>
      <c r="E7" s="18" t="s">
        <v>520</v>
      </c>
      <c r="F7" s="18" t="s">
        <v>117</v>
      </c>
    </row>
    <row r="8" spans="1:6" ht="15.75" customHeight="1">
      <c r="A8" s="19"/>
      <c r="B8" s="20" t="s">
        <v>112</v>
      </c>
      <c r="C8" s="16" t="s">
        <v>189</v>
      </c>
      <c r="D8" s="18" t="s">
        <v>137</v>
      </c>
      <c r="E8" s="18" t="s">
        <v>138</v>
      </c>
      <c r="F8" s="18" t="s">
        <v>139</v>
      </c>
    </row>
    <row r="9" spans="1:6" ht="14.25">
      <c r="A9" s="21" t="s">
        <v>141</v>
      </c>
      <c r="B9" s="22" t="s">
        <v>438</v>
      </c>
      <c r="C9" s="22" t="s">
        <v>439</v>
      </c>
      <c r="D9" s="23" t="s">
        <v>440</v>
      </c>
      <c r="E9" s="23" t="s">
        <v>441</v>
      </c>
      <c r="F9" s="23" t="s">
        <v>442</v>
      </c>
    </row>
    <row r="10" ht="4.5" customHeight="1">
      <c r="A10" s="24"/>
    </row>
    <row r="11" spans="1:6" ht="13.5" customHeight="1">
      <c r="A11" s="347" t="s">
        <v>300</v>
      </c>
      <c r="B11" s="348">
        <v>12134629</v>
      </c>
      <c r="C11" s="348">
        <v>-47685</v>
      </c>
      <c r="D11" s="348">
        <f>B11+C11</f>
        <v>12086944</v>
      </c>
      <c r="E11" s="348">
        <f>-'- 15 -'!H11-'- 16 -'!B11</f>
        <v>-12378</v>
      </c>
      <c r="F11" s="348">
        <f>D11+E11</f>
        <v>12074566</v>
      </c>
    </row>
    <row r="12" spans="1:6" ht="13.5" customHeight="1">
      <c r="A12" s="25" t="s">
        <v>301</v>
      </c>
      <c r="B12" s="26">
        <v>21177960</v>
      </c>
      <c r="C12" s="26">
        <v>-226162</v>
      </c>
      <c r="D12" s="26">
        <f aca="true" t="shared" si="0" ref="D12:D46">B12+C12</f>
        <v>20951798</v>
      </c>
      <c r="E12" s="26">
        <f>-'- 15 -'!H12-'- 16 -'!B12</f>
        <v>-431163</v>
      </c>
      <c r="F12" s="26">
        <f aca="true" t="shared" si="1" ref="F12:F46">D12+E12</f>
        <v>20520635</v>
      </c>
    </row>
    <row r="13" spans="1:6" ht="13.5" customHeight="1">
      <c r="A13" s="347" t="s">
        <v>302</v>
      </c>
      <c r="B13" s="348">
        <v>51917177</v>
      </c>
      <c r="C13" s="348">
        <v>-107083</v>
      </c>
      <c r="D13" s="348">
        <f t="shared" si="0"/>
        <v>51810094</v>
      </c>
      <c r="E13" s="348">
        <f>-'- 15 -'!H13-'- 16 -'!B13</f>
        <v>-104128</v>
      </c>
      <c r="F13" s="348">
        <f t="shared" si="1"/>
        <v>51705966</v>
      </c>
    </row>
    <row r="14" spans="1:6" ht="13.5" customHeight="1">
      <c r="A14" s="25" t="s">
        <v>338</v>
      </c>
      <c r="B14" s="26">
        <v>46531624</v>
      </c>
      <c r="C14" s="26">
        <v>-194739</v>
      </c>
      <c r="D14" s="26">
        <f t="shared" si="0"/>
        <v>46336885</v>
      </c>
      <c r="E14" s="26">
        <f>-'- 15 -'!H14-'- 16 -'!B14</f>
        <v>-135269</v>
      </c>
      <c r="F14" s="26">
        <f t="shared" si="1"/>
        <v>46201616</v>
      </c>
    </row>
    <row r="15" spans="1:6" ht="13.5" customHeight="1">
      <c r="A15" s="347" t="s">
        <v>303</v>
      </c>
      <c r="B15" s="348">
        <v>13884899</v>
      </c>
      <c r="C15" s="348">
        <v>-56960</v>
      </c>
      <c r="D15" s="348">
        <f t="shared" si="0"/>
        <v>13827939</v>
      </c>
      <c r="E15" s="348">
        <f>-'- 15 -'!H15-'- 16 -'!B15</f>
        <v>-204208</v>
      </c>
      <c r="F15" s="348">
        <f t="shared" si="1"/>
        <v>13623731</v>
      </c>
    </row>
    <row r="16" spans="1:6" ht="13.5" customHeight="1">
      <c r="A16" s="25" t="s">
        <v>304</v>
      </c>
      <c r="B16" s="26">
        <v>11221611</v>
      </c>
      <c r="C16" s="26">
        <v>0</v>
      </c>
      <c r="D16" s="26">
        <f t="shared" si="0"/>
        <v>11221611</v>
      </c>
      <c r="E16" s="26">
        <f>-'- 15 -'!H16-'- 16 -'!B16</f>
        <v>-5000</v>
      </c>
      <c r="F16" s="26">
        <f t="shared" si="1"/>
        <v>11216611</v>
      </c>
    </row>
    <row r="17" spans="1:6" ht="13.5" customHeight="1">
      <c r="A17" s="347" t="s">
        <v>305</v>
      </c>
      <c r="B17" s="348">
        <v>13281954</v>
      </c>
      <c r="C17" s="348">
        <v>-95291</v>
      </c>
      <c r="D17" s="348">
        <f t="shared" si="0"/>
        <v>13186663</v>
      </c>
      <c r="E17" s="348">
        <f>-'- 15 -'!H17-'- 16 -'!B17</f>
        <v>-113244</v>
      </c>
      <c r="F17" s="348">
        <f t="shared" si="1"/>
        <v>13073419</v>
      </c>
    </row>
    <row r="18" spans="1:6" ht="13.5" customHeight="1">
      <c r="A18" s="25" t="s">
        <v>306</v>
      </c>
      <c r="B18" s="26">
        <v>84714778</v>
      </c>
      <c r="C18" s="26">
        <v>-3537416</v>
      </c>
      <c r="D18" s="26">
        <f t="shared" si="0"/>
        <v>81177362</v>
      </c>
      <c r="E18" s="26">
        <f>-'- 15 -'!H18-'- 16 -'!B18</f>
        <v>-2990477</v>
      </c>
      <c r="F18" s="26">
        <f t="shared" si="1"/>
        <v>78186885</v>
      </c>
    </row>
    <row r="19" spans="1:6" ht="13.5" customHeight="1">
      <c r="A19" s="347" t="s">
        <v>307</v>
      </c>
      <c r="B19" s="348">
        <v>21865352</v>
      </c>
      <c r="C19" s="348">
        <v>-158884</v>
      </c>
      <c r="D19" s="348">
        <f t="shared" si="0"/>
        <v>21706468</v>
      </c>
      <c r="E19" s="348">
        <f>-'- 15 -'!H19-'- 16 -'!B19</f>
        <v>-20518</v>
      </c>
      <c r="F19" s="348">
        <f t="shared" si="1"/>
        <v>21685950</v>
      </c>
    </row>
    <row r="20" spans="1:6" ht="13.5" customHeight="1">
      <c r="A20" s="25" t="s">
        <v>308</v>
      </c>
      <c r="B20" s="26">
        <v>42631460</v>
      </c>
      <c r="C20" s="26">
        <v>-368487</v>
      </c>
      <c r="D20" s="26">
        <f t="shared" si="0"/>
        <v>42262973</v>
      </c>
      <c r="E20" s="26">
        <f>-'- 15 -'!H20-'- 16 -'!B20</f>
        <v>-132433</v>
      </c>
      <c r="F20" s="26">
        <f t="shared" si="1"/>
        <v>42130540</v>
      </c>
    </row>
    <row r="21" spans="1:6" ht="13.5" customHeight="1">
      <c r="A21" s="347" t="s">
        <v>309</v>
      </c>
      <c r="B21" s="348">
        <v>26186070</v>
      </c>
      <c r="C21" s="348">
        <v>-336897</v>
      </c>
      <c r="D21" s="348">
        <f t="shared" si="0"/>
        <v>25849173</v>
      </c>
      <c r="E21" s="348">
        <f>-'- 15 -'!H21-'- 16 -'!B21</f>
        <v>-93627</v>
      </c>
      <c r="F21" s="348">
        <f t="shared" si="1"/>
        <v>25755546</v>
      </c>
    </row>
    <row r="22" spans="1:6" ht="13.5" customHeight="1">
      <c r="A22" s="25" t="s">
        <v>310</v>
      </c>
      <c r="B22" s="26">
        <v>14303016</v>
      </c>
      <c r="C22" s="26">
        <v>-15054</v>
      </c>
      <c r="D22" s="26">
        <f t="shared" si="0"/>
        <v>14287962</v>
      </c>
      <c r="E22" s="26">
        <f>-'- 15 -'!H22-'- 16 -'!B22</f>
        <v>-493113</v>
      </c>
      <c r="F22" s="26">
        <f t="shared" si="1"/>
        <v>13794849</v>
      </c>
    </row>
    <row r="23" spans="1:6" ht="13.5" customHeight="1">
      <c r="A23" s="347" t="s">
        <v>311</v>
      </c>
      <c r="B23" s="348">
        <v>11619040</v>
      </c>
      <c r="C23" s="348">
        <v>-34968</v>
      </c>
      <c r="D23" s="348">
        <f t="shared" si="0"/>
        <v>11584072</v>
      </c>
      <c r="E23" s="348">
        <f>-'- 15 -'!H23-'- 16 -'!B23</f>
        <v>-380485</v>
      </c>
      <c r="F23" s="348">
        <f t="shared" si="1"/>
        <v>11203587</v>
      </c>
    </row>
    <row r="24" spans="1:6" ht="13.5" customHeight="1">
      <c r="A24" s="25" t="s">
        <v>312</v>
      </c>
      <c r="B24" s="26">
        <v>38583479</v>
      </c>
      <c r="C24" s="26">
        <v>-200723</v>
      </c>
      <c r="D24" s="26">
        <f t="shared" si="0"/>
        <v>38382756</v>
      </c>
      <c r="E24" s="26">
        <f>-'- 15 -'!H24-'- 16 -'!B24</f>
        <v>-658993</v>
      </c>
      <c r="F24" s="26">
        <f t="shared" si="1"/>
        <v>37723763</v>
      </c>
    </row>
    <row r="25" spans="1:6" ht="13.5" customHeight="1">
      <c r="A25" s="347" t="s">
        <v>313</v>
      </c>
      <c r="B25" s="348">
        <v>121380323</v>
      </c>
      <c r="C25" s="348">
        <v>-1264587</v>
      </c>
      <c r="D25" s="348">
        <f t="shared" si="0"/>
        <v>120115736</v>
      </c>
      <c r="E25" s="348">
        <f>-'- 15 -'!H25-'- 16 -'!B25</f>
        <v>-739587</v>
      </c>
      <c r="F25" s="348">
        <f t="shared" si="1"/>
        <v>119376149</v>
      </c>
    </row>
    <row r="26" spans="1:6" ht="13.5" customHeight="1">
      <c r="A26" s="25" t="s">
        <v>314</v>
      </c>
      <c r="B26" s="26">
        <v>29116951</v>
      </c>
      <c r="C26" s="26">
        <v>-9171</v>
      </c>
      <c r="D26" s="26">
        <f t="shared" si="0"/>
        <v>29107780</v>
      </c>
      <c r="E26" s="26">
        <f>-'- 15 -'!H26-'- 16 -'!B26</f>
        <v>-168862</v>
      </c>
      <c r="F26" s="26">
        <f t="shared" si="1"/>
        <v>28938918</v>
      </c>
    </row>
    <row r="27" spans="1:6" ht="13.5" customHeight="1">
      <c r="A27" s="347" t="s">
        <v>315</v>
      </c>
      <c r="B27" s="348">
        <v>29577027</v>
      </c>
      <c r="C27" s="348">
        <v>-3976</v>
      </c>
      <c r="D27" s="348">
        <f t="shared" si="0"/>
        <v>29573051</v>
      </c>
      <c r="E27" s="348">
        <f>-'- 15 -'!H27-'- 16 -'!B27</f>
        <v>-248652</v>
      </c>
      <c r="F27" s="348">
        <f t="shared" si="1"/>
        <v>29324399</v>
      </c>
    </row>
    <row r="28" spans="1:6" ht="13.5" customHeight="1">
      <c r="A28" s="25" t="s">
        <v>316</v>
      </c>
      <c r="B28" s="26">
        <v>18067346</v>
      </c>
      <c r="C28" s="26">
        <v>-79950</v>
      </c>
      <c r="D28" s="26">
        <f t="shared" si="0"/>
        <v>17987396</v>
      </c>
      <c r="E28" s="26">
        <f>-'- 15 -'!H28-'- 16 -'!B28</f>
        <v>-9462</v>
      </c>
      <c r="F28" s="26">
        <f t="shared" si="1"/>
        <v>17977934</v>
      </c>
    </row>
    <row r="29" spans="1:6" ht="13.5" customHeight="1">
      <c r="A29" s="347" t="s">
        <v>317</v>
      </c>
      <c r="B29" s="348">
        <v>112209002</v>
      </c>
      <c r="C29" s="348">
        <v>-1875593</v>
      </c>
      <c r="D29" s="348">
        <f t="shared" si="0"/>
        <v>110333409</v>
      </c>
      <c r="E29" s="348">
        <f>-'- 15 -'!H29-'- 16 -'!B29</f>
        <v>-510682</v>
      </c>
      <c r="F29" s="348">
        <f t="shared" si="1"/>
        <v>109822727</v>
      </c>
    </row>
    <row r="30" spans="1:6" ht="13.5" customHeight="1">
      <c r="A30" s="25" t="s">
        <v>318</v>
      </c>
      <c r="B30" s="26">
        <v>10394627</v>
      </c>
      <c r="C30" s="26">
        <v>-33468</v>
      </c>
      <c r="D30" s="26">
        <f t="shared" si="0"/>
        <v>10361159</v>
      </c>
      <c r="E30" s="26">
        <f>-'- 15 -'!H30-'- 16 -'!B30</f>
        <v>-9538</v>
      </c>
      <c r="F30" s="26">
        <f t="shared" si="1"/>
        <v>10351621</v>
      </c>
    </row>
    <row r="31" spans="1:6" ht="13.5" customHeight="1">
      <c r="A31" s="347" t="s">
        <v>319</v>
      </c>
      <c r="B31" s="348">
        <v>27456026</v>
      </c>
      <c r="C31" s="348">
        <v>-329000</v>
      </c>
      <c r="D31" s="348">
        <f t="shared" si="0"/>
        <v>27127026</v>
      </c>
      <c r="E31" s="348">
        <f>-'- 15 -'!H31-'- 16 -'!B31</f>
        <v>-154479</v>
      </c>
      <c r="F31" s="348">
        <f t="shared" si="1"/>
        <v>26972547</v>
      </c>
    </row>
    <row r="32" spans="1:6" ht="13.5" customHeight="1">
      <c r="A32" s="25" t="s">
        <v>320</v>
      </c>
      <c r="B32" s="26">
        <v>19689714</v>
      </c>
      <c r="C32" s="26">
        <v>-202628</v>
      </c>
      <c r="D32" s="26">
        <f t="shared" si="0"/>
        <v>19487086</v>
      </c>
      <c r="E32" s="26">
        <f>-'- 15 -'!H32-'- 16 -'!B32</f>
        <v>-249318</v>
      </c>
      <c r="F32" s="26">
        <f t="shared" si="1"/>
        <v>19237768</v>
      </c>
    </row>
    <row r="33" spans="1:6" ht="13.5" customHeight="1">
      <c r="A33" s="347" t="s">
        <v>321</v>
      </c>
      <c r="B33" s="348">
        <v>22667051</v>
      </c>
      <c r="C33" s="348">
        <v>-140219</v>
      </c>
      <c r="D33" s="348">
        <f t="shared" si="0"/>
        <v>22526832</v>
      </c>
      <c r="E33" s="348">
        <f>-'- 15 -'!H33-'- 16 -'!B33</f>
        <v>-14806</v>
      </c>
      <c r="F33" s="348">
        <f t="shared" si="1"/>
        <v>22512026</v>
      </c>
    </row>
    <row r="34" spans="1:6" ht="13.5" customHeight="1">
      <c r="A34" s="25" t="s">
        <v>322</v>
      </c>
      <c r="B34" s="26">
        <v>19416219</v>
      </c>
      <c r="C34" s="26">
        <v>-287906</v>
      </c>
      <c r="D34" s="26">
        <f t="shared" si="0"/>
        <v>19128313</v>
      </c>
      <c r="E34" s="26">
        <f>-'- 15 -'!H34-'- 16 -'!B34</f>
        <v>-20660</v>
      </c>
      <c r="F34" s="26">
        <f t="shared" si="1"/>
        <v>19107653</v>
      </c>
    </row>
    <row r="35" spans="1:6" ht="13.5" customHeight="1">
      <c r="A35" s="347" t="s">
        <v>323</v>
      </c>
      <c r="B35" s="348">
        <v>138152685</v>
      </c>
      <c r="C35" s="348">
        <v>-762024</v>
      </c>
      <c r="D35" s="348">
        <f t="shared" si="0"/>
        <v>137390661</v>
      </c>
      <c r="E35" s="348">
        <f>-'- 15 -'!H35-'- 16 -'!B35</f>
        <v>-1786869</v>
      </c>
      <c r="F35" s="348">
        <f t="shared" si="1"/>
        <v>135603792</v>
      </c>
    </row>
    <row r="36" spans="1:6" ht="13.5" customHeight="1">
      <c r="A36" s="25" t="s">
        <v>324</v>
      </c>
      <c r="B36" s="26">
        <v>17471921</v>
      </c>
      <c r="C36" s="26">
        <v>-92868</v>
      </c>
      <c r="D36" s="26">
        <f t="shared" si="0"/>
        <v>17379053</v>
      </c>
      <c r="E36" s="26">
        <f>-'- 15 -'!H36-'- 16 -'!B36</f>
        <v>-146010</v>
      </c>
      <c r="F36" s="26">
        <f t="shared" si="1"/>
        <v>17233043</v>
      </c>
    </row>
    <row r="37" spans="1:6" ht="13.5" customHeight="1">
      <c r="A37" s="347" t="s">
        <v>325</v>
      </c>
      <c r="B37" s="348">
        <v>28420321</v>
      </c>
      <c r="C37" s="348">
        <v>-621356</v>
      </c>
      <c r="D37" s="348">
        <f t="shared" si="0"/>
        <v>27798965</v>
      </c>
      <c r="E37" s="348">
        <f>-'- 15 -'!H37-'- 16 -'!B37</f>
        <v>-267254</v>
      </c>
      <c r="F37" s="348">
        <f t="shared" si="1"/>
        <v>27531711</v>
      </c>
    </row>
    <row r="38" spans="1:6" ht="13.5" customHeight="1">
      <c r="A38" s="25" t="s">
        <v>326</v>
      </c>
      <c r="B38" s="26">
        <v>71350916</v>
      </c>
      <c r="C38" s="26">
        <v>-983606</v>
      </c>
      <c r="D38" s="26">
        <f t="shared" si="0"/>
        <v>70367310</v>
      </c>
      <c r="E38" s="26">
        <f>-'- 15 -'!H38-'- 16 -'!B38</f>
        <v>-1291441</v>
      </c>
      <c r="F38" s="26">
        <f t="shared" si="1"/>
        <v>69075869</v>
      </c>
    </row>
    <row r="39" spans="1:6" ht="13.5" customHeight="1">
      <c r="A39" s="347" t="s">
        <v>327</v>
      </c>
      <c r="B39" s="348">
        <v>16120446</v>
      </c>
      <c r="C39" s="348">
        <v>-107464</v>
      </c>
      <c r="D39" s="348">
        <f t="shared" si="0"/>
        <v>16012982</v>
      </c>
      <c r="E39" s="348">
        <f>-'- 15 -'!H39-'- 16 -'!B39</f>
        <v>-44711</v>
      </c>
      <c r="F39" s="348">
        <f t="shared" si="1"/>
        <v>15968271</v>
      </c>
    </row>
    <row r="40" spans="1:6" ht="13.5" customHeight="1">
      <c r="A40" s="25" t="s">
        <v>328</v>
      </c>
      <c r="B40" s="26">
        <v>73525009</v>
      </c>
      <c r="C40" s="26">
        <v>-593450</v>
      </c>
      <c r="D40" s="26">
        <f t="shared" si="0"/>
        <v>72931559</v>
      </c>
      <c r="E40" s="26">
        <f>-'- 15 -'!H40-'- 16 -'!B40</f>
        <v>-557081</v>
      </c>
      <c r="F40" s="26">
        <f t="shared" si="1"/>
        <v>72374478</v>
      </c>
    </row>
    <row r="41" spans="1:6" ht="13.5" customHeight="1">
      <c r="A41" s="347" t="s">
        <v>329</v>
      </c>
      <c r="B41" s="348">
        <v>44369173</v>
      </c>
      <c r="C41" s="348">
        <v>-508997</v>
      </c>
      <c r="D41" s="348">
        <f t="shared" si="0"/>
        <v>43860176</v>
      </c>
      <c r="E41" s="348">
        <f>-'- 15 -'!H41-'- 16 -'!B41</f>
        <v>-1140367</v>
      </c>
      <c r="F41" s="348">
        <f t="shared" si="1"/>
        <v>42719809</v>
      </c>
    </row>
    <row r="42" spans="1:6" ht="13.5" customHeight="1">
      <c r="A42" s="25" t="s">
        <v>330</v>
      </c>
      <c r="B42" s="26">
        <v>16217937</v>
      </c>
      <c r="C42" s="26">
        <v>0</v>
      </c>
      <c r="D42" s="26">
        <f t="shared" si="0"/>
        <v>16217937</v>
      </c>
      <c r="E42" s="26">
        <f>-'- 15 -'!H42-'- 16 -'!B42</f>
        <v>-64072</v>
      </c>
      <c r="F42" s="26">
        <f t="shared" si="1"/>
        <v>16153865</v>
      </c>
    </row>
    <row r="43" spans="1:6" ht="13.5" customHeight="1">
      <c r="A43" s="347" t="s">
        <v>331</v>
      </c>
      <c r="B43" s="348">
        <v>9618329</v>
      </c>
      <c r="C43" s="348">
        <v>-35891</v>
      </c>
      <c r="D43" s="348">
        <f t="shared" si="0"/>
        <v>9582438</v>
      </c>
      <c r="E43" s="348">
        <f>-'- 15 -'!H43-'- 16 -'!B43</f>
        <v>-181208</v>
      </c>
      <c r="F43" s="348">
        <f t="shared" si="1"/>
        <v>9401230</v>
      </c>
    </row>
    <row r="44" spans="1:6" ht="13.5" customHeight="1">
      <c r="A44" s="25" t="s">
        <v>332</v>
      </c>
      <c r="B44" s="26">
        <v>7059506</v>
      </c>
      <c r="C44" s="26">
        <v>-115336</v>
      </c>
      <c r="D44" s="26">
        <f t="shared" si="0"/>
        <v>6944170</v>
      </c>
      <c r="E44" s="26">
        <f>-'- 15 -'!H44-'- 16 -'!B44</f>
        <v>-10756</v>
      </c>
      <c r="F44" s="26">
        <f t="shared" si="1"/>
        <v>6933414</v>
      </c>
    </row>
    <row r="45" spans="1:6" ht="13.5" customHeight="1">
      <c r="A45" s="347" t="s">
        <v>333</v>
      </c>
      <c r="B45" s="348">
        <v>11527127</v>
      </c>
      <c r="C45" s="348">
        <v>-156950</v>
      </c>
      <c r="D45" s="348">
        <f t="shared" si="0"/>
        <v>11370177</v>
      </c>
      <c r="E45" s="348">
        <f>-'- 15 -'!H45-'- 16 -'!B45</f>
        <v>-572825</v>
      </c>
      <c r="F45" s="348">
        <f t="shared" si="1"/>
        <v>10797352</v>
      </c>
    </row>
    <row r="46" spans="1:6" ht="13.5" customHeight="1">
      <c r="A46" s="25" t="s">
        <v>334</v>
      </c>
      <c r="B46" s="26">
        <v>282147171</v>
      </c>
      <c r="C46" s="26">
        <v>-2020331</v>
      </c>
      <c r="D46" s="26">
        <f t="shared" si="0"/>
        <v>280126840</v>
      </c>
      <c r="E46" s="26">
        <f>-'- 15 -'!H46-'- 16 -'!B46</f>
        <v>-6239285</v>
      </c>
      <c r="F46" s="26">
        <f t="shared" si="1"/>
        <v>273887555</v>
      </c>
    </row>
    <row r="47" spans="1:6" ht="4.5" customHeight="1">
      <c r="A47"/>
      <c r="B47"/>
      <c r="C47"/>
      <c r="D47"/>
      <c r="E47"/>
      <c r="F47"/>
    </row>
    <row r="48" spans="1:6" ht="13.5" customHeight="1">
      <c r="A48" s="349" t="s">
        <v>335</v>
      </c>
      <c r="B48" s="350">
        <f>SUM(B11:B46)</f>
        <v>1536007876</v>
      </c>
      <c r="C48" s="350">
        <f>SUM(C11:C46)</f>
        <v>-15605120</v>
      </c>
      <c r="D48" s="350">
        <f>SUM(D11:D46)</f>
        <v>1520402756</v>
      </c>
      <c r="E48" s="350">
        <f>SUM(E11:E46)</f>
        <v>-20202961</v>
      </c>
      <c r="F48" s="350">
        <f>SUM(F11:F46)</f>
        <v>1500199795</v>
      </c>
    </row>
    <row r="49" spans="1:6" ht="4.5" customHeight="1">
      <c r="A49" s="27" t="s">
        <v>50</v>
      </c>
      <c r="B49" s="28"/>
      <c r="C49" s="28"/>
      <c r="D49" s="28"/>
      <c r="E49" s="28"/>
      <c r="F49" s="28"/>
    </row>
    <row r="50" spans="1:6" ht="13.5" customHeight="1">
      <c r="A50" s="25" t="s">
        <v>336</v>
      </c>
      <c r="B50" s="26">
        <v>2556948</v>
      </c>
      <c r="C50" s="26">
        <v>-7299</v>
      </c>
      <c r="D50" s="26">
        <f>B50+C50</f>
        <v>2549649</v>
      </c>
      <c r="E50" s="26">
        <f>-'- 15 -'!H50-'- 16 -'!B50</f>
        <v>-6557</v>
      </c>
      <c r="F50" s="26">
        <f>D50+E50</f>
        <v>2543092</v>
      </c>
    </row>
    <row r="51" spans="1:6" ht="13.5" customHeight="1">
      <c r="A51" s="347" t="s">
        <v>337</v>
      </c>
      <c r="B51" s="348">
        <v>11225345</v>
      </c>
      <c r="C51" s="348">
        <v>-3223951</v>
      </c>
      <c r="D51" s="348">
        <f>B51+C51</f>
        <v>8001394</v>
      </c>
      <c r="E51" s="348">
        <f>-'- 15 -'!H51-'- 16 -'!B51</f>
        <v>-1078673</v>
      </c>
      <c r="F51" s="348">
        <f>D51+E51</f>
        <v>6922721</v>
      </c>
    </row>
    <row r="52" spans="1:6" ht="49.5" customHeight="1">
      <c r="A52" s="29"/>
      <c r="B52" s="29"/>
      <c r="C52" s="29"/>
      <c r="D52" s="29"/>
      <c r="E52" s="29"/>
      <c r="F52" s="29"/>
    </row>
    <row r="53" spans="1:6" ht="14.25" customHeight="1">
      <c r="A53" s="127" t="s">
        <v>443</v>
      </c>
      <c r="B53" s="31"/>
      <c r="C53" s="31"/>
      <c r="D53" s="31"/>
      <c r="E53" s="31"/>
      <c r="F53" s="31"/>
    </row>
    <row r="54" spans="1:6" ht="12" customHeight="1">
      <c r="A54" s="127" t="s">
        <v>444</v>
      </c>
      <c r="B54" s="31"/>
      <c r="C54" s="31"/>
      <c r="D54" s="31"/>
      <c r="E54" s="31"/>
      <c r="F54" s="31"/>
    </row>
    <row r="55" spans="1:6" ht="12" customHeight="1">
      <c r="A55" s="32" t="s">
        <v>437</v>
      </c>
      <c r="B55" s="31"/>
      <c r="C55" s="31"/>
      <c r="D55" s="31"/>
      <c r="E55" s="31"/>
      <c r="F55" s="31"/>
    </row>
    <row r="56" spans="1:6" ht="12" customHeight="1">
      <c r="A56" s="127" t="s">
        <v>445</v>
      </c>
      <c r="B56" s="31"/>
      <c r="C56" s="31"/>
      <c r="D56" s="31"/>
      <c r="E56" s="31"/>
      <c r="F56" s="31"/>
    </row>
    <row r="57" spans="1:6" ht="12" customHeight="1">
      <c r="A57" s="127" t="s">
        <v>446</v>
      </c>
      <c r="B57" s="31"/>
      <c r="C57" s="31"/>
      <c r="D57" s="31"/>
      <c r="E57" s="31"/>
      <c r="F57" s="31"/>
    </row>
    <row r="58" spans="1:6" ht="12" customHeight="1">
      <c r="A58" s="127" t="s">
        <v>447</v>
      </c>
      <c r="B58" s="31"/>
      <c r="C58" s="31"/>
      <c r="D58" s="31"/>
      <c r="E58" s="31"/>
      <c r="F58" s="31"/>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I51"/>
  <sheetViews>
    <sheetView showGridLines="0" showZeros="0" workbookViewId="0" topLeftCell="A1">
      <selection activeCell="A1" sqref="A1"/>
    </sheetView>
  </sheetViews>
  <sheetFormatPr defaultColWidth="15.83203125" defaultRowHeight="12"/>
  <cols>
    <col min="1" max="1" width="32.83203125" style="1" customWidth="1"/>
    <col min="2" max="2" width="13.83203125" style="1" customWidth="1"/>
    <col min="3" max="3" width="8.83203125" style="1" customWidth="1"/>
    <col min="4" max="4" width="14.83203125" style="1" customWidth="1"/>
    <col min="5" max="5" width="8.83203125" style="1" customWidth="1"/>
    <col min="6" max="6" width="18.83203125" style="1" customWidth="1"/>
    <col min="7" max="7" width="8.83203125" style="1" customWidth="1"/>
    <col min="8" max="8" width="16.83203125" style="1" customWidth="1"/>
    <col min="9" max="9" width="8.83203125" style="1" customWidth="1"/>
    <col min="10" max="16384" width="15.83203125" style="1" customWidth="1"/>
  </cols>
  <sheetData>
    <row r="1" spans="1:9" ht="6.75" customHeight="1">
      <c r="A1" s="5"/>
      <c r="B1" s="6"/>
      <c r="C1" s="6"/>
      <c r="D1" s="6"/>
      <c r="E1" s="6"/>
      <c r="F1" s="6"/>
      <c r="G1" s="6"/>
      <c r="H1" s="6"/>
      <c r="I1" s="6"/>
    </row>
    <row r="2" spans="1:9" ht="15.75" customHeight="1">
      <c r="A2" s="156"/>
      <c r="B2" s="7" t="s">
        <v>47</v>
      </c>
      <c r="C2" s="8"/>
      <c r="D2" s="8"/>
      <c r="E2" s="8"/>
      <c r="F2" s="8"/>
      <c r="G2" s="83"/>
      <c r="H2" s="83"/>
      <c r="I2" s="157" t="s">
        <v>536</v>
      </c>
    </row>
    <row r="3" spans="1:9" ht="15.75" customHeight="1">
      <c r="A3" s="158"/>
      <c r="B3" s="9" t="str">
        <f>OPYEAR</f>
        <v>OPERATING FUND 2005/2006 ACTUAL</v>
      </c>
      <c r="C3" s="10"/>
      <c r="D3" s="10"/>
      <c r="E3" s="10"/>
      <c r="F3" s="10"/>
      <c r="G3" s="85"/>
      <c r="H3" s="85"/>
      <c r="I3" s="75"/>
    </row>
    <row r="4" spans="2:9" ht="15.75" customHeight="1">
      <c r="B4" s="6"/>
      <c r="C4" s="6"/>
      <c r="D4" s="6"/>
      <c r="E4" s="6"/>
      <c r="F4" s="6"/>
      <c r="G4" s="6"/>
      <c r="H4" s="6"/>
      <c r="I4" s="6"/>
    </row>
    <row r="5" spans="2:9" ht="15.75" customHeight="1">
      <c r="B5" s="189" t="s">
        <v>66</v>
      </c>
      <c r="C5" s="190"/>
      <c r="D5" s="191"/>
      <c r="E5" s="191"/>
      <c r="F5" s="191"/>
      <c r="G5" s="191"/>
      <c r="H5" s="191"/>
      <c r="I5" s="192"/>
    </row>
    <row r="6" spans="2:9" ht="15.75" customHeight="1">
      <c r="B6" s="376"/>
      <c r="C6" s="377"/>
      <c r="D6" s="376" t="s">
        <v>92</v>
      </c>
      <c r="E6" s="377"/>
      <c r="F6" s="410"/>
      <c r="G6" s="411"/>
      <c r="H6" s="376"/>
      <c r="I6" s="377"/>
    </row>
    <row r="7" spans="2:9" ht="15.75" customHeight="1">
      <c r="B7" s="412" t="s">
        <v>296</v>
      </c>
      <c r="C7" s="413"/>
      <c r="D7" s="412" t="s">
        <v>119</v>
      </c>
      <c r="E7" s="413"/>
      <c r="F7" s="412" t="s">
        <v>93</v>
      </c>
      <c r="G7" s="413"/>
      <c r="H7" s="412" t="s">
        <v>257</v>
      </c>
      <c r="I7" s="413"/>
    </row>
    <row r="8" spans="1:9" ht="15.75" customHeight="1">
      <c r="A8" s="76"/>
      <c r="B8" s="362" t="s">
        <v>138</v>
      </c>
      <c r="C8" s="364"/>
      <c r="D8" s="362" t="s">
        <v>490</v>
      </c>
      <c r="E8" s="364"/>
      <c r="F8" s="362" t="s">
        <v>120</v>
      </c>
      <c r="G8" s="364"/>
      <c r="H8" s="362" t="s">
        <v>138</v>
      </c>
      <c r="I8" s="364"/>
    </row>
    <row r="9" spans="1:9" ht="15.75" customHeight="1">
      <c r="A9" s="42" t="s">
        <v>141</v>
      </c>
      <c r="B9" s="193" t="s">
        <v>142</v>
      </c>
      <c r="C9" s="193" t="s">
        <v>143</v>
      </c>
      <c r="D9" s="193" t="s">
        <v>142</v>
      </c>
      <c r="E9" s="193" t="s">
        <v>143</v>
      </c>
      <c r="F9" s="193" t="s">
        <v>142</v>
      </c>
      <c r="G9" s="193" t="s">
        <v>143</v>
      </c>
      <c r="H9" s="193" t="s">
        <v>142</v>
      </c>
      <c r="I9" s="193" t="s">
        <v>143</v>
      </c>
    </row>
    <row r="10" ht="4.5" customHeight="1">
      <c r="A10" s="4"/>
    </row>
    <row r="11" spans="1:9" ht="13.5" customHeight="1">
      <c r="A11" s="347" t="s">
        <v>300</v>
      </c>
      <c r="B11" s="348">
        <v>0</v>
      </c>
      <c r="C11" s="354">
        <f>B11/'- 3 -'!D11*100</f>
        <v>0</v>
      </c>
      <c r="D11" s="348">
        <v>0</v>
      </c>
      <c r="E11" s="354">
        <f>D11/'- 3 -'!D11*100</f>
        <v>0</v>
      </c>
      <c r="F11" s="348">
        <v>0</v>
      </c>
      <c r="G11" s="354">
        <f>F11/'- 3 -'!D11*100</f>
        <v>0</v>
      </c>
      <c r="H11" s="348">
        <v>12378</v>
      </c>
      <c r="I11" s="354">
        <f>H11/'- 3 -'!D11*100</f>
        <v>0.10240801976082624</v>
      </c>
    </row>
    <row r="12" spans="1:9" ht="13.5" customHeight="1">
      <c r="A12" s="25" t="s">
        <v>301</v>
      </c>
      <c r="B12" s="26">
        <v>0</v>
      </c>
      <c r="C12" s="80">
        <f>B12/'- 3 -'!D12*100</f>
        <v>0</v>
      </c>
      <c r="D12" s="26">
        <v>0</v>
      </c>
      <c r="E12" s="80">
        <f>D12/'- 3 -'!D12*100</f>
        <v>0</v>
      </c>
      <c r="F12" s="26">
        <v>0</v>
      </c>
      <c r="G12" s="80">
        <f>F12/'- 3 -'!D12*100</f>
        <v>0</v>
      </c>
      <c r="H12" s="26">
        <v>20568</v>
      </c>
      <c r="I12" s="80">
        <f>H12/'- 3 -'!D12*100</f>
        <v>0.09816818585211637</v>
      </c>
    </row>
    <row r="13" spans="1:9" ht="13.5" customHeight="1">
      <c r="A13" s="347" t="s">
        <v>302</v>
      </c>
      <c r="B13" s="348">
        <v>0</v>
      </c>
      <c r="C13" s="354">
        <f>B13/'- 3 -'!D13*100</f>
        <v>0</v>
      </c>
      <c r="D13" s="348">
        <v>0</v>
      </c>
      <c r="E13" s="354">
        <f>D13/'- 3 -'!D13*100</f>
        <v>0</v>
      </c>
      <c r="F13" s="348">
        <v>0</v>
      </c>
      <c r="G13" s="354">
        <f>F13/'- 3 -'!D13*100</f>
        <v>0</v>
      </c>
      <c r="H13" s="348">
        <v>104128</v>
      </c>
      <c r="I13" s="354">
        <f>H13/'- 3 -'!D13*100</f>
        <v>0.20098014105127854</v>
      </c>
    </row>
    <row r="14" spans="1:9" ht="13.5" customHeight="1">
      <c r="A14" s="25" t="s">
        <v>338</v>
      </c>
      <c r="B14" s="26">
        <v>0</v>
      </c>
      <c r="C14" s="80">
        <f>B14/'- 3 -'!D14*100</f>
        <v>0</v>
      </c>
      <c r="D14" s="26">
        <v>0</v>
      </c>
      <c r="E14" s="80">
        <f>D14/'- 3 -'!D14*100</f>
        <v>0</v>
      </c>
      <c r="F14" s="26">
        <v>0</v>
      </c>
      <c r="G14" s="80">
        <f>F14/'- 3 -'!D14*100</f>
        <v>0</v>
      </c>
      <c r="H14" s="26">
        <v>135269</v>
      </c>
      <c r="I14" s="80">
        <f>H14/'- 3 -'!D14*100</f>
        <v>0.29192510459000426</v>
      </c>
    </row>
    <row r="15" spans="1:9" ht="13.5" customHeight="1">
      <c r="A15" s="347" t="s">
        <v>303</v>
      </c>
      <c r="B15" s="348">
        <v>191799</v>
      </c>
      <c r="C15" s="354">
        <f>B15/'- 3 -'!D15*100</f>
        <v>1.3870396738082225</v>
      </c>
      <c r="D15" s="348">
        <v>0</v>
      </c>
      <c r="E15" s="354">
        <f>D15/'- 3 -'!D15*100</f>
        <v>0</v>
      </c>
      <c r="F15" s="348">
        <v>0</v>
      </c>
      <c r="G15" s="354">
        <f>F15/'- 3 -'!D15*100</f>
        <v>0</v>
      </c>
      <c r="H15" s="348">
        <v>12409</v>
      </c>
      <c r="I15" s="354">
        <f>H15/'- 3 -'!D15*100</f>
        <v>0.08973860819027334</v>
      </c>
    </row>
    <row r="16" spans="1:9" ht="13.5" customHeight="1">
      <c r="A16" s="25" t="s">
        <v>304</v>
      </c>
      <c r="B16" s="26">
        <v>0</v>
      </c>
      <c r="C16" s="80">
        <f>B16/'- 3 -'!D16*100</f>
        <v>0</v>
      </c>
      <c r="D16" s="26">
        <v>0</v>
      </c>
      <c r="E16" s="80">
        <f>D16/'- 3 -'!D16*100</f>
        <v>0</v>
      </c>
      <c r="F16" s="26">
        <v>0</v>
      </c>
      <c r="G16" s="80">
        <f>F16/'- 3 -'!D16*100</f>
        <v>0</v>
      </c>
      <c r="H16" s="26">
        <v>5000</v>
      </c>
      <c r="I16" s="80">
        <f>H16/'- 3 -'!D16*100</f>
        <v>0.04455688225157689</v>
      </c>
    </row>
    <row r="17" spans="1:9" ht="13.5" customHeight="1">
      <c r="A17" s="347" t="s">
        <v>305</v>
      </c>
      <c r="B17" s="348">
        <v>0</v>
      </c>
      <c r="C17" s="354">
        <f>B17/'- 3 -'!D17*100</f>
        <v>0</v>
      </c>
      <c r="D17" s="348">
        <v>0</v>
      </c>
      <c r="E17" s="354">
        <f>D17/'- 3 -'!D17*100</f>
        <v>0</v>
      </c>
      <c r="F17" s="348">
        <v>0</v>
      </c>
      <c r="G17" s="354">
        <f>F17/'- 3 -'!D17*100</f>
        <v>0</v>
      </c>
      <c r="H17" s="348">
        <v>113244</v>
      </c>
      <c r="I17" s="354">
        <f>H17/'- 3 -'!D17*100</f>
        <v>0.8587767807518856</v>
      </c>
    </row>
    <row r="18" spans="1:9" ht="13.5" customHeight="1">
      <c r="A18" s="25" t="s">
        <v>306</v>
      </c>
      <c r="B18" s="26">
        <v>4024</v>
      </c>
      <c r="C18" s="80">
        <f>B18/'- 3 -'!D18*100</f>
        <v>0.0049570470151518355</v>
      </c>
      <c r="D18" s="26">
        <v>0</v>
      </c>
      <c r="E18" s="80">
        <f>D18/'- 3 -'!D18*100</f>
        <v>0</v>
      </c>
      <c r="F18" s="26">
        <v>568630</v>
      </c>
      <c r="G18" s="80">
        <f>F18/'- 3 -'!D18*100</f>
        <v>0.7004785398175417</v>
      </c>
      <c r="H18" s="26">
        <v>906649</v>
      </c>
      <c r="I18" s="80">
        <f>H18/'- 3 -'!D18*100</f>
        <v>1.1168741847018877</v>
      </c>
    </row>
    <row r="19" spans="1:9" ht="13.5" customHeight="1">
      <c r="A19" s="347" t="s">
        <v>307</v>
      </c>
      <c r="B19" s="348">
        <v>0</v>
      </c>
      <c r="C19" s="354">
        <f>B19/'- 3 -'!D19*100</f>
        <v>0</v>
      </c>
      <c r="D19" s="348">
        <v>0</v>
      </c>
      <c r="E19" s="354">
        <f>D19/'- 3 -'!D19*100</f>
        <v>0</v>
      </c>
      <c r="F19" s="348">
        <v>0</v>
      </c>
      <c r="G19" s="354">
        <f>F19/'- 3 -'!D19*100</f>
        <v>0</v>
      </c>
      <c r="H19" s="348">
        <v>20518</v>
      </c>
      <c r="I19" s="354">
        <f>H19/'- 3 -'!D19*100</f>
        <v>0.09452482089670232</v>
      </c>
    </row>
    <row r="20" spans="1:9" ht="13.5" customHeight="1">
      <c r="A20" s="25" t="s">
        <v>308</v>
      </c>
      <c r="B20" s="26">
        <v>0</v>
      </c>
      <c r="C20" s="80">
        <f>B20/'- 3 -'!D20*100</f>
        <v>0</v>
      </c>
      <c r="D20" s="26">
        <v>0</v>
      </c>
      <c r="E20" s="80">
        <f>D20/'- 3 -'!D20*100</f>
        <v>0</v>
      </c>
      <c r="F20" s="26">
        <v>0</v>
      </c>
      <c r="G20" s="80">
        <f>F20/'- 3 -'!D20*100</f>
        <v>0</v>
      </c>
      <c r="H20" s="26">
        <v>132433</v>
      </c>
      <c r="I20" s="80">
        <f>H20/'- 3 -'!D20*100</f>
        <v>0.31335467100243986</v>
      </c>
    </row>
    <row r="21" spans="1:9" ht="13.5" customHeight="1">
      <c r="A21" s="347" t="s">
        <v>309</v>
      </c>
      <c r="B21" s="348">
        <v>72457</v>
      </c>
      <c r="C21" s="354">
        <f>B21/'- 3 -'!D21*100</f>
        <v>0.2803068399905869</v>
      </c>
      <c r="D21" s="348">
        <v>0</v>
      </c>
      <c r="E21" s="354">
        <f>D21/'- 3 -'!D21*100</f>
        <v>0</v>
      </c>
      <c r="F21" s="348">
        <v>0</v>
      </c>
      <c r="G21" s="354">
        <f>F21/'- 3 -'!D21*100</f>
        <v>0</v>
      </c>
      <c r="H21" s="348">
        <v>21170</v>
      </c>
      <c r="I21" s="354">
        <f>H21/'- 3 -'!D21*100</f>
        <v>0.0818981713650955</v>
      </c>
    </row>
    <row r="22" spans="1:9" ht="13.5" customHeight="1">
      <c r="A22" s="25" t="s">
        <v>310</v>
      </c>
      <c r="B22" s="26">
        <v>0</v>
      </c>
      <c r="C22" s="80">
        <f>B22/'- 3 -'!D22*100</f>
        <v>0</v>
      </c>
      <c r="D22" s="26">
        <v>0</v>
      </c>
      <c r="E22" s="80">
        <f>D22/'- 3 -'!D22*100</f>
        <v>0</v>
      </c>
      <c r="F22" s="26">
        <v>58022</v>
      </c>
      <c r="G22" s="80">
        <f>F22/'- 3 -'!D22*100</f>
        <v>0.40609010578275617</v>
      </c>
      <c r="H22" s="26">
        <v>0</v>
      </c>
      <c r="I22" s="80">
        <f>H22/'- 3 -'!D22*100</f>
        <v>0</v>
      </c>
    </row>
    <row r="23" spans="1:9" ht="13.5" customHeight="1">
      <c r="A23" s="347" t="s">
        <v>311</v>
      </c>
      <c r="B23" s="348">
        <v>103951</v>
      </c>
      <c r="C23" s="354">
        <f>B23/'- 3 -'!D23*100</f>
        <v>0.8973614804880357</v>
      </c>
      <c r="D23" s="348">
        <v>0</v>
      </c>
      <c r="E23" s="354">
        <f>D23/'- 3 -'!D23*100</f>
        <v>0</v>
      </c>
      <c r="F23" s="348">
        <v>70096</v>
      </c>
      <c r="G23" s="354">
        <f>F23/'- 3 -'!D23*100</f>
        <v>0.6051067362150373</v>
      </c>
      <c r="H23" s="348">
        <v>19259</v>
      </c>
      <c r="I23" s="354">
        <f>H23/'- 3 -'!D23*100</f>
        <v>0.1662541462104172</v>
      </c>
    </row>
    <row r="24" spans="1:9" ht="13.5" customHeight="1">
      <c r="A24" s="25" t="s">
        <v>312</v>
      </c>
      <c r="B24" s="26">
        <v>221068</v>
      </c>
      <c r="C24" s="80">
        <f>B24/'- 3 -'!D24*100</f>
        <v>0.5759565571581156</v>
      </c>
      <c r="D24" s="26">
        <v>0</v>
      </c>
      <c r="E24" s="80">
        <f>D24/'- 3 -'!D24*100</f>
        <v>0</v>
      </c>
      <c r="F24" s="26">
        <v>142066</v>
      </c>
      <c r="G24" s="80">
        <f>F24/'- 3 -'!D24*100</f>
        <v>0.37012975305889967</v>
      </c>
      <c r="H24" s="26">
        <v>0</v>
      </c>
      <c r="I24" s="80">
        <f>H24/'- 3 -'!D24*100</f>
        <v>0</v>
      </c>
    </row>
    <row r="25" spans="1:9" ht="13.5" customHeight="1">
      <c r="A25" s="347" t="s">
        <v>313</v>
      </c>
      <c r="B25" s="348">
        <v>311838</v>
      </c>
      <c r="C25" s="354">
        <f>B25/'- 3 -'!D25*100</f>
        <v>0.2596146103621261</v>
      </c>
      <c r="D25" s="348">
        <v>7176</v>
      </c>
      <c r="E25" s="354">
        <f>D25/'- 3 -'!D25*100</f>
        <v>0.005974238046545375</v>
      </c>
      <c r="F25" s="348">
        <v>147520</v>
      </c>
      <c r="G25" s="354">
        <f>F25/'- 3 -'!D25*100</f>
        <v>0.12281488247301753</v>
      </c>
      <c r="H25" s="348">
        <v>273053</v>
      </c>
      <c r="I25" s="354">
        <f>H25/'- 3 -'!D25*100</f>
        <v>0.2273249193594418</v>
      </c>
    </row>
    <row r="26" spans="1:9" ht="13.5" customHeight="1">
      <c r="A26" s="25" t="s">
        <v>314</v>
      </c>
      <c r="B26" s="26">
        <v>0</v>
      </c>
      <c r="C26" s="80">
        <f>B26/'- 3 -'!D26*100</f>
        <v>0</v>
      </c>
      <c r="D26" s="26">
        <v>0</v>
      </c>
      <c r="E26" s="80">
        <f>D26/'- 3 -'!D26*100</f>
        <v>0</v>
      </c>
      <c r="F26" s="26">
        <v>0</v>
      </c>
      <c r="G26" s="80">
        <f>F26/'- 3 -'!D26*100</f>
        <v>0</v>
      </c>
      <c r="H26" s="26">
        <v>93862</v>
      </c>
      <c r="I26" s="80">
        <f>H26/'- 3 -'!D26*100</f>
        <v>0.32246361625654724</v>
      </c>
    </row>
    <row r="27" spans="1:9" ht="13.5" customHeight="1">
      <c r="A27" s="347" t="s">
        <v>315</v>
      </c>
      <c r="B27" s="348">
        <v>0</v>
      </c>
      <c r="C27" s="354">
        <f>B27/'- 3 -'!D27*100</f>
        <v>0</v>
      </c>
      <c r="D27" s="348">
        <v>6004</v>
      </c>
      <c r="E27" s="354">
        <f>D27/'- 3 -'!D27*100</f>
        <v>0.020302267763985526</v>
      </c>
      <c r="F27" s="348">
        <v>134094</v>
      </c>
      <c r="G27" s="354">
        <f>F27/'- 3 -'!D27*100</f>
        <v>0.45343309352829375</v>
      </c>
      <c r="H27" s="348">
        <v>108554</v>
      </c>
      <c r="I27" s="354">
        <f>H27/'- 3 -'!D27*100</f>
        <v>0.36707068202060045</v>
      </c>
    </row>
    <row r="28" spans="1:9" ht="13.5" customHeight="1">
      <c r="A28" s="25" t="s">
        <v>316</v>
      </c>
      <c r="B28" s="26">
        <v>0</v>
      </c>
      <c r="C28" s="80">
        <f>B28/'- 3 -'!D28*100</f>
        <v>0</v>
      </c>
      <c r="D28" s="26">
        <v>0</v>
      </c>
      <c r="E28" s="80">
        <f>D28/'- 3 -'!D28*100</f>
        <v>0</v>
      </c>
      <c r="F28" s="26">
        <v>0</v>
      </c>
      <c r="G28" s="80">
        <f>F28/'- 3 -'!D28*100</f>
        <v>0</v>
      </c>
      <c r="H28" s="26">
        <v>9462</v>
      </c>
      <c r="I28" s="80">
        <f>H28/'- 3 -'!D28*100</f>
        <v>0.052603500806898344</v>
      </c>
    </row>
    <row r="29" spans="1:9" ht="13.5" customHeight="1">
      <c r="A29" s="347" t="s">
        <v>317</v>
      </c>
      <c r="B29" s="348">
        <v>0</v>
      </c>
      <c r="C29" s="354">
        <f>B29/'- 3 -'!D29*100</f>
        <v>0</v>
      </c>
      <c r="D29" s="348">
        <v>0</v>
      </c>
      <c r="E29" s="354">
        <f>D29/'- 3 -'!D29*100</f>
        <v>0</v>
      </c>
      <c r="F29" s="348">
        <v>461962</v>
      </c>
      <c r="G29" s="354">
        <f>F29/'- 3 -'!D29*100</f>
        <v>0.41869638959492317</v>
      </c>
      <c r="H29" s="348">
        <v>48720</v>
      </c>
      <c r="I29" s="354">
        <f>H29/'- 3 -'!D29*100</f>
        <v>0.04415706941494031</v>
      </c>
    </row>
    <row r="30" spans="1:9" ht="13.5" customHeight="1">
      <c r="A30" s="25" t="s">
        <v>318</v>
      </c>
      <c r="B30" s="26">
        <v>0</v>
      </c>
      <c r="C30" s="80">
        <f>B30/'- 3 -'!D30*100</f>
        <v>0</v>
      </c>
      <c r="D30" s="26">
        <v>0</v>
      </c>
      <c r="E30" s="80">
        <f>D30/'- 3 -'!D30*100</f>
        <v>0</v>
      </c>
      <c r="F30" s="26">
        <v>0</v>
      </c>
      <c r="G30" s="80">
        <f>F30/'- 3 -'!D30*100</f>
        <v>0</v>
      </c>
      <c r="H30" s="26">
        <v>9538</v>
      </c>
      <c r="I30" s="80">
        <f>H30/'- 3 -'!D30*100</f>
        <v>0.09205533859677281</v>
      </c>
    </row>
    <row r="31" spans="1:9" ht="13.5" customHeight="1">
      <c r="A31" s="347" t="s">
        <v>319</v>
      </c>
      <c r="B31" s="348">
        <v>4725</v>
      </c>
      <c r="C31" s="354">
        <f>B31/'- 3 -'!D31*100</f>
        <v>0.017418053862594447</v>
      </c>
      <c r="D31" s="348">
        <v>0</v>
      </c>
      <c r="E31" s="354">
        <f>D31/'- 3 -'!D31*100</f>
        <v>0</v>
      </c>
      <c r="F31" s="348">
        <v>0</v>
      </c>
      <c r="G31" s="354">
        <f>F31/'- 3 -'!D31*100</f>
        <v>0</v>
      </c>
      <c r="H31" s="348">
        <v>32427</v>
      </c>
      <c r="I31" s="354">
        <f>H31/'- 3 -'!D31*100</f>
        <v>0.11953761536557675</v>
      </c>
    </row>
    <row r="32" spans="1:9" ht="13.5" customHeight="1">
      <c r="A32" s="25" t="s">
        <v>320</v>
      </c>
      <c r="B32" s="26">
        <v>0</v>
      </c>
      <c r="C32" s="80">
        <f>B32/'- 3 -'!D32*100</f>
        <v>0</v>
      </c>
      <c r="D32" s="26">
        <v>0</v>
      </c>
      <c r="E32" s="80">
        <f>D32/'- 3 -'!D32*100</f>
        <v>0</v>
      </c>
      <c r="F32" s="26">
        <v>0</v>
      </c>
      <c r="G32" s="80">
        <f>F32/'- 3 -'!D32*100</f>
        <v>0</v>
      </c>
      <c r="H32" s="26">
        <v>11032</v>
      </c>
      <c r="I32" s="80">
        <f>H32/'- 3 -'!D32*100</f>
        <v>0.05661185053527244</v>
      </c>
    </row>
    <row r="33" spans="1:9" ht="13.5" customHeight="1">
      <c r="A33" s="347" t="s">
        <v>321</v>
      </c>
      <c r="B33" s="348">
        <v>0</v>
      </c>
      <c r="C33" s="354">
        <f>B33/'- 3 -'!D33*100</f>
        <v>0</v>
      </c>
      <c r="D33" s="348">
        <v>0</v>
      </c>
      <c r="E33" s="354">
        <f>D33/'- 3 -'!D33*100</f>
        <v>0</v>
      </c>
      <c r="F33" s="348">
        <v>0</v>
      </c>
      <c r="G33" s="354">
        <f>F33/'- 3 -'!D33*100</f>
        <v>0</v>
      </c>
      <c r="H33" s="348">
        <v>14806</v>
      </c>
      <c r="I33" s="354">
        <f>H33/'- 3 -'!D33*100</f>
        <v>0.06572606392234824</v>
      </c>
    </row>
    <row r="34" spans="1:9" ht="13.5" customHeight="1">
      <c r="A34" s="25" t="s">
        <v>322</v>
      </c>
      <c r="B34" s="26">
        <v>0</v>
      </c>
      <c r="C34" s="80">
        <f>B34/'- 3 -'!D34*100</f>
        <v>0</v>
      </c>
      <c r="D34" s="26">
        <v>0</v>
      </c>
      <c r="E34" s="80">
        <f>D34/'- 3 -'!D34*100</f>
        <v>0</v>
      </c>
      <c r="F34" s="26">
        <v>0</v>
      </c>
      <c r="G34" s="80">
        <f>F34/'- 3 -'!D34*100</f>
        <v>0</v>
      </c>
      <c r="H34" s="26">
        <v>18196</v>
      </c>
      <c r="I34" s="80">
        <f>H34/'- 3 -'!D34*100</f>
        <v>0.09512600510039751</v>
      </c>
    </row>
    <row r="35" spans="1:9" ht="13.5" customHeight="1">
      <c r="A35" s="347" t="s">
        <v>323</v>
      </c>
      <c r="B35" s="348">
        <v>438684</v>
      </c>
      <c r="C35" s="354">
        <f>B35/'- 3 -'!D35*100</f>
        <v>0.31929681159332945</v>
      </c>
      <c r="D35" s="348">
        <v>1941</v>
      </c>
      <c r="E35" s="354">
        <f>D35/'- 3 -'!D35*100</f>
        <v>0.0014127597799387544</v>
      </c>
      <c r="F35" s="348">
        <v>293641</v>
      </c>
      <c r="G35" s="354">
        <f>F35/'- 3 -'!D35*100</f>
        <v>0.2137270451009767</v>
      </c>
      <c r="H35" s="348">
        <v>137425</v>
      </c>
      <c r="I35" s="354">
        <f>H35/'- 3 -'!D35*100</f>
        <v>0.1000249936929847</v>
      </c>
    </row>
    <row r="36" spans="1:9" ht="13.5" customHeight="1">
      <c r="A36" s="25" t="s">
        <v>324</v>
      </c>
      <c r="B36" s="26">
        <v>0</v>
      </c>
      <c r="C36" s="80">
        <f>B36/'- 3 -'!D36*100</f>
        <v>0</v>
      </c>
      <c r="D36" s="26">
        <v>0</v>
      </c>
      <c r="E36" s="80">
        <f>D36/'- 3 -'!D36*100</f>
        <v>0</v>
      </c>
      <c r="F36" s="26">
        <v>0</v>
      </c>
      <c r="G36" s="80">
        <f>F36/'- 3 -'!D36*100</f>
        <v>0</v>
      </c>
      <c r="H36" s="26">
        <v>11170</v>
      </c>
      <c r="I36" s="80">
        <f>H36/'- 3 -'!D36*100</f>
        <v>0.06427277711852308</v>
      </c>
    </row>
    <row r="37" spans="1:9" ht="13.5" customHeight="1">
      <c r="A37" s="347" t="s">
        <v>325</v>
      </c>
      <c r="B37" s="348">
        <v>0</v>
      </c>
      <c r="C37" s="354">
        <f>B37/'- 3 -'!D37*100</f>
        <v>0</v>
      </c>
      <c r="D37" s="348">
        <v>0</v>
      </c>
      <c r="E37" s="354">
        <f>D37/'- 3 -'!D37*100</f>
        <v>0</v>
      </c>
      <c r="F37" s="348">
        <v>0</v>
      </c>
      <c r="G37" s="354">
        <f>F37/'- 3 -'!D37*100</f>
        <v>0</v>
      </c>
      <c r="H37" s="348">
        <v>2867</v>
      </c>
      <c r="I37" s="354">
        <f>H37/'- 3 -'!D37*100</f>
        <v>0.010313333607923893</v>
      </c>
    </row>
    <row r="38" spans="1:9" ht="13.5" customHeight="1">
      <c r="A38" s="25" t="s">
        <v>326</v>
      </c>
      <c r="B38" s="26">
        <v>96685</v>
      </c>
      <c r="C38" s="80">
        <f>B38/'- 3 -'!D38*100</f>
        <v>0.13740044915742836</v>
      </c>
      <c r="D38" s="26">
        <v>0</v>
      </c>
      <c r="E38" s="80">
        <f>D38/'- 3 -'!D38*100</f>
        <v>0</v>
      </c>
      <c r="F38" s="26">
        <v>95643</v>
      </c>
      <c r="G38" s="80">
        <f>F38/'- 3 -'!D38*100</f>
        <v>0.13591964791605649</v>
      </c>
      <c r="H38" s="26">
        <v>723274</v>
      </c>
      <c r="I38" s="80">
        <f>H38/'- 3 -'!D38*100</f>
        <v>1.027855121930908</v>
      </c>
    </row>
    <row r="39" spans="1:9" ht="13.5" customHeight="1">
      <c r="A39" s="347" t="s">
        <v>327</v>
      </c>
      <c r="B39" s="348">
        <v>0</v>
      </c>
      <c r="C39" s="354">
        <f>B39/'- 3 -'!D39*100</f>
        <v>0</v>
      </c>
      <c r="D39" s="348">
        <v>0</v>
      </c>
      <c r="E39" s="354">
        <f>D39/'- 3 -'!D39*100</f>
        <v>0</v>
      </c>
      <c r="F39" s="348">
        <v>0</v>
      </c>
      <c r="G39" s="354">
        <f>F39/'- 3 -'!D39*100</f>
        <v>0</v>
      </c>
      <c r="H39" s="348">
        <v>44711</v>
      </c>
      <c r="I39" s="354">
        <f>H39/'- 3 -'!D39*100</f>
        <v>0.27921720014423296</v>
      </c>
    </row>
    <row r="40" spans="1:9" ht="13.5" customHeight="1">
      <c r="A40" s="25" t="s">
        <v>328</v>
      </c>
      <c r="B40" s="26">
        <v>420782</v>
      </c>
      <c r="C40" s="80">
        <f>B40/'- 3 -'!D40*100</f>
        <v>0.5769546212497665</v>
      </c>
      <c r="D40" s="26">
        <v>0</v>
      </c>
      <c r="E40" s="80">
        <f>D40/'- 3 -'!D40*100</f>
        <v>0</v>
      </c>
      <c r="F40" s="26">
        <v>87290</v>
      </c>
      <c r="G40" s="80">
        <f>F40/'- 3 -'!D40*100</f>
        <v>0.11968755528727969</v>
      </c>
      <c r="H40" s="26">
        <v>49009</v>
      </c>
      <c r="I40" s="80">
        <f>H40/'- 3 -'!D40*100</f>
        <v>0.06719861836492484</v>
      </c>
    </row>
    <row r="41" spans="1:9" ht="13.5" customHeight="1">
      <c r="A41" s="347" t="s">
        <v>329</v>
      </c>
      <c r="B41" s="348">
        <v>0</v>
      </c>
      <c r="C41" s="354">
        <f>B41/'- 3 -'!D41*100</f>
        <v>0</v>
      </c>
      <c r="D41" s="348">
        <v>0</v>
      </c>
      <c r="E41" s="354">
        <f>D41/'- 3 -'!D41*100</f>
        <v>0</v>
      </c>
      <c r="F41" s="348">
        <v>0</v>
      </c>
      <c r="G41" s="354">
        <f>F41/'- 3 -'!D41*100</f>
        <v>0</v>
      </c>
      <c r="H41" s="348">
        <v>116450</v>
      </c>
      <c r="I41" s="354">
        <f>H41/'- 3 -'!D41*100</f>
        <v>0.2655028105678372</v>
      </c>
    </row>
    <row r="42" spans="1:9" ht="13.5" customHeight="1">
      <c r="A42" s="25" t="s">
        <v>330</v>
      </c>
      <c r="B42" s="26">
        <v>15877</v>
      </c>
      <c r="C42" s="80">
        <f>B42/'- 3 -'!D42*100</f>
        <v>0.09789777824392831</v>
      </c>
      <c r="D42" s="26">
        <v>0</v>
      </c>
      <c r="E42" s="80">
        <f>D42/'- 3 -'!D42*100</f>
        <v>0</v>
      </c>
      <c r="F42" s="26">
        <v>0</v>
      </c>
      <c r="G42" s="80">
        <f>F42/'- 3 -'!D42*100</f>
        <v>0</v>
      </c>
      <c r="H42" s="26">
        <v>48195</v>
      </c>
      <c r="I42" s="80">
        <f>H42/'- 3 -'!D42*100</f>
        <v>0.2971709657029744</v>
      </c>
    </row>
    <row r="43" spans="1:9" ht="13.5" customHeight="1">
      <c r="A43" s="347" t="s">
        <v>331</v>
      </c>
      <c r="B43" s="348">
        <v>0</v>
      </c>
      <c r="C43" s="354">
        <f>B43/'- 3 -'!D43*100</f>
        <v>0</v>
      </c>
      <c r="D43" s="348">
        <v>0</v>
      </c>
      <c r="E43" s="354">
        <f>D43/'- 3 -'!D43*100</f>
        <v>0</v>
      </c>
      <c r="F43" s="348">
        <v>0</v>
      </c>
      <c r="G43" s="354">
        <f>F43/'- 3 -'!D43*100</f>
        <v>0</v>
      </c>
      <c r="H43" s="348">
        <v>4992</v>
      </c>
      <c r="I43" s="354">
        <f>H43/'- 3 -'!D43*100</f>
        <v>0.05209530184280869</v>
      </c>
    </row>
    <row r="44" spans="1:9" ht="13.5" customHeight="1">
      <c r="A44" s="25" t="s">
        <v>332</v>
      </c>
      <c r="B44" s="26">
        <v>0</v>
      </c>
      <c r="C44" s="80">
        <f>B44/'- 3 -'!D44*100</f>
        <v>0</v>
      </c>
      <c r="D44" s="26">
        <v>0</v>
      </c>
      <c r="E44" s="80">
        <f>D44/'- 3 -'!D44*100</f>
        <v>0</v>
      </c>
      <c r="F44" s="26">
        <v>0</v>
      </c>
      <c r="G44" s="80">
        <f>F44/'- 3 -'!D44*100</f>
        <v>0</v>
      </c>
      <c r="H44" s="26">
        <v>10756</v>
      </c>
      <c r="I44" s="80">
        <f>H44/'- 3 -'!D44*100</f>
        <v>0.15489252135244383</v>
      </c>
    </row>
    <row r="45" spans="1:9" ht="13.5" customHeight="1">
      <c r="A45" s="347" t="s">
        <v>333</v>
      </c>
      <c r="B45" s="348">
        <v>0</v>
      </c>
      <c r="C45" s="354">
        <f>B45/'- 3 -'!D45*100</f>
        <v>0</v>
      </c>
      <c r="D45" s="348">
        <v>0</v>
      </c>
      <c r="E45" s="354">
        <f>D45/'- 3 -'!D45*100</f>
        <v>0</v>
      </c>
      <c r="F45" s="348">
        <v>207730</v>
      </c>
      <c r="G45" s="354">
        <f>F45/'- 3 -'!D45*100</f>
        <v>1.826972438511731</v>
      </c>
      <c r="H45" s="348">
        <v>23922</v>
      </c>
      <c r="I45" s="354">
        <f>H45/'- 3 -'!D45*100</f>
        <v>0.21039250312462152</v>
      </c>
    </row>
    <row r="46" spans="1:9" ht="13.5" customHeight="1">
      <c r="A46" s="25" t="s">
        <v>334</v>
      </c>
      <c r="B46" s="26">
        <v>0</v>
      </c>
      <c r="C46" s="80">
        <f>B46/'- 3 -'!D46*100</f>
        <v>0</v>
      </c>
      <c r="D46" s="26">
        <v>2108761</v>
      </c>
      <c r="E46" s="80">
        <f>D46/'- 3 -'!D46*100</f>
        <v>0.7527879156456411</v>
      </c>
      <c r="F46" s="26">
        <v>142242</v>
      </c>
      <c r="G46" s="80">
        <f>F46/'- 3 -'!D46*100</f>
        <v>0.050777711982186356</v>
      </c>
      <c r="H46" s="26">
        <v>3713282</v>
      </c>
      <c r="I46" s="80">
        <f>H46/'- 3 -'!D46*100</f>
        <v>1.325571658895663</v>
      </c>
    </row>
    <row r="47" spans="1:9" ht="4.5" customHeight="1">
      <c r="A47"/>
      <c r="B47"/>
      <c r="C47"/>
      <c r="D47"/>
      <c r="E47"/>
      <c r="F47"/>
      <c r="G47"/>
      <c r="H47"/>
      <c r="I47"/>
    </row>
    <row r="48" spans="1:9" ht="13.5" customHeight="1">
      <c r="A48" s="349" t="s">
        <v>335</v>
      </c>
      <c r="B48" s="350">
        <f>SUM(B11:B46)</f>
        <v>1881890</v>
      </c>
      <c r="C48" s="357">
        <f>B48/'- 3 -'!D48*100</f>
        <v>0.12377575563931693</v>
      </c>
      <c r="D48" s="350">
        <f>SUM(D11:D46)</f>
        <v>2123882</v>
      </c>
      <c r="E48" s="357">
        <f>D48/'- 3 -'!D48*100</f>
        <v>0.13969206459396868</v>
      </c>
      <c r="F48" s="350">
        <f>SUM(F11:F46)</f>
        <v>2408936</v>
      </c>
      <c r="G48" s="357">
        <f>F48/'- 3 -'!D48*100</f>
        <v>0.158440649393298</v>
      </c>
      <c r="H48" s="350">
        <f>SUM(H11:H46)</f>
        <v>7008728</v>
      </c>
      <c r="I48" s="357">
        <f>H48/'- 3 -'!D48*100</f>
        <v>0.4609783803890974</v>
      </c>
    </row>
    <row r="49" spans="1:9" ht="4.5" customHeight="1">
      <c r="A49" s="27" t="s">
        <v>50</v>
      </c>
      <c r="B49"/>
      <c r="C49"/>
      <c r="D49"/>
      <c r="E49"/>
      <c r="F49"/>
      <c r="G49"/>
      <c r="H49"/>
      <c r="I49"/>
    </row>
    <row r="50" spans="1:9" ht="13.5" customHeight="1">
      <c r="A50" s="25" t="s">
        <v>336</v>
      </c>
      <c r="B50" s="26">
        <v>1557</v>
      </c>
      <c r="C50" s="80">
        <f>B50/'- 3 -'!D50*100</f>
        <v>0.06106722925390906</v>
      </c>
      <c r="D50" s="26">
        <v>0</v>
      </c>
      <c r="E50" s="80">
        <f>D50/'- 3 -'!D50*100</f>
        <v>0</v>
      </c>
      <c r="F50" s="26">
        <v>0</v>
      </c>
      <c r="G50" s="80">
        <f>F50/'- 3 -'!D50*100</f>
        <v>0</v>
      </c>
      <c r="H50" s="26">
        <v>5000</v>
      </c>
      <c r="I50" s="80">
        <f>H50/'- 3 -'!D50*100</f>
        <v>0.19610542470747935</v>
      </c>
    </row>
    <row r="51" spans="1:9" ht="13.5" customHeight="1">
      <c r="A51" s="347" t="s">
        <v>337</v>
      </c>
      <c r="B51" s="348">
        <v>279508</v>
      </c>
      <c r="C51" s="354">
        <f>B51/'- 3 -'!D51*100</f>
        <v>3.4932413027030043</v>
      </c>
      <c r="D51" s="348">
        <v>0</v>
      </c>
      <c r="E51" s="354">
        <f>D51/'- 3 -'!D51*100</f>
        <v>0</v>
      </c>
      <c r="F51" s="348">
        <v>755461</v>
      </c>
      <c r="G51" s="354">
        <f>F51/'- 3 -'!D51*100</f>
        <v>9.441617298185792</v>
      </c>
      <c r="H51" s="348">
        <v>0</v>
      </c>
      <c r="I51" s="354">
        <f>H51/'- 3 -'!D51*100</f>
        <v>0</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J51"/>
  <sheetViews>
    <sheetView showGridLines="0" showZeros="0" workbookViewId="0" topLeftCell="A1">
      <selection activeCell="A1" sqref="A1"/>
    </sheetView>
  </sheetViews>
  <sheetFormatPr defaultColWidth="15.83203125" defaultRowHeight="12"/>
  <cols>
    <col min="1" max="1" width="32.83203125" style="1" customWidth="1"/>
    <col min="2" max="2" width="14.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6"/>
      <c r="B2" s="7" t="s">
        <v>47</v>
      </c>
      <c r="C2" s="8"/>
      <c r="D2" s="8"/>
      <c r="E2" s="8"/>
      <c r="F2" s="8"/>
      <c r="G2" s="83"/>
      <c r="H2" s="83"/>
      <c r="I2" s="177"/>
      <c r="J2" s="157" t="s">
        <v>535</v>
      </c>
    </row>
    <row r="3" spans="1:10" ht="15.75" customHeight="1">
      <c r="A3" s="158"/>
      <c r="B3" s="9" t="str">
        <f>OPYEAR</f>
        <v>OPERATING FUND 2005/2006 ACTUAL</v>
      </c>
      <c r="C3" s="10"/>
      <c r="D3" s="10"/>
      <c r="E3" s="10"/>
      <c r="F3" s="10"/>
      <c r="G3" s="85"/>
      <c r="H3" s="85"/>
      <c r="I3" s="85"/>
      <c r="J3" s="75"/>
    </row>
    <row r="4" spans="2:10" ht="15.75" customHeight="1">
      <c r="B4" s="6"/>
      <c r="C4" s="6"/>
      <c r="D4" s="6"/>
      <c r="E4" s="6"/>
      <c r="F4" s="6"/>
      <c r="G4" s="6"/>
      <c r="H4" s="6"/>
      <c r="I4" s="6"/>
      <c r="J4" s="6"/>
    </row>
    <row r="5" spans="2:10" ht="15.75" customHeight="1">
      <c r="B5" s="189" t="s">
        <v>256</v>
      </c>
      <c r="C5" s="190"/>
      <c r="D5" s="191"/>
      <c r="E5" s="191"/>
      <c r="F5" s="191"/>
      <c r="G5" s="191"/>
      <c r="H5" s="191"/>
      <c r="I5" s="191"/>
      <c r="J5" s="192"/>
    </row>
    <row r="6" spans="2:10" ht="15.75" customHeight="1">
      <c r="B6" s="376"/>
      <c r="C6" s="379"/>
      <c r="D6" s="377"/>
      <c r="E6" s="376" t="s">
        <v>67</v>
      </c>
      <c r="F6" s="379"/>
      <c r="G6" s="377"/>
      <c r="H6" s="376" t="s">
        <v>65</v>
      </c>
      <c r="I6" s="379"/>
      <c r="J6" s="377"/>
    </row>
    <row r="7" spans="2:10" ht="15.75" customHeight="1">
      <c r="B7" s="362" t="s">
        <v>94</v>
      </c>
      <c r="C7" s="363"/>
      <c r="D7" s="364"/>
      <c r="E7" s="362" t="s">
        <v>95</v>
      </c>
      <c r="F7" s="363"/>
      <c r="G7" s="364"/>
      <c r="H7" s="362" t="s">
        <v>96</v>
      </c>
      <c r="I7" s="363"/>
      <c r="J7" s="364"/>
    </row>
    <row r="8" spans="1:10" ht="15.75" customHeight="1">
      <c r="A8" s="76"/>
      <c r="B8" s="159"/>
      <c r="C8" s="160"/>
      <c r="D8" s="161" t="s">
        <v>118</v>
      </c>
      <c r="E8" s="159"/>
      <c r="F8" s="161"/>
      <c r="G8" s="161" t="s">
        <v>118</v>
      </c>
      <c r="H8" s="159"/>
      <c r="I8" s="161"/>
      <c r="J8" s="161" t="s">
        <v>118</v>
      </c>
    </row>
    <row r="9" spans="1:10" ht="15.75" customHeight="1">
      <c r="A9" s="42" t="s">
        <v>141</v>
      </c>
      <c r="B9" s="88" t="s">
        <v>142</v>
      </c>
      <c r="C9" s="88" t="s">
        <v>143</v>
      </c>
      <c r="D9" s="88" t="s">
        <v>144</v>
      </c>
      <c r="E9" s="88" t="s">
        <v>142</v>
      </c>
      <c r="F9" s="88" t="s">
        <v>143</v>
      </c>
      <c r="G9" s="88" t="s">
        <v>144</v>
      </c>
      <c r="H9" s="88" t="s">
        <v>142</v>
      </c>
      <c r="I9" s="88" t="s">
        <v>143</v>
      </c>
      <c r="J9" s="88" t="s">
        <v>144</v>
      </c>
    </row>
    <row r="10" ht="4.5" customHeight="1">
      <c r="A10" s="4"/>
    </row>
    <row r="11" spans="1:10" ht="13.5" customHeight="1">
      <c r="A11" s="347" t="s">
        <v>300</v>
      </c>
      <c r="B11" s="348">
        <v>89783</v>
      </c>
      <c r="C11" s="354">
        <f>B11/'- 3 -'!D11*100</f>
        <v>0.7428097623352934</v>
      </c>
      <c r="D11" s="348">
        <f>B11/'- 7 -'!F11</f>
        <v>59.81545636242505</v>
      </c>
      <c r="E11" s="348">
        <v>113246</v>
      </c>
      <c r="F11" s="354">
        <f>E11/'- 3 -'!D11*100</f>
        <v>0.9369283087602623</v>
      </c>
      <c r="G11" s="348">
        <f>E11/'- 7 -'!F11</f>
        <v>75.44703530979348</v>
      </c>
      <c r="H11" s="348">
        <v>251337</v>
      </c>
      <c r="I11" s="354">
        <f>H11/'- 3 -'!D11*100</f>
        <v>2.0794089887402474</v>
      </c>
      <c r="J11" s="348">
        <f>H11/'- 7 -'!F11</f>
        <v>167.44636908727514</v>
      </c>
    </row>
    <row r="12" spans="1:10" ht="13.5" customHeight="1">
      <c r="A12" s="25" t="s">
        <v>301</v>
      </c>
      <c r="B12" s="26">
        <v>132883</v>
      </c>
      <c r="C12" s="80">
        <f>B12/'- 3 -'!D12*100</f>
        <v>0.634231964244787</v>
      </c>
      <c r="D12" s="26">
        <f>B12/'- 7 -'!F12</f>
        <v>56.65927599880613</v>
      </c>
      <c r="E12" s="26">
        <v>115144</v>
      </c>
      <c r="F12" s="80">
        <f>E12/'- 3 -'!D12*100</f>
        <v>0.5495661995213966</v>
      </c>
      <c r="G12" s="26">
        <f>E12/'- 7 -'!F12</f>
        <v>49.095638084680004</v>
      </c>
      <c r="H12" s="26">
        <v>373788</v>
      </c>
      <c r="I12" s="80">
        <f>H12/'- 3 -'!D12*100</f>
        <v>1.7840378186158534</v>
      </c>
      <c r="J12" s="26">
        <f>H12/'- 7 -'!F12</f>
        <v>159.37747836097728</v>
      </c>
    </row>
    <row r="13" spans="1:10" ht="13.5" customHeight="1">
      <c r="A13" s="347" t="s">
        <v>302</v>
      </c>
      <c r="B13" s="348">
        <v>216307</v>
      </c>
      <c r="C13" s="354">
        <f>B13/'- 3 -'!D13*100</f>
        <v>0.4174997250535774</v>
      </c>
      <c r="D13" s="348">
        <f>B13/'- 7 -'!F13</f>
        <v>31.240179087232814</v>
      </c>
      <c r="E13" s="348">
        <v>594692</v>
      </c>
      <c r="F13" s="354">
        <f>E13/'- 3 -'!D13*100</f>
        <v>1.1478303822417306</v>
      </c>
      <c r="G13" s="348">
        <f>E13/'- 7 -'!F13</f>
        <v>85.88850375505488</v>
      </c>
      <c r="H13" s="348">
        <v>938117</v>
      </c>
      <c r="I13" s="354">
        <f>H13/'- 3 -'!D13*100</f>
        <v>1.8106838408747143</v>
      </c>
      <c r="J13" s="348">
        <f>H13/'- 7 -'!F13</f>
        <v>135.487723859041</v>
      </c>
    </row>
    <row r="14" spans="1:10" ht="13.5" customHeight="1">
      <c r="A14" s="25" t="s">
        <v>338</v>
      </c>
      <c r="B14" s="26">
        <v>545109</v>
      </c>
      <c r="C14" s="80">
        <f>B14/'- 3 -'!D14*100</f>
        <v>1.176404067731355</v>
      </c>
      <c r="D14" s="26">
        <f>B14/'- 7 -'!F14</f>
        <v>119.02203104871286</v>
      </c>
      <c r="E14" s="26">
        <v>490101</v>
      </c>
      <c r="F14" s="80">
        <f>E14/'- 3 -'!D14*100</f>
        <v>1.0576908654951664</v>
      </c>
      <c r="G14" s="26">
        <f>E14/'- 7 -'!F14</f>
        <v>107.01128845607984</v>
      </c>
      <c r="H14" s="26">
        <v>720734</v>
      </c>
      <c r="I14" s="80">
        <f>H14/'- 3 -'!D14*100</f>
        <v>1.5554217768414946</v>
      </c>
      <c r="J14" s="26">
        <f>H14/'- 7 -'!F14</f>
        <v>157.3689381864233</v>
      </c>
    </row>
    <row r="15" spans="1:10" ht="13.5" customHeight="1">
      <c r="A15" s="347" t="s">
        <v>303</v>
      </c>
      <c r="B15" s="348">
        <v>113584</v>
      </c>
      <c r="C15" s="354">
        <f>B15/'- 3 -'!D15*100</f>
        <v>0.8214094667325333</v>
      </c>
      <c r="D15" s="348">
        <f>B15/'- 7 -'!F15</f>
        <v>70.68077162414437</v>
      </c>
      <c r="E15" s="348">
        <v>115967</v>
      </c>
      <c r="F15" s="354">
        <f>E15/'- 3 -'!D15*100</f>
        <v>0.8386426928843119</v>
      </c>
      <c r="G15" s="348">
        <f>E15/'- 7 -'!F15</f>
        <v>72.1636589919104</v>
      </c>
      <c r="H15" s="348">
        <v>300725</v>
      </c>
      <c r="I15" s="354">
        <f>H15/'- 3 -'!D15*100</f>
        <v>2.174763715691832</v>
      </c>
      <c r="J15" s="348">
        <f>H15/'- 7 -'!F15</f>
        <v>187.1344119477287</v>
      </c>
    </row>
    <row r="16" spans="1:10" ht="13.5" customHeight="1">
      <c r="A16" s="25" t="s">
        <v>304</v>
      </c>
      <c r="B16" s="26">
        <v>74129</v>
      </c>
      <c r="C16" s="80">
        <f>B16/'- 3 -'!D16*100</f>
        <v>0.6605914248854287</v>
      </c>
      <c r="D16" s="26">
        <f>B16/'- 7 -'!F16</f>
        <v>59.46971520256719</v>
      </c>
      <c r="E16" s="26">
        <v>170755</v>
      </c>
      <c r="F16" s="80">
        <f>E16/'- 3 -'!D16*100</f>
        <v>1.5216620857736023</v>
      </c>
      <c r="G16" s="26">
        <f>E16/'- 7 -'!F16</f>
        <v>136.98756518251102</v>
      </c>
      <c r="H16" s="26">
        <v>270108</v>
      </c>
      <c r="I16" s="80">
        <f>H16/'- 3 -'!D16*100</f>
        <v>2.407034070241786</v>
      </c>
      <c r="J16" s="26">
        <f>H16/'- 7 -'!F16</f>
        <v>216.69314079422384</v>
      </c>
    </row>
    <row r="17" spans="1:10" ht="13.5" customHeight="1">
      <c r="A17" s="347" t="s">
        <v>305</v>
      </c>
      <c r="B17" s="348">
        <v>135370</v>
      </c>
      <c r="C17" s="354">
        <f>B17/'- 3 -'!D17*100</f>
        <v>1.026567525081971</v>
      </c>
      <c r="D17" s="348">
        <f>B17/'- 7 -'!F17</f>
        <v>90.29301708210214</v>
      </c>
      <c r="E17" s="348">
        <v>174190</v>
      </c>
      <c r="F17" s="354">
        <f>E17/'- 3 -'!D17*100</f>
        <v>1.3209558779199861</v>
      </c>
      <c r="G17" s="348">
        <f>E17/'- 7 -'!F17</f>
        <v>116.18630897193893</v>
      </c>
      <c r="H17" s="348">
        <v>205600</v>
      </c>
      <c r="I17" s="354">
        <f>H17/'- 3 -'!D17*100</f>
        <v>1.5591510907649646</v>
      </c>
      <c r="J17" s="348">
        <f>H17/'- 7 -'!F17</f>
        <v>137.1370636926956</v>
      </c>
    </row>
    <row r="18" spans="1:10" ht="13.5" customHeight="1">
      <c r="A18" s="25" t="s">
        <v>306</v>
      </c>
      <c r="B18" s="26">
        <v>621917</v>
      </c>
      <c r="C18" s="80">
        <f>B18/'- 3 -'!D18*100</f>
        <v>0.7661212247818548</v>
      </c>
      <c r="D18" s="26">
        <f>B18/'- 7 -'!F18</f>
        <v>110.0543266678464</v>
      </c>
      <c r="E18" s="26">
        <v>1556626</v>
      </c>
      <c r="F18" s="80">
        <f>E18/'- 3 -'!D18*100</f>
        <v>1.9175616965725</v>
      </c>
      <c r="G18" s="26">
        <f>E18/'- 7 -'!F18</f>
        <v>275.46027251813837</v>
      </c>
      <c r="H18" s="26">
        <v>2016089</v>
      </c>
      <c r="I18" s="80">
        <f>H18/'- 3 -'!D18*100</f>
        <v>2.4835606261755587</v>
      </c>
      <c r="J18" s="26">
        <f>H18/'- 7 -'!F18</f>
        <v>356.76676694390375</v>
      </c>
    </row>
    <row r="19" spans="1:10" ht="13.5" customHeight="1">
      <c r="A19" s="347" t="s">
        <v>307</v>
      </c>
      <c r="B19" s="348">
        <v>126251</v>
      </c>
      <c r="C19" s="354">
        <f>B19/'- 3 -'!D19*100</f>
        <v>0.5816284805063634</v>
      </c>
      <c r="D19" s="348">
        <f>B19/'- 7 -'!F19</f>
        <v>38.0577870890922</v>
      </c>
      <c r="E19" s="348">
        <v>223218</v>
      </c>
      <c r="F19" s="354">
        <f>E19/'- 3 -'!D19*100</f>
        <v>1.028347863871727</v>
      </c>
      <c r="G19" s="348">
        <f>E19/'- 7 -'!F19</f>
        <v>67.28804618144001</v>
      </c>
      <c r="H19" s="348">
        <v>379859</v>
      </c>
      <c r="I19" s="354">
        <f>H19/'- 3 -'!D19*100</f>
        <v>1.7499806969977796</v>
      </c>
      <c r="J19" s="348">
        <f>H19/'- 7 -'!F19</f>
        <v>114.50675991378661</v>
      </c>
    </row>
    <row r="20" spans="1:10" ht="13.5" customHeight="1">
      <c r="A20" s="25" t="s">
        <v>308</v>
      </c>
      <c r="B20" s="26">
        <v>190074</v>
      </c>
      <c r="C20" s="80">
        <f>B20/'- 3 -'!D20*100</f>
        <v>0.44974119544311286</v>
      </c>
      <c r="D20" s="26">
        <f>B20/'- 7 -'!F20</f>
        <v>28.58470561696368</v>
      </c>
      <c r="E20" s="26">
        <v>290497</v>
      </c>
      <c r="F20" s="80">
        <f>E20/'- 3 -'!D20*100</f>
        <v>0.6873558090671946</v>
      </c>
      <c r="G20" s="26">
        <f>E20/'- 7 -'!F20</f>
        <v>43.68704413865704</v>
      </c>
      <c r="H20" s="26">
        <v>674124</v>
      </c>
      <c r="I20" s="80">
        <f>H20/'- 3 -'!D20*100</f>
        <v>1.595069991881546</v>
      </c>
      <c r="J20" s="26">
        <f>H20/'- 7 -'!F20</f>
        <v>101.37965260545906</v>
      </c>
    </row>
    <row r="21" spans="1:10" ht="13.5" customHeight="1">
      <c r="A21" s="347" t="s">
        <v>309</v>
      </c>
      <c r="B21" s="348">
        <v>195178</v>
      </c>
      <c r="C21" s="354">
        <f>B21/'- 3 -'!D21*100</f>
        <v>0.7550647751864248</v>
      </c>
      <c r="D21" s="348">
        <f>B21/'- 7 -'!F21</f>
        <v>60.28664092664093</v>
      </c>
      <c r="E21" s="348">
        <v>330200</v>
      </c>
      <c r="F21" s="354">
        <f>E21/'- 3 -'!D21*100</f>
        <v>1.277410306318117</v>
      </c>
      <c r="G21" s="348">
        <f>E21/'- 7 -'!F21</f>
        <v>101.99227799227799</v>
      </c>
      <c r="H21" s="348">
        <v>436237</v>
      </c>
      <c r="I21" s="354">
        <f>H21/'- 3 -'!D21*100</f>
        <v>1.6876245905429934</v>
      </c>
      <c r="J21" s="348">
        <f>H21/'- 7 -'!F21</f>
        <v>134.7450193050193</v>
      </c>
    </row>
    <row r="22" spans="1:10" ht="13.5" customHeight="1">
      <c r="A22" s="25" t="s">
        <v>310</v>
      </c>
      <c r="B22" s="26">
        <v>70936</v>
      </c>
      <c r="C22" s="80">
        <f>B22/'- 3 -'!D22*100</f>
        <v>0.49647388479896576</v>
      </c>
      <c r="D22" s="26">
        <f>B22/'- 7 -'!F22</f>
        <v>42.54543273556049</v>
      </c>
      <c r="E22" s="26">
        <v>63627</v>
      </c>
      <c r="F22" s="80">
        <f>E22/'- 3 -'!D22*100</f>
        <v>0.44531893351900015</v>
      </c>
      <c r="G22" s="26">
        <f>E22/'- 7 -'!F22</f>
        <v>38.161698554549275</v>
      </c>
      <c r="H22" s="26">
        <v>369845</v>
      </c>
      <c r="I22" s="80">
        <f>H22/'- 3 -'!D22*100</f>
        <v>2.5885077241946752</v>
      </c>
      <c r="J22" s="26">
        <f>H22/'- 7 -'!F22</f>
        <v>221.82270737119896</v>
      </c>
    </row>
    <row r="23" spans="1:10" ht="13.5" customHeight="1">
      <c r="A23" s="347" t="s">
        <v>311</v>
      </c>
      <c r="B23" s="348">
        <v>87401</v>
      </c>
      <c r="C23" s="354">
        <f>B23/'- 3 -'!D23*100</f>
        <v>0.7544928933452761</v>
      </c>
      <c r="D23" s="348">
        <f>B23/'- 7 -'!F23</f>
        <v>65.83879472693032</v>
      </c>
      <c r="E23" s="348">
        <v>105511</v>
      </c>
      <c r="F23" s="354">
        <f>E23/'- 3 -'!D23*100</f>
        <v>0.9108282476144831</v>
      </c>
      <c r="G23" s="348">
        <f>E23/'- 7 -'!F23</f>
        <v>79.48097928436911</v>
      </c>
      <c r="H23" s="348">
        <v>202716</v>
      </c>
      <c r="I23" s="354">
        <f>H23/'- 3 -'!D23*100</f>
        <v>1.7499545928236635</v>
      </c>
      <c r="J23" s="348">
        <f>H23/'- 7 -'!F23</f>
        <v>152.70508474576272</v>
      </c>
    </row>
    <row r="24" spans="1:10" ht="13.5" customHeight="1">
      <c r="A24" s="25" t="s">
        <v>312</v>
      </c>
      <c r="B24" s="26">
        <v>218245</v>
      </c>
      <c r="C24" s="80">
        <f>B24/'- 3 -'!D24*100</f>
        <v>0.5686016918639193</v>
      </c>
      <c r="D24" s="26">
        <f>B24/'- 7 -'!F24</f>
        <v>47.37761858243786</v>
      </c>
      <c r="E24" s="26">
        <v>258509</v>
      </c>
      <c r="F24" s="80">
        <f>E24/'- 3 -'!D24*100</f>
        <v>0.6735029657588945</v>
      </c>
      <c r="G24" s="26">
        <f>E24/'- 7 -'!F24</f>
        <v>56.11831108216651</v>
      </c>
      <c r="H24" s="26">
        <v>559899</v>
      </c>
      <c r="I24" s="80">
        <f>H24/'- 3 -'!D24*100</f>
        <v>1.4587253713620774</v>
      </c>
      <c r="J24" s="26">
        <f>H24/'- 7 -'!F24</f>
        <v>121.5454249430153</v>
      </c>
    </row>
    <row r="25" spans="1:10" ht="13.5" customHeight="1">
      <c r="A25" s="347" t="s">
        <v>313</v>
      </c>
      <c r="B25" s="348">
        <v>366575</v>
      </c>
      <c r="C25" s="354">
        <f>B25/'- 3 -'!D25*100</f>
        <v>0.3051848260747451</v>
      </c>
      <c r="D25" s="348">
        <f>B25/'- 7 -'!F25</f>
        <v>25.05896024882934</v>
      </c>
      <c r="E25" s="348">
        <v>721319</v>
      </c>
      <c r="F25" s="354">
        <f>E25/'- 3 -'!D25*100</f>
        <v>0.6005199851583144</v>
      </c>
      <c r="G25" s="348">
        <f>E25/'- 7 -'!F25</f>
        <v>49.309156782992105</v>
      </c>
      <c r="H25" s="348">
        <v>2371706</v>
      </c>
      <c r="I25" s="354">
        <f>H25/'- 3 -'!D25*100</f>
        <v>1.9745173105378964</v>
      </c>
      <c r="J25" s="348">
        <f>H25/'- 7 -'!F25</f>
        <v>162.12913148989986</v>
      </c>
    </row>
    <row r="26" spans="1:10" ht="13.5" customHeight="1">
      <c r="A26" s="25" t="s">
        <v>314</v>
      </c>
      <c r="B26" s="26">
        <v>135252</v>
      </c>
      <c r="C26" s="80">
        <f>B26/'- 3 -'!D26*100</f>
        <v>0.4646592766607415</v>
      </c>
      <c r="D26" s="26">
        <f>B26/'- 7 -'!F26</f>
        <v>41.45655172413793</v>
      </c>
      <c r="E26" s="26">
        <v>257750</v>
      </c>
      <c r="F26" s="80">
        <f>E26/'- 3 -'!D26*100</f>
        <v>0.8855020891321839</v>
      </c>
      <c r="G26" s="26">
        <f>E26/'- 7 -'!F26</f>
        <v>79.00383141762453</v>
      </c>
      <c r="H26" s="26">
        <v>442083</v>
      </c>
      <c r="I26" s="80">
        <f>H26/'- 3 -'!D26*100</f>
        <v>1.518779515304843</v>
      </c>
      <c r="J26" s="26">
        <f>H26/'- 7 -'!F26</f>
        <v>135.50436781609196</v>
      </c>
    </row>
    <row r="27" spans="1:10" ht="13.5" customHeight="1">
      <c r="A27" s="347" t="s">
        <v>315</v>
      </c>
      <c r="B27" s="348">
        <v>176004</v>
      </c>
      <c r="C27" s="354">
        <f>B27/'- 3 -'!D27*100</f>
        <v>0.5951499559514505</v>
      </c>
      <c r="D27" s="348">
        <f>B27/'- 7 -'!F27</f>
        <v>51.94463300180031</v>
      </c>
      <c r="E27" s="348">
        <v>292666</v>
      </c>
      <c r="F27" s="354">
        <f>E27/'- 3 -'!D27*100</f>
        <v>0.9896374912416038</v>
      </c>
      <c r="G27" s="348">
        <f>E27/'- 7 -'!F27</f>
        <v>86.3754685240386</v>
      </c>
      <c r="H27" s="348">
        <v>561535</v>
      </c>
      <c r="I27" s="354">
        <f>H27/'- 3 -'!D27*100</f>
        <v>1.8988064505079303</v>
      </c>
      <c r="J27" s="348">
        <f>H27/'- 7 -'!F27</f>
        <v>165.72765103444203</v>
      </c>
    </row>
    <row r="28" spans="1:10" ht="13.5" customHeight="1">
      <c r="A28" s="25" t="s">
        <v>316</v>
      </c>
      <c r="B28" s="26">
        <v>136942</v>
      </c>
      <c r="C28" s="80">
        <f>B28/'- 3 -'!D28*100</f>
        <v>0.7613219834599738</v>
      </c>
      <c r="D28" s="26">
        <f>B28/'- 7 -'!F28</f>
        <v>66.8498901635343</v>
      </c>
      <c r="E28" s="26">
        <v>297698</v>
      </c>
      <c r="F28" s="80">
        <f>E28/'- 3 -'!D28*100</f>
        <v>1.6550366712335685</v>
      </c>
      <c r="G28" s="26">
        <f>E28/'- 7 -'!F28</f>
        <v>145.32487185745669</v>
      </c>
      <c r="H28" s="26">
        <v>268166</v>
      </c>
      <c r="I28" s="80">
        <f>H28/'- 3 -'!D28*100</f>
        <v>1.4908550409408898</v>
      </c>
      <c r="J28" s="26">
        <f>H28/'- 7 -'!F28</f>
        <v>130.90846961191116</v>
      </c>
    </row>
    <row r="29" spans="1:10" ht="13.5" customHeight="1">
      <c r="A29" s="347" t="s">
        <v>317</v>
      </c>
      <c r="B29" s="348">
        <v>293585</v>
      </c>
      <c r="C29" s="354">
        <f>B29/'- 3 -'!D29*100</f>
        <v>0.2660889413831127</v>
      </c>
      <c r="D29" s="348">
        <f>B29/'- 7 -'!F29</f>
        <v>22.831978846677295</v>
      </c>
      <c r="E29" s="348">
        <v>1337997</v>
      </c>
      <c r="F29" s="354">
        <f>E29/'- 3 -'!D29*100</f>
        <v>1.2126852710587417</v>
      </c>
      <c r="G29" s="348">
        <f>E29/'- 7 -'!F29</f>
        <v>104.0554497025314</v>
      </c>
      <c r="H29" s="348">
        <v>1234119</v>
      </c>
      <c r="I29" s="354">
        <f>H29/'- 3 -'!D29*100</f>
        <v>1.1185360909133153</v>
      </c>
      <c r="J29" s="348">
        <f>H29/'- 7 -'!F29</f>
        <v>95.97690243807598</v>
      </c>
    </row>
    <row r="30" spans="1:10" ht="13.5" customHeight="1">
      <c r="A30" s="25" t="s">
        <v>318</v>
      </c>
      <c r="B30" s="26">
        <v>86948</v>
      </c>
      <c r="C30" s="80">
        <f>B30/'- 3 -'!D30*100</f>
        <v>0.8391725288647728</v>
      </c>
      <c r="D30" s="26">
        <f>B30/'- 7 -'!F30</f>
        <v>70.66070702966275</v>
      </c>
      <c r="E30" s="26">
        <v>103748</v>
      </c>
      <c r="F30" s="80">
        <f>E30/'- 3 -'!D30*100</f>
        <v>1.0013165515556706</v>
      </c>
      <c r="G30" s="26">
        <f>E30/'- 7 -'!F30</f>
        <v>84.31369362047948</v>
      </c>
      <c r="H30" s="26">
        <v>185649</v>
      </c>
      <c r="I30" s="80">
        <f>H30/'- 3 -'!D30*100</f>
        <v>1.7917783136037195</v>
      </c>
      <c r="J30" s="26">
        <f>H30/'- 7 -'!F30</f>
        <v>150.87281592848436</v>
      </c>
    </row>
    <row r="31" spans="1:10" ht="13.5" customHeight="1">
      <c r="A31" s="347" t="s">
        <v>319</v>
      </c>
      <c r="B31" s="348">
        <v>124462</v>
      </c>
      <c r="C31" s="354">
        <f>B31/'- 3 -'!D31*100</f>
        <v>0.4588118137240698</v>
      </c>
      <c r="D31" s="348">
        <f>B31/'- 7 -'!F31</f>
        <v>36.69497022230084</v>
      </c>
      <c r="E31" s="348">
        <v>236814</v>
      </c>
      <c r="F31" s="354">
        <f>E31/'- 3 -'!D31*100</f>
        <v>0.8729818005114162</v>
      </c>
      <c r="G31" s="348">
        <f>E31/'- 7 -'!F31</f>
        <v>69.81956483283211</v>
      </c>
      <c r="H31" s="348">
        <v>400195</v>
      </c>
      <c r="I31" s="354">
        <f>H31/'- 3 -'!D31*100</f>
        <v>1.4752630826541766</v>
      </c>
      <c r="J31" s="348">
        <f>H31/'- 7 -'!F31</f>
        <v>117.98897340645084</v>
      </c>
    </row>
    <row r="32" spans="1:10" ht="13.5" customHeight="1">
      <c r="A32" s="25" t="s">
        <v>320</v>
      </c>
      <c r="B32" s="26">
        <v>129628</v>
      </c>
      <c r="C32" s="80">
        <f>B32/'- 3 -'!D32*100</f>
        <v>0.6651995069965823</v>
      </c>
      <c r="D32" s="26">
        <f>B32/'- 7 -'!F32</f>
        <v>58.708333333333336</v>
      </c>
      <c r="E32" s="26">
        <v>171716</v>
      </c>
      <c r="F32" s="80">
        <f>E32/'- 3 -'!D32*100</f>
        <v>0.8811784378639269</v>
      </c>
      <c r="G32" s="26">
        <f>E32/'- 7 -'!F32</f>
        <v>77.76992753623189</v>
      </c>
      <c r="H32" s="26">
        <v>430424</v>
      </c>
      <c r="I32" s="80">
        <f>H32/'- 3 -'!D32*100</f>
        <v>2.208765333103164</v>
      </c>
      <c r="J32" s="26">
        <f>H32/'- 7 -'!F32</f>
        <v>194.93840579710144</v>
      </c>
    </row>
    <row r="33" spans="1:10" ht="13.5" customHeight="1">
      <c r="A33" s="347" t="s">
        <v>321</v>
      </c>
      <c r="B33" s="348">
        <v>169025</v>
      </c>
      <c r="C33" s="354">
        <f>B33/'- 3 -'!D33*100</f>
        <v>0.7503274317489472</v>
      </c>
      <c r="D33" s="348">
        <f>B33/'- 7 -'!F33</f>
        <v>70.72175732217573</v>
      </c>
      <c r="E33" s="348">
        <v>275362</v>
      </c>
      <c r="F33" s="354">
        <f>E33/'- 3 -'!D33*100</f>
        <v>1.22237339009764</v>
      </c>
      <c r="G33" s="348">
        <f>E33/'- 7 -'!F33</f>
        <v>115.2142259414226</v>
      </c>
      <c r="H33" s="348">
        <v>260783</v>
      </c>
      <c r="I33" s="354">
        <f>H33/'- 3 -'!D33*100</f>
        <v>1.157655013363619</v>
      </c>
      <c r="J33" s="348">
        <f>H33/'- 7 -'!F33</f>
        <v>109.11422594142259</v>
      </c>
    </row>
    <row r="34" spans="1:10" ht="13.5" customHeight="1">
      <c r="A34" s="25" t="s">
        <v>322</v>
      </c>
      <c r="B34" s="26">
        <v>144908</v>
      </c>
      <c r="C34" s="80">
        <f>B34/'- 3 -'!D34*100</f>
        <v>0.7575576581165313</v>
      </c>
      <c r="D34" s="26">
        <f>B34/'- 7 -'!F34</f>
        <v>67.55617715617716</v>
      </c>
      <c r="E34" s="26">
        <v>195932</v>
      </c>
      <c r="F34" s="80">
        <f>E34/'- 3 -'!D34*100</f>
        <v>1.02430360690982</v>
      </c>
      <c r="G34" s="26">
        <f>E34/'- 7 -'!F34</f>
        <v>91.34358974358975</v>
      </c>
      <c r="H34" s="26">
        <v>439940</v>
      </c>
      <c r="I34" s="80">
        <f>H34/'- 3 -'!D34*100</f>
        <v>2.2999414532792306</v>
      </c>
      <c r="J34" s="26">
        <f>H34/'- 7 -'!F34</f>
        <v>205.1002331002331</v>
      </c>
    </row>
    <row r="35" spans="1:10" ht="13.5" customHeight="1">
      <c r="A35" s="347" t="s">
        <v>323</v>
      </c>
      <c r="B35" s="348">
        <v>315742</v>
      </c>
      <c r="C35" s="354">
        <f>B35/'- 3 -'!D35*100</f>
        <v>0.22981329131242773</v>
      </c>
      <c r="D35" s="348">
        <f>B35/'- 7 -'!F35</f>
        <v>18.40792887334208</v>
      </c>
      <c r="E35" s="348">
        <v>1504720</v>
      </c>
      <c r="F35" s="354">
        <f>E35/'- 3 -'!D35*100</f>
        <v>1.095212723374262</v>
      </c>
      <c r="G35" s="348">
        <f>E35/'- 7 -'!F35</f>
        <v>87.72598746538405</v>
      </c>
      <c r="H35" s="348">
        <v>1654708</v>
      </c>
      <c r="I35" s="354">
        <f>H35/'- 3 -'!D35*100</f>
        <v>1.2043817155810905</v>
      </c>
      <c r="J35" s="348">
        <f>H35/'- 7 -'!F35</f>
        <v>96.47036875091095</v>
      </c>
    </row>
    <row r="36" spans="1:10" ht="13.5" customHeight="1">
      <c r="A36" s="25" t="s">
        <v>324</v>
      </c>
      <c r="B36" s="26">
        <v>152093</v>
      </c>
      <c r="C36" s="80">
        <f>B36/'- 3 -'!D36*100</f>
        <v>0.8751512524876931</v>
      </c>
      <c r="D36" s="26">
        <f>B36/'- 7 -'!F36</f>
        <v>76.98962288028348</v>
      </c>
      <c r="E36" s="26">
        <v>159923</v>
      </c>
      <c r="F36" s="80">
        <f>E36/'- 3 -'!D36*100</f>
        <v>0.9202054910586901</v>
      </c>
      <c r="G36" s="26">
        <f>E36/'- 7 -'!F36</f>
        <v>80.95317641103519</v>
      </c>
      <c r="H36" s="26">
        <v>319953</v>
      </c>
      <c r="I36" s="80">
        <f>H36/'- 3 -'!D36*100</f>
        <v>1.8410266658373156</v>
      </c>
      <c r="J36" s="26">
        <f>H36/'- 7 -'!F36</f>
        <v>161.96051632498103</v>
      </c>
    </row>
    <row r="37" spans="1:10" ht="13.5" customHeight="1">
      <c r="A37" s="347" t="s">
        <v>325</v>
      </c>
      <c r="B37" s="348">
        <v>140636</v>
      </c>
      <c r="C37" s="354">
        <f>B37/'- 3 -'!D37*100</f>
        <v>0.5059037269912746</v>
      </c>
      <c r="D37" s="348">
        <f>B37/'- 7 -'!F37</f>
        <v>41.639082161361955</v>
      </c>
      <c r="E37" s="348">
        <v>302281</v>
      </c>
      <c r="F37" s="354">
        <f>E37/'- 3 -'!D37*100</f>
        <v>1.0873822100930737</v>
      </c>
      <c r="G37" s="348">
        <f>E37/'- 7 -'!F37</f>
        <v>89.49844559585492</v>
      </c>
      <c r="H37" s="348">
        <v>558019</v>
      </c>
      <c r="I37" s="354">
        <f>H37/'- 3 -'!D37*100</f>
        <v>2.0073373235298506</v>
      </c>
      <c r="J37" s="348">
        <f>H37/'- 7 -'!F37</f>
        <v>165.21658031088083</v>
      </c>
    </row>
    <row r="38" spans="1:10" ht="13.5" customHeight="1">
      <c r="A38" s="25" t="s">
        <v>326</v>
      </c>
      <c r="B38" s="26">
        <v>224718</v>
      </c>
      <c r="C38" s="80">
        <f>B38/'- 3 -'!D38*100</f>
        <v>0.31934999362630173</v>
      </c>
      <c r="D38" s="26">
        <f>B38/'- 7 -'!F38</f>
        <v>25.93698060941828</v>
      </c>
      <c r="E38" s="26">
        <v>675748</v>
      </c>
      <c r="F38" s="80">
        <f>E38/'- 3 -'!D38*100</f>
        <v>0.9603152372884511</v>
      </c>
      <c r="G38" s="26">
        <f>E38/'- 7 -'!F38</f>
        <v>77.9949215143121</v>
      </c>
      <c r="H38" s="26">
        <v>1082440</v>
      </c>
      <c r="I38" s="80">
        <f>H38/'- 3 -'!D38*100</f>
        <v>1.5382711091272352</v>
      </c>
      <c r="J38" s="26">
        <f>H38/'- 7 -'!F38</f>
        <v>124.9353647276085</v>
      </c>
    </row>
    <row r="39" spans="1:10" ht="13.5" customHeight="1">
      <c r="A39" s="347" t="s">
        <v>327</v>
      </c>
      <c r="B39" s="348">
        <v>131604</v>
      </c>
      <c r="C39" s="354">
        <f>B39/'- 3 -'!D39*100</f>
        <v>0.8218581648315099</v>
      </c>
      <c r="D39" s="348">
        <f>B39/'- 7 -'!F39</f>
        <v>76.10687022900763</v>
      </c>
      <c r="E39" s="348">
        <v>164059</v>
      </c>
      <c r="F39" s="354">
        <f>E39/'- 3 -'!D39*100</f>
        <v>1.0245374659135944</v>
      </c>
      <c r="G39" s="348">
        <f>E39/'- 7 -'!F39</f>
        <v>94.87566504742077</v>
      </c>
      <c r="H39" s="348">
        <v>323264</v>
      </c>
      <c r="I39" s="354">
        <f>H39/'- 3 -'!D39*100</f>
        <v>2.018762026960375</v>
      </c>
      <c r="J39" s="348">
        <f>H39/'- 7 -'!F39</f>
        <v>186.9442516770761</v>
      </c>
    </row>
    <row r="40" spans="1:10" ht="13.5" customHeight="1">
      <c r="A40" s="25" t="s">
        <v>328</v>
      </c>
      <c r="B40" s="26">
        <v>311050</v>
      </c>
      <c r="C40" s="80">
        <f>B40/'- 3 -'!D40*100</f>
        <v>0.42649575062559686</v>
      </c>
      <c r="D40" s="26">
        <f>B40/'- 7 -'!F40</f>
        <v>35.055313125484616</v>
      </c>
      <c r="E40" s="26">
        <v>974303</v>
      </c>
      <c r="F40" s="80">
        <f>E40/'- 3 -'!D40*100</f>
        <v>1.3359141273807131</v>
      </c>
      <c r="G40" s="26">
        <f>E40/'- 7 -'!F40</f>
        <v>109.80387958237915</v>
      </c>
      <c r="H40" s="26">
        <v>1235486</v>
      </c>
      <c r="I40" s="80">
        <f>H40/'- 3 -'!D40*100</f>
        <v>1.694034814201627</v>
      </c>
      <c r="J40" s="26">
        <f>H40/'- 7 -'!F40</f>
        <v>139.23918531474837</v>
      </c>
    </row>
    <row r="41" spans="1:10" ht="13.5" customHeight="1">
      <c r="A41" s="347" t="s">
        <v>329</v>
      </c>
      <c r="B41" s="348">
        <v>208235</v>
      </c>
      <c r="C41" s="354">
        <f>B41/'- 3 -'!D41*100</f>
        <v>0.4747700966817826</v>
      </c>
      <c r="D41" s="348">
        <f>B41/'- 7 -'!F41</f>
        <v>43.92216831892006</v>
      </c>
      <c r="E41" s="348">
        <v>375393</v>
      </c>
      <c r="F41" s="354">
        <f>E41/'- 3 -'!D41*100</f>
        <v>0.8558857584155612</v>
      </c>
      <c r="G41" s="348">
        <f>E41/'- 7 -'!F41</f>
        <v>79.18013077409829</v>
      </c>
      <c r="H41" s="348">
        <v>887570</v>
      </c>
      <c r="I41" s="354">
        <f>H41/'- 3 -'!D41*100</f>
        <v>2.0236352904739827</v>
      </c>
      <c r="J41" s="348">
        <f>H41/'- 7 -'!F41</f>
        <v>187.21155874288124</v>
      </c>
    </row>
    <row r="42" spans="1:10" ht="13.5" customHeight="1">
      <c r="A42" s="25" t="s">
        <v>330</v>
      </c>
      <c r="B42" s="26">
        <v>103948</v>
      </c>
      <c r="C42" s="80">
        <f>B42/'- 3 -'!D42*100</f>
        <v>0.6409446528248322</v>
      </c>
      <c r="D42" s="26">
        <f>B42/'- 7 -'!F42</f>
        <v>58.91741767273139</v>
      </c>
      <c r="E42" s="26">
        <v>190229</v>
      </c>
      <c r="F42" s="80">
        <f>E42/'- 3 -'!D42*100</f>
        <v>1.1729543652808614</v>
      </c>
      <c r="G42" s="26">
        <f>E42/'- 7 -'!F42</f>
        <v>107.82123221674317</v>
      </c>
      <c r="H42" s="26">
        <v>313723</v>
      </c>
      <c r="I42" s="80">
        <f>H42/'- 3 -'!D42*100</f>
        <v>1.9344198956994345</v>
      </c>
      <c r="J42" s="26">
        <f>H42/'- 7 -'!F42</f>
        <v>177.81726463753327</v>
      </c>
    </row>
    <row r="43" spans="1:10" ht="13.5" customHeight="1">
      <c r="A43" s="347" t="s">
        <v>331</v>
      </c>
      <c r="B43" s="348">
        <v>99639</v>
      </c>
      <c r="C43" s="354">
        <f>B43/'- 3 -'!D43*100</f>
        <v>1.0398084495824549</v>
      </c>
      <c r="D43" s="348">
        <f>B43/'- 7 -'!F43</f>
        <v>88.74944330631513</v>
      </c>
      <c r="E43" s="348">
        <v>107985</v>
      </c>
      <c r="F43" s="354">
        <f>E43/'- 3 -'!D43*100</f>
        <v>1.1269052823509007</v>
      </c>
      <c r="G43" s="348">
        <f>E43/'- 7 -'!F43</f>
        <v>96.18330809655295</v>
      </c>
      <c r="H43" s="348">
        <v>271969</v>
      </c>
      <c r="I43" s="354">
        <f>H43/'- 3 -'!D43*100</f>
        <v>2.838202553462908</v>
      </c>
      <c r="J43" s="348">
        <f>H43/'- 7 -'!F43</f>
        <v>242.24547964727887</v>
      </c>
    </row>
    <row r="44" spans="1:10" ht="13.5" customHeight="1">
      <c r="A44" s="25" t="s">
        <v>332</v>
      </c>
      <c r="B44" s="26">
        <v>65278</v>
      </c>
      <c r="C44" s="80">
        <f>B44/'- 3 -'!D44*100</f>
        <v>0.9400403503946476</v>
      </c>
      <c r="D44" s="26">
        <f>B44/'- 7 -'!F44</f>
        <v>83.68974358974359</v>
      </c>
      <c r="E44" s="26">
        <v>42614</v>
      </c>
      <c r="F44" s="80">
        <f>E44/'- 3 -'!D44*100</f>
        <v>0.613665852074474</v>
      </c>
      <c r="G44" s="26">
        <f>E44/'- 7 -'!F44</f>
        <v>54.63333333333333</v>
      </c>
      <c r="H44" s="26">
        <v>170366</v>
      </c>
      <c r="I44" s="80">
        <f>H44/'- 3 -'!D44*100</f>
        <v>2.4533673570779517</v>
      </c>
      <c r="J44" s="26">
        <f>H44/'- 7 -'!F44</f>
        <v>218.41794871794872</v>
      </c>
    </row>
    <row r="45" spans="1:10" ht="13.5" customHeight="1">
      <c r="A45" s="347" t="s">
        <v>333</v>
      </c>
      <c r="B45" s="348">
        <v>94414</v>
      </c>
      <c r="C45" s="354">
        <f>B45/'- 3 -'!D45*100</f>
        <v>0.8303652616841409</v>
      </c>
      <c r="D45" s="348">
        <f>B45/'- 7 -'!F45</f>
        <v>63.2377762893503</v>
      </c>
      <c r="E45" s="348">
        <v>126425</v>
      </c>
      <c r="F45" s="354">
        <f>E45/'- 3 -'!D45*100</f>
        <v>1.1119000170357947</v>
      </c>
      <c r="G45" s="348">
        <f>E45/'- 7 -'!F45</f>
        <v>84.67849966510381</v>
      </c>
      <c r="H45" s="348">
        <v>186368</v>
      </c>
      <c r="I45" s="354">
        <f>H45/'- 3 -'!D45*100</f>
        <v>1.6390949762699385</v>
      </c>
      <c r="J45" s="348">
        <f>H45/'- 7 -'!F45</f>
        <v>124.82786336235768</v>
      </c>
    </row>
    <row r="46" spans="1:10" ht="13.5" customHeight="1">
      <c r="A46" s="25" t="s">
        <v>334</v>
      </c>
      <c r="B46" s="26">
        <v>607431</v>
      </c>
      <c r="C46" s="80">
        <f>B46/'- 3 -'!D46*100</f>
        <v>0.21684141369673823</v>
      </c>
      <c r="D46" s="26">
        <f>B46/'- 7 -'!F46</f>
        <v>19.889425154876818</v>
      </c>
      <c r="E46" s="26">
        <v>1612539</v>
      </c>
      <c r="F46" s="80">
        <f>E46/'- 3 -'!D46*100</f>
        <v>0.5756460180681009</v>
      </c>
      <c r="G46" s="26">
        <f>E46/'- 7 -'!F46</f>
        <v>52.80019253185944</v>
      </c>
      <c r="H46" s="26">
        <v>4279159</v>
      </c>
      <c r="I46" s="80">
        <f>H46/'- 3 -'!D46*100</f>
        <v>1.5275790781061893</v>
      </c>
      <c r="J46" s="26">
        <f>H46/'- 7 -'!F46</f>
        <v>140.11470052782542</v>
      </c>
    </row>
    <row r="47" spans="1:10" ht="4.5" customHeight="1">
      <c r="A47" s="27"/>
      <c r="B47" s="28"/>
      <c r="C47"/>
      <c r="D47" s="28"/>
      <c r="E47" s="28"/>
      <c r="F47"/>
      <c r="G47" s="28"/>
      <c r="H47"/>
      <c r="I47"/>
      <c r="J47"/>
    </row>
    <row r="48" spans="1:10" ht="13.5" customHeight="1">
      <c r="A48" s="349" t="s">
        <v>335</v>
      </c>
      <c r="B48" s="350">
        <f>SUM(B11:B46)</f>
        <v>7035284</v>
      </c>
      <c r="C48" s="357">
        <f>B48/'- 3 -'!D48*100</f>
        <v>0.4627250228425658</v>
      </c>
      <c r="D48" s="350">
        <f>B48/'- 7 -'!F48</f>
        <v>39.990382232368</v>
      </c>
      <c r="E48" s="350">
        <f>SUM(E11:E46)</f>
        <v>14729504</v>
      </c>
      <c r="F48" s="357">
        <f>E48/'- 3 -'!D48*100</f>
        <v>0.9687896145855184</v>
      </c>
      <c r="G48" s="350">
        <f>E48/'- 7 -'!F48</f>
        <v>83.72632789993884</v>
      </c>
      <c r="H48" s="350">
        <f>SUM(H11:H46)</f>
        <v>25576803</v>
      </c>
      <c r="I48" s="357">
        <f>H48/'- 3 -'!D48*100</f>
        <v>1.6822386633453326</v>
      </c>
      <c r="J48" s="350">
        <f>H48/'- 7 -'!F48</f>
        <v>145.38519386736576</v>
      </c>
    </row>
    <row r="49" spans="1:10" ht="4.5" customHeight="1">
      <c r="A49" s="27" t="s">
        <v>50</v>
      </c>
      <c r="B49" s="28"/>
      <c r="C49"/>
      <c r="D49" s="28"/>
      <c r="E49" s="28"/>
      <c r="F49"/>
      <c r="H49"/>
      <c r="I49"/>
      <c r="J49"/>
    </row>
    <row r="50" spans="1:10" ht="13.5" customHeight="1">
      <c r="A50" s="25" t="s">
        <v>336</v>
      </c>
      <c r="B50" s="26">
        <v>32668</v>
      </c>
      <c r="C50" s="80">
        <f>B50/'- 3 -'!D50*100</f>
        <v>1.281274402868787</v>
      </c>
      <c r="D50" s="26">
        <f>B50/'- 7 -'!F50</f>
        <v>143.09242225142356</v>
      </c>
      <c r="E50" s="26">
        <v>39903</v>
      </c>
      <c r="F50" s="80">
        <f>E50/'- 3 -'!D50*100</f>
        <v>1.5650389524205097</v>
      </c>
      <c r="G50" s="26">
        <f>E50/'- 7 -'!F50</f>
        <v>174.7831800262812</v>
      </c>
      <c r="H50" s="26">
        <v>44507</v>
      </c>
      <c r="I50" s="80">
        <f>H50/'- 3 -'!D50*100</f>
        <v>1.7456128274911566</v>
      </c>
      <c r="J50" s="26">
        <f>H50/'- 7 -'!F50</f>
        <v>194.9496276828734</v>
      </c>
    </row>
    <row r="51" spans="1:10" ht="13.5" customHeight="1">
      <c r="A51" s="347" t="s">
        <v>337</v>
      </c>
      <c r="B51" s="348">
        <v>21238</v>
      </c>
      <c r="C51" s="354">
        <f>B51/'- 3 -'!D51*100</f>
        <v>0.2654287490404797</v>
      </c>
      <c r="D51" s="348">
        <f>B51/'- 7 -'!F51</f>
        <v>30.54069600230083</v>
      </c>
      <c r="E51" s="348">
        <v>141090</v>
      </c>
      <c r="F51" s="354">
        <f>E51/'- 3 -'!D51*100</f>
        <v>1.763317741883477</v>
      </c>
      <c r="G51" s="348">
        <f>E51/'- 7 -'!F51</f>
        <v>202.8904227782571</v>
      </c>
      <c r="H51" s="348">
        <v>342972</v>
      </c>
      <c r="I51" s="354">
        <f>H51/'- 3 -'!D51*100</f>
        <v>4.286403094260825</v>
      </c>
      <c r="J51" s="348">
        <f>H51/'- 7 -'!F51</f>
        <v>493.2010353753235</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E51"/>
  <sheetViews>
    <sheetView showGridLines="0" showZeros="0" workbookViewId="0" topLeftCell="A1">
      <selection activeCell="A1" sqref="A1"/>
    </sheetView>
  </sheetViews>
  <sheetFormatPr defaultColWidth="15.83203125" defaultRowHeight="12"/>
  <cols>
    <col min="1" max="1" width="35.83203125" style="1" customWidth="1"/>
    <col min="2" max="2" width="20.83203125" style="1" customWidth="1"/>
    <col min="3" max="4" width="15.83203125" style="1" customWidth="1"/>
    <col min="5" max="5" width="44.83203125" style="1" customWidth="1"/>
    <col min="6" max="16384" width="15.83203125" style="1" customWidth="1"/>
  </cols>
  <sheetData>
    <row r="1" spans="1:5" ht="6.75" customHeight="1">
      <c r="A1" s="5"/>
      <c r="B1" s="6"/>
      <c r="C1" s="6"/>
      <c r="D1" s="6"/>
      <c r="E1" s="6"/>
    </row>
    <row r="2" spans="1:5" ht="15.75" customHeight="1">
      <c r="A2" s="156"/>
      <c r="B2" s="7" t="s">
        <v>47</v>
      </c>
      <c r="C2" s="8"/>
      <c r="D2" s="8"/>
      <c r="E2" s="157" t="s">
        <v>534</v>
      </c>
    </row>
    <row r="3" spans="1:5" ht="15.75" customHeight="1">
      <c r="A3" s="158"/>
      <c r="B3" s="9" t="str">
        <f>OPYEAR</f>
        <v>OPERATING FUND 2005/2006 ACTUAL</v>
      </c>
      <c r="C3" s="10"/>
      <c r="D3" s="10"/>
      <c r="E3" s="75"/>
    </row>
    <row r="4" spans="2:5" ht="15.75" customHeight="1">
      <c r="B4" s="6"/>
      <c r="C4" s="6"/>
      <c r="D4" s="6"/>
      <c r="E4" s="6"/>
    </row>
    <row r="5" spans="2:5" ht="15.75" customHeight="1">
      <c r="B5" s="211" t="s">
        <v>469</v>
      </c>
      <c r="C5" s="179"/>
      <c r="D5" s="181"/>
      <c r="E5" s="50"/>
    </row>
    <row r="6" spans="2:5" ht="15.75" customHeight="1">
      <c r="B6" s="376" t="s">
        <v>68</v>
      </c>
      <c r="C6" s="379"/>
      <c r="D6" s="377"/>
      <c r="E6" s="79"/>
    </row>
    <row r="7" spans="2:5" ht="15.75" customHeight="1">
      <c r="B7" s="362" t="s">
        <v>97</v>
      </c>
      <c r="C7" s="363"/>
      <c r="D7" s="364"/>
      <c r="E7" s="79"/>
    </row>
    <row r="8" spans="1:5" ht="15.75" customHeight="1">
      <c r="A8" s="76"/>
      <c r="B8" s="161"/>
      <c r="C8" s="78"/>
      <c r="D8" s="18" t="s">
        <v>118</v>
      </c>
      <c r="E8" s="79"/>
    </row>
    <row r="9" spans="1:4" ht="15.75" customHeight="1">
      <c r="A9" s="42" t="s">
        <v>141</v>
      </c>
      <c r="B9" s="88" t="s">
        <v>142</v>
      </c>
      <c r="C9" s="88" t="s">
        <v>143</v>
      </c>
      <c r="D9" s="88" t="s">
        <v>144</v>
      </c>
    </row>
    <row r="10" ht="4.5" customHeight="1">
      <c r="A10" s="4"/>
    </row>
    <row r="11" spans="1:4" ht="13.5" customHeight="1">
      <c r="A11" s="347" t="s">
        <v>300</v>
      </c>
      <c r="B11" s="348">
        <v>0</v>
      </c>
      <c r="C11" s="354">
        <f>B11/'- 3 -'!D11*100</f>
        <v>0</v>
      </c>
      <c r="D11" s="348">
        <f>B11/'- 7 -'!F11</f>
        <v>0</v>
      </c>
    </row>
    <row r="12" spans="1:4" ht="13.5" customHeight="1">
      <c r="A12" s="25" t="s">
        <v>301</v>
      </c>
      <c r="B12" s="26">
        <v>15567</v>
      </c>
      <c r="C12" s="80">
        <f>B12/'- 3 -'!D12*100</f>
        <v>0.07429911265849357</v>
      </c>
      <c r="D12" s="26">
        <f>B12/'- 7 -'!F12</f>
        <v>6.637530379908754</v>
      </c>
    </row>
    <row r="13" spans="1:4" ht="13.5" customHeight="1">
      <c r="A13" s="347" t="s">
        <v>302</v>
      </c>
      <c r="B13" s="348">
        <v>75057</v>
      </c>
      <c r="C13" s="354">
        <f>B13/'- 3 -'!D13*100</f>
        <v>0.1448694534312175</v>
      </c>
      <c r="D13" s="348">
        <f>B13/'- 7 -'!F13</f>
        <v>10.840121317157712</v>
      </c>
    </row>
    <row r="14" spans="1:4" ht="13.5" customHeight="1">
      <c r="A14" s="25" t="s">
        <v>338</v>
      </c>
      <c r="B14" s="26">
        <v>101105</v>
      </c>
      <c r="C14" s="80">
        <f>B14/'- 3 -'!D14*100</f>
        <v>0.21819550451006794</v>
      </c>
      <c r="D14" s="26">
        <f>B14/'- 7 -'!F14</f>
        <v>22.075809515491606</v>
      </c>
    </row>
    <row r="15" spans="1:4" ht="13.5" customHeight="1">
      <c r="A15" s="347" t="s">
        <v>303</v>
      </c>
      <c r="B15" s="348">
        <v>0</v>
      </c>
      <c r="C15" s="354">
        <f>B15/'- 3 -'!D15*100</f>
        <v>0</v>
      </c>
      <c r="D15" s="348">
        <f>B15/'- 7 -'!F15</f>
        <v>0</v>
      </c>
    </row>
    <row r="16" spans="1:4" ht="13.5" customHeight="1">
      <c r="A16" s="25" t="s">
        <v>304</v>
      </c>
      <c r="B16" s="26">
        <v>7501</v>
      </c>
      <c r="C16" s="80">
        <f>B16/'- 3 -'!D16*100</f>
        <v>0.06684423475381565</v>
      </c>
      <c r="D16" s="26">
        <f>B16/'- 7 -'!F16</f>
        <v>6.01764941837144</v>
      </c>
    </row>
    <row r="17" spans="1:4" ht="13.5" customHeight="1">
      <c r="A17" s="347" t="s">
        <v>305</v>
      </c>
      <c r="B17" s="348">
        <v>29712</v>
      </c>
      <c r="C17" s="354">
        <f>B17/'- 3 -'!D17*100</f>
        <v>0.22531856619070345</v>
      </c>
      <c r="D17" s="348">
        <f>B17/'- 7 -'!F17</f>
        <v>19.81817332897554</v>
      </c>
    </row>
    <row r="18" spans="1:4" ht="13.5" customHeight="1">
      <c r="A18" s="25" t="s">
        <v>306</v>
      </c>
      <c r="B18" s="26">
        <v>284314</v>
      </c>
      <c r="C18" s="80">
        <f>B18/'- 3 -'!D18*100</f>
        <v>0.3502380380382403</v>
      </c>
      <c r="D18" s="26">
        <f>B18/'- 7 -'!F18</f>
        <v>50.31215714032915</v>
      </c>
    </row>
    <row r="19" spans="1:4" ht="13.5" customHeight="1">
      <c r="A19" s="347" t="s">
        <v>307</v>
      </c>
      <c r="B19" s="348">
        <v>9186</v>
      </c>
      <c r="C19" s="354">
        <f>B19/'- 3 -'!D19*100</f>
        <v>0.04231918338810349</v>
      </c>
      <c r="D19" s="348">
        <f>B19/'- 7 -'!F19</f>
        <v>2.7690777277043424</v>
      </c>
    </row>
    <row r="20" spans="1:4" ht="13.5" customHeight="1">
      <c r="A20" s="25" t="s">
        <v>308</v>
      </c>
      <c r="B20" s="26">
        <v>7313</v>
      </c>
      <c r="C20" s="80">
        <f>B20/'- 3 -'!D20*100</f>
        <v>0.017303562624427768</v>
      </c>
      <c r="D20" s="26">
        <f>B20/'- 7 -'!F20</f>
        <v>1.0997819384916159</v>
      </c>
    </row>
    <row r="21" spans="1:4" ht="13.5" customHeight="1">
      <c r="A21" s="347" t="s">
        <v>309</v>
      </c>
      <c r="B21" s="348">
        <v>13119</v>
      </c>
      <c r="C21" s="354">
        <f>B21/'- 3 -'!D21*100</f>
        <v>0.050752107233759475</v>
      </c>
      <c r="D21" s="348">
        <f>B21/'- 7 -'!F21</f>
        <v>4.052200772200772</v>
      </c>
    </row>
    <row r="22" spans="1:4" ht="13.5" customHeight="1">
      <c r="A22" s="25" t="s">
        <v>310</v>
      </c>
      <c r="B22" s="26">
        <v>0</v>
      </c>
      <c r="C22" s="80">
        <f>B22/'- 3 -'!D22*100</f>
        <v>0</v>
      </c>
      <c r="D22" s="26">
        <f>B22/'- 7 -'!F22</f>
        <v>0</v>
      </c>
    </row>
    <row r="23" spans="1:4" ht="13.5" customHeight="1">
      <c r="A23" s="347" t="s">
        <v>311</v>
      </c>
      <c r="B23" s="348">
        <v>0</v>
      </c>
      <c r="C23" s="354">
        <f>B23/'- 3 -'!D23*100</f>
        <v>0</v>
      </c>
      <c r="D23" s="348">
        <f>B23/'- 7 -'!F23</f>
        <v>0</v>
      </c>
    </row>
    <row r="24" spans="1:4" ht="13.5" customHeight="1">
      <c r="A24" s="25" t="s">
        <v>312</v>
      </c>
      <c r="B24" s="26">
        <v>26454</v>
      </c>
      <c r="C24" s="80">
        <f>B24/'- 3 -'!D24*100</f>
        <v>0.06892157509481601</v>
      </c>
      <c r="D24" s="26">
        <f>B24/'- 7 -'!F24</f>
        <v>5.7427548029957665</v>
      </c>
    </row>
    <row r="25" spans="1:4" ht="13.5" customHeight="1">
      <c r="A25" s="347" t="s">
        <v>313</v>
      </c>
      <c r="B25" s="348">
        <v>45377</v>
      </c>
      <c r="C25" s="354">
        <f>B25/'- 3 -'!D25*100</f>
        <v>0.03777773130408159</v>
      </c>
      <c r="D25" s="348">
        <f>B25/'- 7 -'!F25</f>
        <v>3.101958505656766</v>
      </c>
    </row>
    <row r="26" spans="1:4" ht="13.5" customHeight="1">
      <c r="A26" s="25" t="s">
        <v>314</v>
      </c>
      <c r="B26" s="26">
        <v>45435</v>
      </c>
      <c r="C26" s="80">
        <f>B26/'- 3 -'!D26*100</f>
        <v>0.15609228872830563</v>
      </c>
      <c r="D26" s="26">
        <f>B26/'- 7 -'!F26</f>
        <v>13.926436781609196</v>
      </c>
    </row>
    <row r="27" spans="1:4" ht="13.5" customHeight="1">
      <c r="A27" s="347" t="s">
        <v>315</v>
      </c>
      <c r="B27" s="348">
        <v>0</v>
      </c>
      <c r="C27" s="354">
        <f>B27/'- 3 -'!D27*100</f>
        <v>0</v>
      </c>
      <c r="D27" s="348">
        <f>B27/'- 7 -'!F27</f>
        <v>0</v>
      </c>
    </row>
    <row r="28" spans="1:4" ht="13.5" customHeight="1">
      <c r="A28" s="25" t="s">
        <v>316</v>
      </c>
      <c r="B28" s="26">
        <v>6949</v>
      </c>
      <c r="C28" s="80">
        <f>B28/'- 3 -'!D28*100</f>
        <v>0.038632606965455146</v>
      </c>
      <c r="D28" s="26">
        <f>B28/'- 7 -'!F28</f>
        <v>3.392238223090066</v>
      </c>
    </row>
    <row r="29" spans="1:4" ht="13.5" customHeight="1">
      <c r="A29" s="347" t="s">
        <v>317</v>
      </c>
      <c r="B29" s="348">
        <v>616423</v>
      </c>
      <c r="C29" s="354">
        <f>B29/'- 3 -'!D29*100</f>
        <v>0.5586911576347651</v>
      </c>
      <c r="D29" s="348">
        <f>B29/'- 7 -'!F29</f>
        <v>47.938950888517326</v>
      </c>
    </row>
    <row r="30" spans="1:4" ht="13.5" customHeight="1">
      <c r="A30" s="25" t="s">
        <v>318</v>
      </c>
      <c r="B30" s="26">
        <v>13995</v>
      </c>
      <c r="C30" s="80">
        <f>B30/'- 3 -'!D30*100</f>
        <v>0.13507176175947114</v>
      </c>
      <c r="D30" s="26">
        <f>B30/'- 7 -'!F30</f>
        <v>11.373425436814303</v>
      </c>
    </row>
    <row r="31" spans="1:4" ht="13.5" customHeight="1">
      <c r="A31" s="347" t="s">
        <v>319</v>
      </c>
      <c r="B31" s="348">
        <v>6664</v>
      </c>
      <c r="C31" s="354">
        <f>B31/'- 3 -'!D31*100</f>
        <v>0.024565907077318393</v>
      </c>
      <c r="D31" s="348">
        <f>B31/'- 7 -'!F31</f>
        <v>1.9647384869390883</v>
      </c>
    </row>
    <row r="32" spans="1:4" ht="13.5" customHeight="1">
      <c r="A32" s="25" t="s">
        <v>320</v>
      </c>
      <c r="B32" s="26">
        <v>11148</v>
      </c>
      <c r="C32" s="80">
        <f>B32/'- 3 -'!D32*100</f>
        <v>0.05720711654887755</v>
      </c>
      <c r="D32" s="26">
        <f>B32/'- 7 -'!F32</f>
        <v>5.048913043478261</v>
      </c>
    </row>
    <row r="33" spans="1:4" ht="13.5" customHeight="1">
      <c r="A33" s="347" t="s">
        <v>321</v>
      </c>
      <c r="B33" s="348">
        <v>5950</v>
      </c>
      <c r="C33" s="354">
        <f>B33/'- 3 -'!D33*100</f>
        <v>0.026412946125757942</v>
      </c>
      <c r="D33" s="348">
        <f>B33/'- 7 -'!F33</f>
        <v>2.489539748953975</v>
      </c>
    </row>
    <row r="34" spans="1:4" ht="13.5" customHeight="1">
      <c r="A34" s="25" t="s">
        <v>322</v>
      </c>
      <c r="B34" s="26">
        <v>22293</v>
      </c>
      <c r="C34" s="80">
        <f>B34/'- 3 -'!D34*100</f>
        <v>0.11654451702039798</v>
      </c>
      <c r="D34" s="26">
        <f>B34/'- 7 -'!F34</f>
        <v>10.393006993006994</v>
      </c>
    </row>
    <row r="35" spans="1:4" ht="13.5" customHeight="1">
      <c r="A35" s="347" t="s">
        <v>323</v>
      </c>
      <c r="B35" s="348">
        <v>1012530</v>
      </c>
      <c r="C35" s="354">
        <f>B35/'- 3 -'!D35*100</f>
        <v>0.7369714889136461</v>
      </c>
      <c r="D35" s="348">
        <f>B35/'- 7 -'!F35</f>
        <v>59.03104503716659</v>
      </c>
    </row>
    <row r="36" spans="1:4" ht="13.5" customHeight="1">
      <c r="A36" s="25" t="s">
        <v>324</v>
      </c>
      <c r="B36" s="26">
        <v>0</v>
      </c>
      <c r="C36" s="80">
        <f>B36/'- 3 -'!D36*100</f>
        <v>0</v>
      </c>
      <c r="D36" s="26">
        <f>B36/'- 7 -'!F36</f>
        <v>0</v>
      </c>
    </row>
    <row r="37" spans="1:4" ht="13.5" customHeight="1">
      <c r="A37" s="347" t="s">
        <v>325</v>
      </c>
      <c r="B37" s="348">
        <v>40726</v>
      </c>
      <c r="C37" s="354">
        <f>B37/'- 3 -'!D37*100</f>
        <v>0.1465018571734595</v>
      </c>
      <c r="D37" s="348">
        <f>B37/'- 7 -'!F37</f>
        <v>12.0580310880829</v>
      </c>
    </row>
    <row r="38" spans="1:4" ht="13.5" customHeight="1">
      <c r="A38" s="25" t="s">
        <v>326</v>
      </c>
      <c r="B38" s="26">
        <v>225171</v>
      </c>
      <c r="C38" s="80">
        <f>B38/'- 3 -'!D38*100</f>
        <v>0.31999375846540107</v>
      </c>
      <c r="D38" s="26">
        <f>B38/'- 7 -'!F38</f>
        <v>25.98926592797784</v>
      </c>
    </row>
    <row r="39" spans="1:4" ht="13.5" customHeight="1">
      <c r="A39" s="347" t="s">
        <v>327</v>
      </c>
      <c r="B39" s="348">
        <v>7484</v>
      </c>
      <c r="C39" s="354">
        <f>B39/'- 3 -'!D39*100</f>
        <v>0.04673707870276755</v>
      </c>
      <c r="D39" s="348">
        <f>B39/'- 7 -'!F39</f>
        <v>4.328012953967153</v>
      </c>
    </row>
    <row r="40" spans="1:4" ht="13.5" customHeight="1">
      <c r="A40" s="25" t="s">
        <v>328</v>
      </c>
      <c r="B40" s="26">
        <v>93466</v>
      </c>
      <c r="C40" s="80">
        <f>B40/'- 3 -'!D40*100</f>
        <v>0.1281557686158882</v>
      </c>
      <c r="D40" s="26">
        <f>B40/'- 7 -'!F40</f>
        <v>10.533611627026346</v>
      </c>
    </row>
    <row r="41" spans="1:4" ht="13.5" customHeight="1">
      <c r="A41" s="347" t="s">
        <v>329</v>
      </c>
      <c r="B41" s="348">
        <v>34866</v>
      </c>
      <c r="C41" s="354">
        <f>B41/'- 3 -'!D41*100</f>
        <v>0.07949352506018216</v>
      </c>
      <c r="D41" s="348">
        <f>B41/'- 7 -'!F41</f>
        <v>7.35414469521198</v>
      </c>
    </row>
    <row r="42" spans="1:4" ht="13.5" customHeight="1">
      <c r="A42" s="25" t="s">
        <v>330</v>
      </c>
      <c r="B42" s="26">
        <v>27610</v>
      </c>
      <c r="C42" s="80">
        <f>B42/'- 3 -'!D42*100</f>
        <v>0.17024360126691823</v>
      </c>
      <c r="D42" s="26">
        <f>B42/'- 7 -'!F42</f>
        <v>15.64926599784617</v>
      </c>
    </row>
    <row r="43" spans="1:4" ht="13.5" customHeight="1">
      <c r="A43" s="347" t="s">
        <v>331</v>
      </c>
      <c r="B43" s="348">
        <v>0</v>
      </c>
      <c r="C43" s="354">
        <f>B43/'- 3 -'!D43*100</f>
        <v>0</v>
      </c>
      <c r="D43" s="348">
        <f>B43/'- 7 -'!F43</f>
        <v>0</v>
      </c>
    </row>
    <row r="44" spans="1:4" ht="13.5" customHeight="1">
      <c r="A44" s="25" t="s">
        <v>332</v>
      </c>
      <c r="B44" s="26">
        <v>11205</v>
      </c>
      <c r="C44" s="80">
        <f>B44/'- 3 -'!D44*100</f>
        <v>0.1613583768830544</v>
      </c>
      <c r="D44" s="26">
        <f>B44/'- 7 -'!F44</f>
        <v>14.365384615384615</v>
      </c>
    </row>
    <row r="45" spans="1:4" ht="13.5" customHeight="1">
      <c r="A45" s="347" t="s">
        <v>333</v>
      </c>
      <c r="B45" s="348">
        <v>16019</v>
      </c>
      <c r="C45" s="354">
        <f>B45/'- 3 -'!D45*100</f>
        <v>0.1408861093367324</v>
      </c>
      <c r="D45" s="348">
        <f>B45/'- 7 -'!F45</f>
        <v>10.729403884795714</v>
      </c>
    </row>
    <row r="46" spans="1:4" ht="13.5" customHeight="1">
      <c r="A46" s="25" t="s">
        <v>334</v>
      </c>
      <c r="B46" s="26">
        <v>1195577</v>
      </c>
      <c r="C46" s="80">
        <f>B46/'- 3 -'!D46*100</f>
        <v>0.42679844601823946</v>
      </c>
      <c r="D46" s="26">
        <f>B46/'- 7 -'!F46</f>
        <v>39.1473916517138</v>
      </c>
    </row>
    <row r="47" spans="1:4" ht="4.5" customHeight="1">
      <c r="A47" s="27"/>
      <c r="B47" s="28"/>
      <c r="C47"/>
      <c r="D47" s="28"/>
    </row>
    <row r="48" spans="1:5" ht="13.5" customHeight="1">
      <c r="A48" s="349" t="s">
        <v>335</v>
      </c>
      <c r="B48" s="350">
        <f>SUM(B11:B46)</f>
        <v>4008216</v>
      </c>
      <c r="C48" s="357">
        <f>B48/'- 3 -'!D48*100</f>
        <v>0.2636285671136997</v>
      </c>
      <c r="D48" s="350">
        <f>B48/'- 7 -'!F48</f>
        <v>22.783741197923653</v>
      </c>
      <c r="E48" s="4"/>
    </row>
    <row r="49" spans="1:4" ht="4.5" customHeight="1">
      <c r="A49" s="27" t="s">
        <v>50</v>
      </c>
      <c r="B49" s="28"/>
      <c r="C49"/>
      <c r="D49" s="28"/>
    </row>
    <row r="50" spans="1:4" ht="13.5" customHeight="1">
      <c r="A50" s="25" t="s">
        <v>336</v>
      </c>
      <c r="B50" s="26">
        <v>0</v>
      </c>
      <c r="C50" s="80">
        <f>B50/'- 3 -'!D50*100</f>
        <v>0</v>
      </c>
      <c r="D50" s="26">
        <f>B50/'- 7 -'!F50</f>
        <v>0</v>
      </c>
    </row>
    <row r="51" spans="1:4" ht="13.5" customHeight="1">
      <c r="A51" s="347" t="s">
        <v>337</v>
      </c>
      <c r="B51" s="348">
        <v>192994</v>
      </c>
      <c r="C51" s="354">
        <f>B51/'- 3 -'!D51*100</f>
        <v>2.4120047081795994</v>
      </c>
      <c r="D51" s="348">
        <f>B51/'- 7 -'!F51</f>
        <v>277.5294794362956</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J52"/>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7" ht="6.75" customHeight="1">
      <c r="A1" s="5"/>
      <c r="B1" s="6"/>
      <c r="C1" s="6"/>
      <c r="D1" s="6"/>
      <c r="E1" s="6"/>
      <c r="F1" s="6"/>
      <c r="G1" s="6"/>
    </row>
    <row r="2" spans="1:10" ht="15.75" customHeight="1">
      <c r="A2" s="156"/>
      <c r="B2" s="7" t="s">
        <v>47</v>
      </c>
      <c r="C2" s="8"/>
      <c r="D2" s="8"/>
      <c r="E2" s="8"/>
      <c r="F2" s="8"/>
      <c r="G2" s="8"/>
      <c r="H2" s="83"/>
      <c r="I2" s="157"/>
      <c r="J2" s="157" t="s">
        <v>533</v>
      </c>
    </row>
    <row r="3" spans="1:10" ht="15.75" customHeight="1">
      <c r="A3" s="158"/>
      <c r="B3" s="9" t="str">
        <f>OPYEAR</f>
        <v>OPERATING FUND 2005/2006 ACTUAL</v>
      </c>
      <c r="C3" s="10"/>
      <c r="D3" s="10"/>
      <c r="E3" s="10"/>
      <c r="F3" s="10"/>
      <c r="G3" s="10"/>
      <c r="H3" s="85"/>
      <c r="I3" s="10"/>
      <c r="J3" s="10"/>
    </row>
    <row r="4" spans="2:7" ht="15.75" customHeight="1">
      <c r="B4" s="6"/>
      <c r="C4" s="6"/>
      <c r="D4" s="6"/>
      <c r="E4" s="6"/>
      <c r="F4" s="6"/>
      <c r="G4" s="6"/>
    </row>
    <row r="5" spans="2:10" ht="15.75" customHeight="1">
      <c r="B5" s="189" t="s">
        <v>60</v>
      </c>
      <c r="C5" s="191"/>
      <c r="D5" s="191"/>
      <c r="E5" s="191"/>
      <c r="F5" s="191"/>
      <c r="G5" s="191"/>
      <c r="H5" s="46"/>
      <c r="I5" s="46"/>
      <c r="J5" s="209"/>
    </row>
    <row r="6" spans="2:10" ht="15.75" customHeight="1">
      <c r="B6" s="376" t="s">
        <v>70</v>
      </c>
      <c r="C6" s="379"/>
      <c r="D6" s="377"/>
      <c r="E6" s="376" t="s">
        <v>70</v>
      </c>
      <c r="F6" s="379"/>
      <c r="G6" s="377"/>
      <c r="H6" s="376" t="s">
        <v>378</v>
      </c>
      <c r="I6" s="379"/>
      <c r="J6" s="377"/>
    </row>
    <row r="7" spans="2:10" ht="15.75" customHeight="1">
      <c r="B7" s="362" t="s">
        <v>408</v>
      </c>
      <c r="C7" s="363"/>
      <c r="D7" s="364"/>
      <c r="E7" s="362" t="s">
        <v>99</v>
      </c>
      <c r="F7" s="363"/>
      <c r="G7" s="364"/>
      <c r="H7" s="362" t="s">
        <v>339</v>
      </c>
      <c r="I7" s="363"/>
      <c r="J7" s="364"/>
    </row>
    <row r="8" spans="1:10" ht="15.75" customHeight="1">
      <c r="A8" s="76"/>
      <c r="B8" s="159"/>
      <c r="C8" s="160"/>
      <c r="D8" s="161" t="s">
        <v>118</v>
      </c>
      <c r="E8" s="159"/>
      <c r="F8" s="161"/>
      <c r="G8" s="161" t="s">
        <v>118</v>
      </c>
      <c r="H8" s="159"/>
      <c r="I8" s="161"/>
      <c r="J8" s="161" t="s">
        <v>118</v>
      </c>
    </row>
    <row r="9" spans="1:10" ht="15.75" customHeight="1">
      <c r="A9" s="42" t="s">
        <v>141</v>
      </c>
      <c r="B9" s="88" t="s">
        <v>142</v>
      </c>
      <c r="C9" s="88" t="s">
        <v>143</v>
      </c>
      <c r="D9" s="88" t="s">
        <v>144</v>
      </c>
      <c r="E9" s="88" t="s">
        <v>142</v>
      </c>
      <c r="F9" s="88" t="s">
        <v>143</v>
      </c>
      <c r="G9" s="88" t="s">
        <v>144</v>
      </c>
      <c r="H9" s="88" t="s">
        <v>142</v>
      </c>
      <c r="I9" s="88" t="s">
        <v>143</v>
      </c>
      <c r="J9" s="88" t="s">
        <v>144</v>
      </c>
    </row>
    <row r="10" ht="4.5" customHeight="1">
      <c r="A10" s="4"/>
    </row>
    <row r="11" spans="1:10" ht="13.5" customHeight="1">
      <c r="A11" s="347" t="s">
        <v>300</v>
      </c>
      <c r="B11" s="348">
        <v>0</v>
      </c>
      <c r="C11" s="354">
        <f>B11/'- 3 -'!D11*100</f>
        <v>0</v>
      </c>
      <c r="D11" s="348">
        <f>B11/'- 7 -'!F11</f>
        <v>0</v>
      </c>
      <c r="E11" s="348">
        <v>0</v>
      </c>
      <c r="F11" s="354">
        <f>E11/'- 3 -'!D11*100</f>
        <v>0</v>
      </c>
      <c r="G11" s="348">
        <f>E11/'- 7 -'!F11</f>
        <v>0</v>
      </c>
      <c r="H11" s="348">
        <v>164472</v>
      </c>
      <c r="I11" s="354">
        <f>H11/'- 3 -'!D11*100</f>
        <v>1.3607409780338189</v>
      </c>
      <c r="J11" s="348">
        <f>H11/'- 7 -'!F11</f>
        <v>109.57495003331113</v>
      </c>
    </row>
    <row r="12" spans="1:10" ht="13.5" customHeight="1">
      <c r="A12" s="25" t="s">
        <v>301</v>
      </c>
      <c r="B12" s="26">
        <v>0</v>
      </c>
      <c r="C12" s="80">
        <f>B12/'- 3 -'!D12*100</f>
        <v>0</v>
      </c>
      <c r="D12" s="26">
        <f>B12/'- 7 -'!F12</f>
        <v>0</v>
      </c>
      <c r="E12" s="26">
        <v>0</v>
      </c>
      <c r="F12" s="80">
        <f>E12/'- 3 -'!D12*100</f>
        <v>0</v>
      </c>
      <c r="G12" s="26">
        <f>E12/'- 7 -'!F12</f>
        <v>0</v>
      </c>
      <c r="H12" s="26">
        <v>252901</v>
      </c>
      <c r="I12" s="80">
        <f>H12/'- 3 -'!D12*100</f>
        <v>1.2070610837313343</v>
      </c>
      <c r="J12" s="26">
        <f>H12/'- 7 -'!F12</f>
        <v>107.83311303457981</v>
      </c>
    </row>
    <row r="13" spans="1:10" ht="13.5" customHeight="1">
      <c r="A13" s="347" t="s">
        <v>302</v>
      </c>
      <c r="B13" s="348">
        <v>0</v>
      </c>
      <c r="C13" s="354">
        <f>B13/'- 3 -'!D13*100</f>
        <v>0</v>
      </c>
      <c r="D13" s="348">
        <f>B13/'- 7 -'!F13</f>
        <v>0</v>
      </c>
      <c r="E13" s="348">
        <v>126059</v>
      </c>
      <c r="F13" s="354">
        <f>E13/'- 3 -'!D13*100</f>
        <v>0.24330973033941994</v>
      </c>
      <c r="G13" s="348">
        <f>E13/'- 7 -'!F13</f>
        <v>18.206094742923167</v>
      </c>
      <c r="H13" s="348">
        <v>891909</v>
      </c>
      <c r="I13" s="354">
        <f>H13/'- 3 -'!D13*100</f>
        <v>1.7214965871322294</v>
      </c>
      <c r="J13" s="348">
        <f>H13/'- 7 -'!F13</f>
        <v>128.81412478336222</v>
      </c>
    </row>
    <row r="14" spans="1:10" ht="13.5" customHeight="1">
      <c r="A14" s="25" t="s">
        <v>338</v>
      </c>
      <c r="B14" s="26">
        <v>102684</v>
      </c>
      <c r="C14" s="80">
        <f>B14/'- 3 -'!D14*100</f>
        <v>0.22160315696663685</v>
      </c>
      <c r="D14" s="26">
        <f>B14/'- 7 -'!F14</f>
        <v>22.42057686849058</v>
      </c>
      <c r="E14" s="26">
        <v>487934</v>
      </c>
      <c r="F14" s="80">
        <f>E14/'- 3 -'!D14*100</f>
        <v>1.0530142455626872</v>
      </c>
      <c r="G14" s="26">
        <f>E14/'- 7 -'!F14</f>
        <v>106.53813402039347</v>
      </c>
      <c r="H14" s="26">
        <v>684963</v>
      </c>
      <c r="I14" s="80">
        <f>H14/'- 3 -'!D14*100</f>
        <v>1.478224097282327</v>
      </c>
      <c r="J14" s="26">
        <f>H14/'- 7 -'!F14</f>
        <v>149.55850564422806</v>
      </c>
    </row>
    <row r="15" spans="1:10" ht="13.5" customHeight="1">
      <c r="A15" s="347" t="s">
        <v>303</v>
      </c>
      <c r="B15" s="348">
        <v>0</v>
      </c>
      <c r="C15" s="354">
        <f>B15/'- 3 -'!D15*100</f>
        <v>0</v>
      </c>
      <c r="D15" s="348">
        <f>B15/'- 7 -'!F15</f>
        <v>0</v>
      </c>
      <c r="E15" s="348">
        <v>119467</v>
      </c>
      <c r="F15" s="354">
        <f>E15/'- 3 -'!D15*100</f>
        <v>0.8639537678029965</v>
      </c>
      <c r="G15" s="348">
        <f>E15/'- 7 -'!F15</f>
        <v>74.34163036714375</v>
      </c>
      <c r="H15" s="348">
        <v>163273</v>
      </c>
      <c r="I15" s="354">
        <f>H15/'- 3 -'!D15*100</f>
        <v>1.1807471814852524</v>
      </c>
      <c r="J15" s="348">
        <f>H15/'- 7 -'!F15</f>
        <v>101.60112009956441</v>
      </c>
    </row>
    <row r="16" spans="1:10" ht="13.5" customHeight="1">
      <c r="A16" s="25" t="s">
        <v>304</v>
      </c>
      <c r="B16" s="26">
        <v>0</v>
      </c>
      <c r="C16" s="80">
        <f>B16/'- 3 -'!D16*100</f>
        <v>0</v>
      </c>
      <c r="D16" s="26">
        <f>B16/'- 7 -'!F16</f>
        <v>0</v>
      </c>
      <c r="E16" s="26">
        <v>0</v>
      </c>
      <c r="F16" s="80">
        <f>E16/'- 3 -'!D16*100</f>
        <v>0</v>
      </c>
      <c r="G16" s="26">
        <f>E16/'- 7 -'!F16</f>
        <v>0</v>
      </c>
      <c r="H16" s="26">
        <v>137620</v>
      </c>
      <c r="I16" s="80">
        <f>H16/'- 3 -'!D16*100</f>
        <v>1.2263836270924022</v>
      </c>
      <c r="J16" s="26">
        <f>H16/'- 7 -'!F16</f>
        <v>110.40513437625351</v>
      </c>
    </row>
    <row r="17" spans="1:10" ht="13.5" customHeight="1">
      <c r="A17" s="347" t="s">
        <v>305</v>
      </c>
      <c r="B17" s="348">
        <v>0</v>
      </c>
      <c r="C17" s="354">
        <f>B17/'- 3 -'!D17*100</f>
        <v>0</v>
      </c>
      <c r="D17" s="348">
        <f>B17/'- 7 -'!F17</f>
        <v>0</v>
      </c>
      <c r="E17" s="348">
        <v>44804</v>
      </c>
      <c r="F17" s="354">
        <f>E17/'- 3 -'!D17*100</f>
        <v>0.33976753633576595</v>
      </c>
      <c r="G17" s="348">
        <f>E17/'- 7 -'!F17</f>
        <v>29.884674132721464</v>
      </c>
      <c r="H17" s="348">
        <v>169062</v>
      </c>
      <c r="I17" s="354">
        <f>H17/'- 3 -'!D17*100</f>
        <v>1.2820681016872881</v>
      </c>
      <c r="J17" s="348">
        <f>H17/'- 7 -'!F17</f>
        <v>112.76588648839737</v>
      </c>
    </row>
    <row r="18" spans="1:10" ht="13.5" customHeight="1">
      <c r="A18" s="25" t="s">
        <v>306</v>
      </c>
      <c r="B18" s="26">
        <v>0</v>
      </c>
      <c r="C18" s="80">
        <f>B18/'- 3 -'!D18*100</f>
        <v>0</v>
      </c>
      <c r="D18" s="26">
        <f>B18/'- 7 -'!F18</f>
        <v>0</v>
      </c>
      <c r="E18" s="26">
        <v>1496058</v>
      </c>
      <c r="F18" s="80">
        <f>E18/'- 3 -'!D18*100</f>
        <v>1.8429497622748567</v>
      </c>
      <c r="G18" s="26">
        <f>E18/'- 7 -'!F18</f>
        <v>264.74216952751726</v>
      </c>
      <c r="H18" s="26">
        <v>1577272</v>
      </c>
      <c r="I18" s="80">
        <f>H18/'- 3 -'!D18*100</f>
        <v>1.942994895547357</v>
      </c>
      <c r="J18" s="26">
        <f>H18/'- 7 -'!F18</f>
        <v>279.1137851707662</v>
      </c>
    </row>
    <row r="19" spans="1:10" ht="13.5" customHeight="1">
      <c r="A19" s="347" t="s">
        <v>307</v>
      </c>
      <c r="B19" s="348">
        <v>0</v>
      </c>
      <c r="C19" s="354">
        <f>B19/'- 3 -'!D19*100</f>
        <v>0</v>
      </c>
      <c r="D19" s="348">
        <f>B19/'- 7 -'!F19</f>
        <v>0</v>
      </c>
      <c r="E19" s="348">
        <v>35255</v>
      </c>
      <c r="F19" s="354">
        <f>E19/'- 3 -'!D19*100</f>
        <v>0.162417027035444</v>
      </c>
      <c r="G19" s="348">
        <f>E19/'- 7 -'!F19</f>
        <v>10.627458664295297</v>
      </c>
      <c r="H19" s="348">
        <v>311516</v>
      </c>
      <c r="I19" s="354">
        <f>H19/'- 3 -'!D19*100</f>
        <v>1.4351298424045773</v>
      </c>
      <c r="J19" s="348">
        <f>H19/'- 7 -'!F19</f>
        <v>93.90507483382821</v>
      </c>
    </row>
    <row r="20" spans="1:10" ht="13.5" customHeight="1">
      <c r="A20" s="25" t="s">
        <v>308</v>
      </c>
      <c r="B20" s="26">
        <v>12473</v>
      </c>
      <c r="C20" s="80">
        <f>B20/'- 3 -'!D20*100</f>
        <v>0.0295128314801706</v>
      </c>
      <c r="D20" s="26">
        <f>B20/'- 7 -'!F20</f>
        <v>1.87578013384465</v>
      </c>
      <c r="E20" s="26">
        <v>121762</v>
      </c>
      <c r="F20" s="80">
        <f>E20/'- 3 -'!D20*100</f>
        <v>0.28810561907227866</v>
      </c>
      <c r="G20" s="26">
        <f>E20/'- 7 -'!F20</f>
        <v>18.311451988871344</v>
      </c>
      <c r="H20" s="26">
        <v>552630</v>
      </c>
      <c r="I20" s="80">
        <f>H20/'- 3 -'!D20*100</f>
        <v>1.307598497625806</v>
      </c>
      <c r="J20" s="26">
        <f>H20/'- 7 -'!F20</f>
        <v>83.10850439882698</v>
      </c>
    </row>
    <row r="21" spans="1:10" ht="13.5" customHeight="1">
      <c r="A21" s="347" t="s">
        <v>309</v>
      </c>
      <c r="B21" s="348">
        <v>0</v>
      </c>
      <c r="C21" s="354">
        <f>B21/'- 3 -'!D21*100</f>
        <v>0</v>
      </c>
      <c r="D21" s="348">
        <f>B21/'- 7 -'!F21</f>
        <v>0</v>
      </c>
      <c r="E21" s="348">
        <v>72232</v>
      </c>
      <c r="F21" s="354">
        <f>E21/'- 3 -'!D21*100</f>
        <v>0.27943640595387714</v>
      </c>
      <c r="G21" s="348">
        <f>E21/'- 7 -'!F21</f>
        <v>22.31104247104247</v>
      </c>
      <c r="H21" s="348">
        <v>415480</v>
      </c>
      <c r="I21" s="354">
        <f>H21/'- 3 -'!D21*100</f>
        <v>1.607324149209725</v>
      </c>
      <c r="J21" s="348">
        <f>H21/'- 7 -'!F21</f>
        <v>128.33359073359074</v>
      </c>
    </row>
    <row r="22" spans="1:10" ht="13.5" customHeight="1">
      <c r="A22" s="25" t="s">
        <v>310</v>
      </c>
      <c r="B22" s="26">
        <v>54161</v>
      </c>
      <c r="C22" s="80">
        <f>B22/'- 3 -'!D22*100</f>
        <v>0.37906735754196436</v>
      </c>
      <c r="D22" s="26">
        <f>B22/'- 7 -'!F22</f>
        <v>32.484255982726566</v>
      </c>
      <c r="E22" s="26">
        <v>224127</v>
      </c>
      <c r="F22" s="80">
        <f>E22/'- 3 -'!D22*100</f>
        <v>1.5686421898378509</v>
      </c>
      <c r="G22" s="26">
        <f>E22/'- 7 -'!F22</f>
        <v>134.4251184549871</v>
      </c>
      <c r="H22" s="26">
        <v>215035</v>
      </c>
      <c r="I22" s="80">
        <f>H22/'- 3 -'!D22*100</f>
        <v>1.5050082020094957</v>
      </c>
      <c r="J22" s="26">
        <f>H22/'- 7 -'!F22</f>
        <v>128.97199064355544</v>
      </c>
    </row>
    <row r="23" spans="1:10" ht="13.5" customHeight="1">
      <c r="A23" s="347" t="s">
        <v>311</v>
      </c>
      <c r="B23" s="348">
        <v>0</v>
      </c>
      <c r="C23" s="354">
        <f>B23/'- 3 -'!D23*100</f>
        <v>0</v>
      </c>
      <c r="D23" s="348">
        <f>B23/'- 7 -'!F23</f>
        <v>0</v>
      </c>
      <c r="E23" s="348">
        <v>0</v>
      </c>
      <c r="F23" s="354">
        <f>E23/'- 3 -'!D23*100</f>
        <v>0</v>
      </c>
      <c r="G23" s="348">
        <f>E23/'- 7 -'!F23</f>
        <v>0</v>
      </c>
      <c r="H23" s="348">
        <v>159357</v>
      </c>
      <c r="I23" s="354">
        <f>H23/'- 3 -'!D23*100</f>
        <v>1.375656159595693</v>
      </c>
      <c r="J23" s="348">
        <f>H23/'- 7 -'!F23</f>
        <v>120.04293785310735</v>
      </c>
    </row>
    <row r="24" spans="1:10" ht="13.5" customHeight="1">
      <c r="A24" s="25" t="s">
        <v>312</v>
      </c>
      <c r="B24" s="26">
        <v>0</v>
      </c>
      <c r="C24" s="80">
        <f>B24/'- 3 -'!D24*100</f>
        <v>0</v>
      </c>
      <c r="D24" s="26">
        <f>B24/'- 7 -'!F24</f>
        <v>0</v>
      </c>
      <c r="E24" s="26">
        <v>300530</v>
      </c>
      <c r="F24" s="80">
        <f>E24/'- 3 -'!D24*100</f>
        <v>0.7829818161051281</v>
      </c>
      <c r="G24" s="26">
        <f>E24/'- 7 -'!F24</f>
        <v>65.24042114403561</v>
      </c>
      <c r="H24" s="26">
        <v>516892</v>
      </c>
      <c r="I24" s="80">
        <f>H24/'- 3 -'!D24*100</f>
        <v>1.3466776591029577</v>
      </c>
      <c r="J24" s="26">
        <f>H24/'- 7 -'!F24</f>
        <v>112.20926951047433</v>
      </c>
    </row>
    <row r="25" spans="1:10" ht="13.5" customHeight="1">
      <c r="A25" s="347" t="s">
        <v>313</v>
      </c>
      <c r="B25" s="348">
        <v>198493</v>
      </c>
      <c r="C25" s="354">
        <f>B25/'- 3 -'!D25*100</f>
        <v>0.16525145381451103</v>
      </c>
      <c r="D25" s="348">
        <f>B25/'- 7 -'!F25</f>
        <v>13.568923676385138</v>
      </c>
      <c r="E25" s="348">
        <v>611720</v>
      </c>
      <c r="F25" s="354">
        <f>E25/'- 3 -'!D25*100</f>
        <v>0.5092754874348854</v>
      </c>
      <c r="G25" s="348">
        <f>E25/'- 7 -'!F25</f>
        <v>41.81700105957549</v>
      </c>
      <c r="H25" s="348">
        <v>2473376</v>
      </c>
      <c r="I25" s="354">
        <f>H25/'- 3 -'!D25*100</f>
        <v>2.059160674834478</v>
      </c>
      <c r="J25" s="348">
        <f>H25/'- 7 -'!F25</f>
        <v>169.07926308233928</v>
      </c>
    </row>
    <row r="26" spans="1:10" ht="13.5" customHeight="1">
      <c r="A26" s="25" t="s">
        <v>314</v>
      </c>
      <c r="B26" s="26">
        <v>8866</v>
      </c>
      <c r="C26" s="80">
        <f>B26/'- 3 -'!D26*100</f>
        <v>0.030459210561574947</v>
      </c>
      <c r="D26" s="26">
        <f>B26/'- 7 -'!F26</f>
        <v>2.7175478927203067</v>
      </c>
      <c r="E26" s="26">
        <v>151387</v>
      </c>
      <c r="F26" s="80">
        <f>E26/'- 3 -'!D26*100</f>
        <v>0.5200911921142732</v>
      </c>
      <c r="G26" s="26">
        <f>E26/'- 7 -'!F26</f>
        <v>46.40214559386973</v>
      </c>
      <c r="H26" s="26">
        <v>388819</v>
      </c>
      <c r="I26" s="80">
        <f>H26/'- 3 -'!D26*100</f>
        <v>1.3357906374172128</v>
      </c>
      <c r="J26" s="26">
        <f>H26/'- 7 -'!F26</f>
        <v>119.17823754789272</v>
      </c>
    </row>
    <row r="27" spans="1:10" ht="13.5" customHeight="1">
      <c r="A27" s="347" t="s">
        <v>315</v>
      </c>
      <c r="B27" s="348">
        <v>36840</v>
      </c>
      <c r="C27" s="354">
        <f>B27/'- 3 -'!D27*100</f>
        <v>0.124572875487213</v>
      </c>
      <c r="D27" s="348">
        <f>B27/'- 7 -'!F27</f>
        <v>10.872709028126199</v>
      </c>
      <c r="E27" s="348">
        <v>323046</v>
      </c>
      <c r="F27" s="354">
        <f>E27/'- 3 -'!D27*100</f>
        <v>1.092366154577693</v>
      </c>
      <c r="G27" s="348">
        <f>E27/'- 7 -'!F27</f>
        <v>95.34161673995808</v>
      </c>
      <c r="H27" s="348">
        <v>718424</v>
      </c>
      <c r="I27" s="354">
        <f>H27/'- 3 -'!D27*100</f>
        <v>2.429319856108185</v>
      </c>
      <c r="J27" s="348">
        <f>H27/'- 7 -'!F27</f>
        <v>212.03081191157807</v>
      </c>
    </row>
    <row r="28" spans="1:10" ht="13.5" customHeight="1">
      <c r="A28" s="25" t="s">
        <v>316</v>
      </c>
      <c r="B28" s="26">
        <v>0</v>
      </c>
      <c r="C28" s="80">
        <f>B28/'- 3 -'!D28*100</f>
        <v>0</v>
      </c>
      <c r="D28" s="26">
        <f>B28/'- 7 -'!F28</f>
        <v>0</v>
      </c>
      <c r="E28" s="26">
        <v>60412</v>
      </c>
      <c r="F28" s="80">
        <f>E28/'- 3 -'!D28*100</f>
        <v>0.3358573970351239</v>
      </c>
      <c r="G28" s="26">
        <f>E28/'- 7 -'!F28</f>
        <v>29.490846961191114</v>
      </c>
      <c r="H28" s="26">
        <v>226843</v>
      </c>
      <c r="I28" s="80">
        <f>H28/'- 3 -'!D28*100</f>
        <v>1.2611219545063665</v>
      </c>
      <c r="J28" s="26">
        <f>H28/'- 7 -'!F28</f>
        <v>110.73614840126922</v>
      </c>
    </row>
    <row r="29" spans="1:10" ht="13.5" customHeight="1">
      <c r="A29" s="347" t="s">
        <v>317</v>
      </c>
      <c r="B29" s="348">
        <v>262576</v>
      </c>
      <c r="C29" s="354">
        <f>B29/'- 3 -'!D29*100</f>
        <v>0.23798412682055353</v>
      </c>
      <c r="D29" s="348">
        <f>B29/'- 7 -'!F29</f>
        <v>20.42042228875841</v>
      </c>
      <c r="E29" s="348">
        <v>397087</v>
      </c>
      <c r="F29" s="354">
        <f>E29/'- 3 -'!D29*100</f>
        <v>0.3598973362637603</v>
      </c>
      <c r="G29" s="348">
        <f>E29/'- 7 -'!F29</f>
        <v>30.88128475327604</v>
      </c>
      <c r="H29" s="348">
        <v>2805621</v>
      </c>
      <c r="I29" s="354">
        <f>H29/'- 3 -'!D29*100</f>
        <v>2.5428571684937245</v>
      </c>
      <c r="J29" s="348">
        <f>H29/'- 7 -'!F29</f>
        <v>218.1919352957188</v>
      </c>
    </row>
    <row r="30" spans="1:10" ht="13.5" customHeight="1">
      <c r="A30" s="25" t="s">
        <v>318</v>
      </c>
      <c r="B30" s="26">
        <v>0</v>
      </c>
      <c r="C30" s="80">
        <f>B30/'- 3 -'!D30*100</f>
        <v>0</v>
      </c>
      <c r="D30" s="26">
        <f>B30/'- 7 -'!F30</f>
        <v>0</v>
      </c>
      <c r="E30" s="26">
        <v>0</v>
      </c>
      <c r="F30" s="80">
        <f>E30/'- 3 -'!D30*100</f>
        <v>0</v>
      </c>
      <c r="G30" s="26">
        <f>E30/'- 7 -'!F30</f>
        <v>0</v>
      </c>
      <c r="H30" s="26">
        <v>222243</v>
      </c>
      <c r="I30" s="80">
        <f>H30/'- 3 -'!D30*100</f>
        <v>2.144962740172214</v>
      </c>
      <c r="J30" s="26">
        <f>H30/'- 7 -'!F30</f>
        <v>180.61194636326695</v>
      </c>
    </row>
    <row r="31" spans="1:10" ht="13.5" customHeight="1">
      <c r="A31" s="347" t="s">
        <v>319</v>
      </c>
      <c r="B31" s="348">
        <v>0</v>
      </c>
      <c r="C31" s="354">
        <f>B31/'- 3 -'!D31*100</f>
        <v>0</v>
      </c>
      <c r="D31" s="348">
        <f>B31/'- 7 -'!F31</f>
        <v>0</v>
      </c>
      <c r="E31" s="348">
        <v>143267</v>
      </c>
      <c r="F31" s="354">
        <f>E31/'- 3 -'!D31*100</f>
        <v>0.5281338249168929</v>
      </c>
      <c r="G31" s="348">
        <f>E31/'- 7 -'!F31</f>
        <v>42.239224010849696</v>
      </c>
      <c r="H31" s="348">
        <v>464890</v>
      </c>
      <c r="I31" s="354">
        <f>H31/'- 3 -'!D31*100</f>
        <v>1.7137521820490016</v>
      </c>
      <c r="J31" s="348">
        <f>H31/'- 7 -'!F31</f>
        <v>137.06291644554514</v>
      </c>
    </row>
    <row r="32" spans="1:10" ht="13.5" customHeight="1">
      <c r="A32" s="25" t="s">
        <v>320</v>
      </c>
      <c r="B32" s="26">
        <v>0</v>
      </c>
      <c r="C32" s="80">
        <f>B32/'- 3 -'!D32*100</f>
        <v>0</v>
      </c>
      <c r="D32" s="26">
        <f>B32/'- 7 -'!F32</f>
        <v>0</v>
      </c>
      <c r="E32" s="26">
        <v>0</v>
      </c>
      <c r="F32" s="80">
        <f>E32/'- 3 -'!D32*100</f>
        <v>0</v>
      </c>
      <c r="G32" s="26">
        <f>E32/'- 7 -'!F32</f>
        <v>0</v>
      </c>
      <c r="H32" s="26">
        <v>198031</v>
      </c>
      <c r="I32" s="80">
        <f>H32/'- 3 -'!D32*100</f>
        <v>1.016216585691673</v>
      </c>
      <c r="J32" s="26">
        <f>H32/'- 7 -'!F32</f>
        <v>89.68795289855072</v>
      </c>
    </row>
    <row r="33" spans="1:10" ht="13.5" customHeight="1">
      <c r="A33" s="347" t="s">
        <v>321</v>
      </c>
      <c r="B33" s="348">
        <v>24337</v>
      </c>
      <c r="C33" s="354">
        <f>B33/'- 3 -'!D33*100</f>
        <v>0.10803560838026403</v>
      </c>
      <c r="D33" s="348">
        <f>B33/'- 7 -'!F33</f>
        <v>10.182845188284519</v>
      </c>
      <c r="E33" s="348">
        <v>60083</v>
      </c>
      <c r="F33" s="354">
        <f>E33/'- 3 -'!D33*100</f>
        <v>0.26671748606284273</v>
      </c>
      <c r="G33" s="348">
        <f>E33/'- 7 -'!F33</f>
        <v>25.139330543933056</v>
      </c>
      <c r="H33" s="348">
        <v>292094</v>
      </c>
      <c r="I33" s="354">
        <f>H33/'- 3 -'!D33*100</f>
        <v>1.296649258093637</v>
      </c>
      <c r="J33" s="348">
        <f>H33/'- 7 -'!F33</f>
        <v>122.21506276150627</v>
      </c>
    </row>
    <row r="34" spans="1:10" ht="13.5" customHeight="1">
      <c r="A34" s="25" t="s">
        <v>322</v>
      </c>
      <c r="B34" s="26">
        <v>5919</v>
      </c>
      <c r="C34" s="80">
        <f>B34/'- 3 -'!D34*100</f>
        <v>0.030943659276173496</v>
      </c>
      <c r="D34" s="26">
        <f>B34/'- 7 -'!F34</f>
        <v>2.7594405594405593</v>
      </c>
      <c r="E34" s="26">
        <v>35495</v>
      </c>
      <c r="F34" s="80">
        <f>E34/'- 3 -'!D34*100</f>
        <v>0.18556262645848592</v>
      </c>
      <c r="G34" s="26">
        <f>E34/'- 7 -'!F34</f>
        <v>16.547785547785548</v>
      </c>
      <c r="H34" s="26">
        <v>220926</v>
      </c>
      <c r="I34" s="80">
        <f>H34/'- 3 -'!D34*100</f>
        <v>1.1549685536827008</v>
      </c>
      <c r="J34" s="26">
        <f>H34/'- 7 -'!F34</f>
        <v>102.9958041958042</v>
      </c>
    </row>
    <row r="35" spans="1:10" ht="13.5" customHeight="1">
      <c r="A35" s="347" t="s">
        <v>323</v>
      </c>
      <c r="B35" s="348">
        <v>242254</v>
      </c>
      <c r="C35" s="354">
        <f>B35/'- 3 -'!D35*100</f>
        <v>0.17632493958231996</v>
      </c>
      <c r="D35" s="348">
        <f>B35/'- 7 -'!F35</f>
        <v>14.123538842734295</v>
      </c>
      <c r="E35" s="348">
        <v>965520</v>
      </c>
      <c r="F35" s="354">
        <f>E35/'- 3 -'!D35*100</f>
        <v>0.702755189452069</v>
      </c>
      <c r="G35" s="348">
        <f>E35/'- 7 -'!F35</f>
        <v>56.29033668561434</v>
      </c>
      <c r="H35" s="348">
        <v>3279327</v>
      </c>
      <c r="I35" s="354">
        <f>H35/'- 3 -'!D35*100</f>
        <v>2.3868631070928465</v>
      </c>
      <c r="J35" s="348">
        <f>H35/'- 7 -'!F35</f>
        <v>191.18653257542633</v>
      </c>
    </row>
    <row r="36" spans="1:10" ht="13.5" customHeight="1">
      <c r="A36" s="25" t="s">
        <v>324</v>
      </c>
      <c r="B36" s="26">
        <v>33390</v>
      </c>
      <c r="C36" s="80">
        <f>B36/'- 3 -'!D36*100</f>
        <v>0.19212784494068808</v>
      </c>
      <c r="D36" s="26">
        <f>B36/'- 7 -'!F36</f>
        <v>16.902050113895218</v>
      </c>
      <c r="E36" s="26">
        <v>125910</v>
      </c>
      <c r="F36" s="80">
        <f>E36/'- 3 -'!D36*100</f>
        <v>0.7244928708140771</v>
      </c>
      <c r="G36" s="26">
        <f>E36/'- 7 -'!F36</f>
        <v>63.73576309794989</v>
      </c>
      <c r="H36" s="26">
        <v>185211</v>
      </c>
      <c r="I36" s="80">
        <f>H36/'- 3 -'!D36*100</f>
        <v>1.065713994887984</v>
      </c>
      <c r="J36" s="26">
        <f>H36/'- 7 -'!F36</f>
        <v>93.75398633257404</v>
      </c>
    </row>
    <row r="37" spans="1:10" ht="13.5" customHeight="1">
      <c r="A37" s="347" t="s">
        <v>325</v>
      </c>
      <c r="B37" s="348">
        <v>0</v>
      </c>
      <c r="C37" s="354">
        <f>B37/'- 3 -'!D37*100</f>
        <v>0</v>
      </c>
      <c r="D37" s="348">
        <f>B37/'- 7 -'!F37</f>
        <v>0</v>
      </c>
      <c r="E37" s="348">
        <v>39518</v>
      </c>
      <c r="F37" s="354">
        <f>E37/'- 3 -'!D37*100</f>
        <v>0.14215637164908837</v>
      </c>
      <c r="G37" s="348">
        <f>E37/'- 7 -'!F37</f>
        <v>11.700370096225019</v>
      </c>
      <c r="H37" s="348">
        <v>382126</v>
      </c>
      <c r="I37" s="354">
        <f>H37/'- 3 -'!D37*100</f>
        <v>1.3746051336803367</v>
      </c>
      <c r="J37" s="348">
        <f>H37/'- 7 -'!F37</f>
        <v>113.13871206513693</v>
      </c>
    </row>
    <row r="38" spans="1:10" ht="13.5" customHeight="1">
      <c r="A38" s="25" t="s">
        <v>326</v>
      </c>
      <c r="B38" s="26">
        <v>44612</v>
      </c>
      <c r="C38" s="80">
        <f>B38/'- 3 -'!D38*100</f>
        <v>0.06339875717858194</v>
      </c>
      <c r="D38" s="26">
        <f>B38/'- 7 -'!F38</f>
        <v>5.149122807017544</v>
      </c>
      <c r="E38" s="26">
        <v>211645</v>
      </c>
      <c r="F38" s="80">
        <f>E38/'- 3 -'!D38*100</f>
        <v>0.30077176461626853</v>
      </c>
      <c r="G38" s="26">
        <f>E38/'- 7 -'!F38</f>
        <v>24.42809325946445</v>
      </c>
      <c r="H38" s="26">
        <v>1366173</v>
      </c>
      <c r="I38" s="80">
        <f>H38/'- 3 -'!D38*100</f>
        <v>1.9414881711408323</v>
      </c>
      <c r="J38" s="26">
        <f>H38/'- 7 -'!F38</f>
        <v>157.68386426592798</v>
      </c>
    </row>
    <row r="39" spans="1:10" ht="13.5" customHeight="1">
      <c r="A39" s="347" t="s">
        <v>327</v>
      </c>
      <c r="B39" s="348">
        <v>0</v>
      </c>
      <c r="C39" s="354">
        <f>B39/'- 3 -'!D39*100</f>
        <v>0</v>
      </c>
      <c r="D39" s="348">
        <f>B39/'- 7 -'!F39</f>
        <v>0</v>
      </c>
      <c r="E39" s="348">
        <v>0</v>
      </c>
      <c r="F39" s="354">
        <f>E39/'- 3 -'!D39*100</f>
        <v>0</v>
      </c>
      <c r="G39" s="348">
        <f>E39/'- 7 -'!F39</f>
        <v>0</v>
      </c>
      <c r="H39" s="348">
        <v>186590</v>
      </c>
      <c r="I39" s="354">
        <f>H39/'- 3 -'!D39*100</f>
        <v>1.1652420517302773</v>
      </c>
      <c r="J39" s="348">
        <f>H39/'- 7 -'!F39</f>
        <v>107.90538977561879</v>
      </c>
    </row>
    <row r="40" spans="1:10" ht="13.5" customHeight="1">
      <c r="A40" s="25" t="s">
        <v>328</v>
      </c>
      <c r="B40" s="26">
        <v>0</v>
      </c>
      <c r="C40" s="80">
        <f>B40/'- 3 -'!D40*100</f>
        <v>0</v>
      </c>
      <c r="D40" s="26">
        <f>B40/'- 7 -'!F40</f>
        <v>0</v>
      </c>
      <c r="E40" s="26">
        <v>282285</v>
      </c>
      <c r="F40" s="80">
        <f>E40/'- 3 -'!D40*100</f>
        <v>0.38705466312601383</v>
      </c>
      <c r="G40" s="26">
        <f>E40/'- 7 -'!F40</f>
        <v>31.813499648376222</v>
      </c>
      <c r="H40" s="26">
        <v>930063</v>
      </c>
      <c r="I40" s="80">
        <f>H40/'- 3 -'!D40*100</f>
        <v>1.2752545163610174</v>
      </c>
      <c r="J40" s="26">
        <f>H40/'- 7 -'!F40</f>
        <v>104.81803469354637</v>
      </c>
    </row>
    <row r="41" spans="1:10" ht="13.5" customHeight="1">
      <c r="A41" s="347" t="s">
        <v>329</v>
      </c>
      <c r="B41" s="348">
        <v>30690</v>
      </c>
      <c r="C41" s="354">
        <f>B41/'- 3 -'!D41*100</f>
        <v>0.06997235943604058</v>
      </c>
      <c r="D41" s="348">
        <f>B41/'- 7 -'!F41</f>
        <v>6.473317865429235</v>
      </c>
      <c r="E41" s="348">
        <v>346883</v>
      </c>
      <c r="F41" s="354">
        <f>E41/'- 3 -'!D41*100</f>
        <v>0.7908837392718169</v>
      </c>
      <c r="G41" s="348">
        <f>E41/'- 7 -'!F41</f>
        <v>73.16663151233917</v>
      </c>
      <c r="H41" s="348">
        <v>489735</v>
      </c>
      <c r="I41" s="354">
        <f>H41/'- 3 -'!D41*100</f>
        <v>1.116582386719105</v>
      </c>
      <c r="J41" s="348">
        <f>H41/'- 7 -'!F41</f>
        <v>103.29782746256065</v>
      </c>
    </row>
    <row r="42" spans="1:10" ht="13.5" customHeight="1">
      <c r="A42" s="25" t="s">
        <v>330</v>
      </c>
      <c r="B42" s="26">
        <v>10987</v>
      </c>
      <c r="C42" s="80">
        <f>B42/'- 3 -'!D42*100</f>
        <v>0.06774597780223218</v>
      </c>
      <c r="D42" s="26">
        <f>B42/'- 7 -'!F42</f>
        <v>6.227398968429405</v>
      </c>
      <c r="E42" s="26">
        <v>0</v>
      </c>
      <c r="F42" s="80">
        <f>E42/'- 3 -'!D42*100</f>
        <v>0</v>
      </c>
      <c r="G42" s="26">
        <f>E42/'- 7 -'!F42</f>
        <v>0</v>
      </c>
      <c r="H42" s="26">
        <v>197101</v>
      </c>
      <c r="I42" s="80">
        <f>H42/'- 3 -'!D42*100</f>
        <v>1.215327202220603</v>
      </c>
      <c r="J42" s="26">
        <f>H42/'- 7 -'!F42</f>
        <v>111.71626140679022</v>
      </c>
    </row>
    <row r="43" spans="1:10" ht="13.5" customHeight="1">
      <c r="A43" s="347" t="s">
        <v>331</v>
      </c>
      <c r="B43" s="348">
        <v>0</v>
      </c>
      <c r="C43" s="354">
        <f>B43/'- 3 -'!D43*100</f>
        <v>0</v>
      </c>
      <c r="D43" s="348">
        <f>B43/'- 7 -'!F43</f>
        <v>0</v>
      </c>
      <c r="E43" s="348">
        <v>9636</v>
      </c>
      <c r="F43" s="354">
        <f>E43/'- 3 -'!D43*100</f>
        <v>0.10055896004753696</v>
      </c>
      <c r="G43" s="348">
        <f>E43/'- 7 -'!F43</f>
        <v>8.582880555802975</v>
      </c>
      <c r="H43" s="348">
        <v>132098</v>
      </c>
      <c r="I43" s="354">
        <f>H43/'- 3 -'!D43*100</f>
        <v>1.378542704894099</v>
      </c>
      <c r="J43" s="348">
        <f>H43/'- 7 -'!F43</f>
        <v>117.66099581366349</v>
      </c>
    </row>
    <row r="44" spans="1:10" ht="13.5" customHeight="1">
      <c r="A44" s="25" t="s">
        <v>332</v>
      </c>
      <c r="B44" s="26">
        <v>0</v>
      </c>
      <c r="C44" s="80">
        <f>B44/'- 3 -'!D44*100</f>
        <v>0</v>
      </c>
      <c r="D44" s="26">
        <f>B44/'- 7 -'!F44</f>
        <v>0</v>
      </c>
      <c r="E44" s="26">
        <v>0</v>
      </c>
      <c r="F44" s="80">
        <f>E44/'- 3 -'!D44*100</f>
        <v>0</v>
      </c>
      <c r="G44" s="26">
        <f>E44/'- 7 -'!F44</f>
        <v>0</v>
      </c>
      <c r="H44" s="26">
        <v>90066</v>
      </c>
      <c r="I44" s="80">
        <f>H44/'- 3 -'!D44*100</f>
        <v>1.2970016575055046</v>
      </c>
      <c r="J44" s="26">
        <f>H44/'- 7 -'!F44</f>
        <v>115.46923076923076</v>
      </c>
    </row>
    <row r="45" spans="1:10" ht="13.5" customHeight="1">
      <c r="A45" s="347" t="s">
        <v>333</v>
      </c>
      <c r="B45" s="348">
        <v>0</v>
      </c>
      <c r="C45" s="354">
        <f>B45/'- 3 -'!D45*100</f>
        <v>0</v>
      </c>
      <c r="D45" s="348">
        <f>B45/'- 7 -'!F45</f>
        <v>0</v>
      </c>
      <c r="E45" s="348">
        <v>0</v>
      </c>
      <c r="F45" s="354">
        <f>E45/'- 3 -'!D45*100</f>
        <v>0</v>
      </c>
      <c r="G45" s="348">
        <f>E45/'- 7 -'!F45</f>
        <v>0</v>
      </c>
      <c r="H45" s="348">
        <v>180306</v>
      </c>
      <c r="I45" s="354">
        <f>H45/'- 3 -'!D45*100</f>
        <v>1.5857800630544274</v>
      </c>
      <c r="J45" s="348">
        <f>H45/'- 7 -'!F45</f>
        <v>120.76758204956464</v>
      </c>
    </row>
    <row r="46" spans="1:10" ht="13.5" customHeight="1">
      <c r="A46" s="25" t="s">
        <v>334</v>
      </c>
      <c r="B46" s="26">
        <v>158237</v>
      </c>
      <c r="C46" s="80">
        <f>B46/'- 3 -'!D46*100</f>
        <v>0.05648762539141197</v>
      </c>
      <c r="D46" s="26">
        <f>B46/'- 7 -'!F46</f>
        <v>5.181235347277704</v>
      </c>
      <c r="E46" s="26">
        <v>341922</v>
      </c>
      <c r="F46" s="80">
        <f>E46/'- 3 -'!D46*100</f>
        <v>0.12205970695275041</v>
      </c>
      <c r="G46" s="26">
        <f>E46/'- 7 -'!F46</f>
        <v>11.195727626357218</v>
      </c>
      <c r="H46" s="26">
        <v>3398806</v>
      </c>
      <c r="I46" s="80">
        <f>H46/'- 3 -'!D46*100</f>
        <v>1.2133096564399184</v>
      </c>
      <c r="J46" s="26">
        <f>H46/'- 7 -'!F46</f>
        <v>111.28885017877958</v>
      </c>
    </row>
    <row r="47" spans="1:10" ht="4.5" customHeight="1">
      <c r="A47" s="27"/>
      <c r="B47" s="28"/>
      <c r="C47"/>
      <c r="D47" s="28"/>
      <c r="E47" s="28"/>
      <c r="F47"/>
      <c r="G47" s="28"/>
      <c r="H47"/>
      <c r="I47"/>
      <c r="J47"/>
    </row>
    <row r="48" spans="1:10" ht="13.5" customHeight="1">
      <c r="A48" s="349" t="s">
        <v>335</v>
      </c>
      <c r="B48" s="350">
        <f>SUM(B11:B46)</f>
        <v>1226519</v>
      </c>
      <c r="C48" s="357">
        <f>B48/'- 3 -'!D48*100</f>
        <v>0.08067066408290567</v>
      </c>
      <c r="D48" s="350">
        <f>B48/'- 7 -'!F48</f>
        <v>6.971852682174844</v>
      </c>
      <c r="E48" s="350">
        <f>SUM(E11:E46)</f>
        <v>7134044</v>
      </c>
      <c r="F48" s="357">
        <f>E48/'- 3 -'!D48*100</f>
        <v>0.4692206701051258</v>
      </c>
      <c r="G48" s="350">
        <f>E48/'- 7 -'!F48</f>
        <v>40.55175973315811</v>
      </c>
      <c r="H48" s="350">
        <f>SUM(H11:H46)</f>
        <v>25041251</v>
      </c>
      <c r="I48" s="357">
        <f>H48/'- 3 -'!D48*100</f>
        <v>1.64701431256811</v>
      </c>
      <c r="J48" s="350">
        <f>H48/'- 7 -'!F48</f>
        <v>142.34097714700178</v>
      </c>
    </row>
    <row r="49" spans="1:10" ht="4.5" customHeight="1">
      <c r="A49" s="27" t="s">
        <v>50</v>
      </c>
      <c r="B49" s="28"/>
      <c r="C49"/>
      <c r="D49" s="28"/>
      <c r="E49" s="28"/>
      <c r="F49"/>
      <c r="H49"/>
      <c r="I49"/>
      <c r="J49"/>
    </row>
    <row r="50" spans="1:10" ht="13.5" customHeight="1">
      <c r="A50" s="25" t="s">
        <v>336</v>
      </c>
      <c r="B50" s="26">
        <v>0</v>
      </c>
      <c r="C50" s="80">
        <f>B50/'- 3 -'!D50*100</f>
        <v>0</v>
      </c>
      <c r="D50" s="26">
        <f>B50/'- 7 -'!F50</f>
        <v>0</v>
      </c>
      <c r="E50" s="26">
        <v>0</v>
      </c>
      <c r="F50" s="80">
        <f>E50/'- 3 -'!D50*100</f>
        <v>0</v>
      </c>
      <c r="G50" s="26">
        <f>E50/'- 7 -'!F50</f>
        <v>0</v>
      </c>
      <c r="H50" s="26">
        <v>12633</v>
      </c>
      <c r="I50" s="80">
        <f>H50/'- 3 -'!D50*100</f>
        <v>0.4954799660659173</v>
      </c>
      <c r="J50" s="26">
        <f>H50/'- 7 -'!F50</f>
        <v>55.335085413929036</v>
      </c>
    </row>
    <row r="51" spans="1:10" ht="13.5" customHeight="1">
      <c r="A51" s="347" t="s">
        <v>337</v>
      </c>
      <c r="B51" s="348">
        <v>0</v>
      </c>
      <c r="C51" s="354">
        <f>B51/'- 3 -'!D51*100</f>
        <v>0</v>
      </c>
      <c r="D51" s="348">
        <f>B51/'- 7 -'!F51</f>
        <v>0</v>
      </c>
      <c r="E51" s="348">
        <v>108260</v>
      </c>
      <c r="F51" s="354">
        <f>E51/'- 3 -'!D51*100</f>
        <v>1.3530142372691558</v>
      </c>
      <c r="G51" s="348">
        <f>E51/'- 7 -'!F51</f>
        <v>155.68018406672417</v>
      </c>
      <c r="H51" s="348">
        <v>49328</v>
      </c>
      <c r="I51" s="354">
        <f>H51/'- 3 -'!D51*100</f>
        <v>0.6164925761686025</v>
      </c>
      <c r="J51" s="348">
        <f>H51/'- 7 -'!F51</f>
        <v>70.93471383376473</v>
      </c>
    </row>
    <row r="52" spans="1:10" ht="49.5" customHeight="1">
      <c r="A52" s="210"/>
      <c r="B52" s="210"/>
      <c r="C52" s="210"/>
      <c r="D52" s="210"/>
      <c r="E52" s="210"/>
      <c r="F52" s="210"/>
      <c r="G52" s="210"/>
      <c r="H52" s="210"/>
      <c r="I52" s="210"/>
      <c r="J52" s="210"/>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J53"/>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6"/>
      <c r="B2" s="7" t="s">
        <v>47</v>
      </c>
      <c r="C2" s="8"/>
      <c r="D2" s="8"/>
      <c r="E2" s="8"/>
      <c r="F2" s="8"/>
      <c r="G2" s="8"/>
      <c r="H2" s="83"/>
      <c r="I2" s="177"/>
      <c r="J2" s="157" t="s">
        <v>532</v>
      </c>
    </row>
    <row r="3" spans="1:10" ht="15.75" customHeight="1">
      <c r="A3" s="158"/>
      <c r="B3" s="9" t="str">
        <f>OPYEAR</f>
        <v>OPERATING FUND 2005/2006 ACTUAL</v>
      </c>
      <c r="C3" s="10"/>
      <c r="D3" s="10"/>
      <c r="E3" s="10"/>
      <c r="F3" s="10"/>
      <c r="G3" s="10"/>
      <c r="H3" s="85"/>
      <c r="I3" s="85"/>
      <c r="J3" s="75"/>
    </row>
    <row r="4" spans="2:10" ht="15.75" customHeight="1">
      <c r="B4" s="6"/>
      <c r="C4" s="6"/>
      <c r="D4" s="6"/>
      <c r="E4" s="6"/>
      <c r="F4" s="6"/>
      <c r="G4" s="6"/>
      <c r="H4" s="6"/>
      <c r="I4" s="6"/>
      <c r="J4" s="6"/>
    </row>
    <row r="5" spans="2:10" ht="15.75" customHeight="1">
      <c r="B5" s="178" t="s">
        <v>468</v>
      </c>
      <c r="C5" s="197"/>
      <c r="D5" s="198"/>
      <c r="E5" s="198"/>
      <c r="F5" s="198"/>
      <c r="G5" s="198"/>
      <c r="H5" s="207"/>
      <c r="I5" s="207"/>
      <c r="J5" s="208"/>
    </row>
    <row r="6" spans="2:10" ht="15.75" customHeight="1">
      <c r="B6" s="376" t="s">
        <v>69</v>
      </c>
      <c r="C6" s="379"/>
      <c r="D6" s="377"/>
      <c r="E6" s="376" t="s">
        <v>71</v>
      </c>
      <c r="F6" s="379"/>
      <c r="G6" s="377"/>
      <c r="H6" s="504"/>
      <c r="I6" s="505"/>
      <c r="J6" s="506"/>
    </row>
    <row r="7" spans="2:10" ht="15.75" customHeight="1">
      <c r="B7" s="362" t="s">
        <v>98</v>
      </c>
      <c r="C7" s="363"/>
      <c r="D7" s="364"/>
      <c r="E7" s="362" t="s">
        <v>100</v>
      </c>
      <c r="F7" s="363"/>
      <c r="G7" s="364"/>
      <c r="H7" s="362" t="s">
        <v>582</v>
      </c>
      <c r="I7" s="363"/>
      <c r="J7" s="364"/>
    </row>
    <row r="8" spans="1:10" ht="15.75" customHeight="1">
      <c r="A8" s="76"/>
      <c r="B8" s="159"/>
      <c r="C8" s="160"/>
      <c r="D8" s="161" t="s">
        <v>118</v>
      </c>
      <c r="E8" s="159"/>
      <c r="F8" s="161"/>
      <c r="G8" s="161" t="s">
        <v>118</v>
      </c>
      <c r="H8" s="159"/>
      <c r="I8" s="161"/>
      <c r="J8" s="161" t="s">
        <v>118</v>
      </c>
    </row>
    <row r="9" spans="1:10" ht="15.75" customHeight="1">
      <c r="A9" s="42" t="s">
        <v>141</v>
      </c>
      <c r="B9" s="88" t="s">
        <v>142</v>
      </c>
      <c r="C9" s="88" t="s">
        <v>143</v>
      </c>
      <c r="D9" s="88" t="s">
        <v>144</v>
      </c>
      <c r="E9" s="88" t="s">
        <v>142</v>
      </c>
      <c r="F9" s="88" t="s">
        <v>143</v>
      </c>
      <c r="G9" s="88" t="s">
        <v>144</v>
      </c>
      <c r="H9" s="88" t="s">
        <v>142</v>
      </c>
      <c r="I9" s="88" t="s">
        <v>143</v>
      </c>
      <c r="J9" s="88" t="s">
        <v>144</v>
      </c>
    </row>
    <row r="10" ht="4.5" customHeight="1">
      <c r="A10" s="4"/>
    </row>
    <row r="11" spans="1:10" ht="13.5" customHeight="1">
      <c r="A11" s="347" t="s">
        <v>300</v>
      </c>
      <c r="B11" s="348">
        <v>82984</v>
      </c>
      <c r="C11" s="354">
        <f>B11/'- 3 -'!D11*100</f>
        <v>0.686558984636646</v>
      </c>
      <c r="D11" s="348">
        <f>B11/'- 7 -'!F11</f>
        <v>55.28580946035976</v>
      </c>
      <c r="E11" s="348">
        <v>225207</v>
      </c>
      <c r="F11" s="354">
        <f>E11/'- 3 -'!D11*100</f>
        <v>1.863225311542769</v>
      </c>
      <c r="G11" s="348">
        <f>E11/'- 7 -'!F11</f>
        <v>150.0379746835443</v>
      </c>
      <c r="H11" s="348">
        <v>6523</v>
      </c>
      <c r="I11" s="354">
        <f>H11/'- 3 -'!D11*100</f>
        <v>0.05396732209564303</v>
      </c>
      <c r="J11" s="348">
        <f>H11/'- 7 -'!F11</f>
        <v>4.345769487008661</v>
      </c>
    </row>
    <row r="12" spans="1:10" ht="13.5" customHeight="1">
      <c r="A12" s="25" t="s">
        <v>301</v>
      </c>
      <c r="B12" s="26">
        <v>219515</v>
      </c>
      <c r="C12" s="80">
        <f>B12/'- 3 -'!D12*100</f>
        <v>1.0477143775441133</v>
      </c>
      <c r="D12" s="26">
        <f>B12/'- 7 -'!F12</f>
        <v>93.59783396580396</v>
      </c>
      <c r="E12" s="26">
        <v>226125</v>
      </c>
      <c r="F12" s="80">
        <f>E12/'- 3 -'!D12*100</f>
        <v>1.0792629825850746</v>
      </c>
      <c r="G12" s="26">
        <f>E12/'- 7 -'!F12</f>
        <v>96.41623672877671</v>
      </c>
      <c r="H12" s="26">
        <v>63201</v>
      </c>
      <c r="I12" s="80">
        <f>H12/'- 3 -'!D12*100</f>
        <v>0.3016495290762158</v>
      </c>
      <c r="J12" s="26">
        <f>H12/'- 7 -'!F12</f>
        <v>26.947938430051597</v>
      </c>
    </row>
    <row r="13" spans="1:10" ht="13.5" customHeight="1">
      <c r="A13" s="347" t="s">
        <v>302</v>
      </c>
      <c r="B13" s="348">
        <v>642212</v>
      </c>
      <c r="C13" s="354">
        <f>B13/'- 3 -'!D13*100</f>
        <v>1.2395499610558514</v>
      </c>
      <c r="D13" s="348">
        <f>B13/'- 7 -'!F13</f>
        <v>92.75158867706529</v>
      </c>
      <c r="E13" s="348">
        <v>1325794</v>
      </c>
      <c r="F13" s="354">
        <f>E13/'- 3 -'!D13*100</f>
        <v>2.5589492271525316</v>
      </c>
      <c r="G13" s="348">
        <f>E13/'- 7 -'!F13</f>
        <v>191.47804737146157</v>
      </c>
      <c r="H13" s="348">
        <v>61001</v>
      </c>
      <c r="I13" s="354">
        <f>H13/'- 3 -'!D13*100</f>
        <v>0.11773960495034039</v>
      </c>
      <c r="J13" s="348">
        <f>H13/'- 7 -'!F13</f>
        <v>8.810080878105142</v>
      </c>
    </row>
    <row r="14" spans="1:10" ht="13.5" customHeight="1">
      <c r="A14" s="25" t="s">
        <v>338</v>
      </c>
      <c r="B14" s="26">
        <v>172391</v>
      </c>
      <c r="C14" s="80">
        <f>B14/'- 3 -'!D14*100</f>
        <v>0.37203838799263267</v>
      </c>
      <c r="D14" s="26">
        <f>B14/'- 7 -'!F14</f>
        <v>37.640778182929765</v>
      </c>
      <c r="E14" s="26">
        <v>739050</v>
      </c>
      <c r="F14" s="80">
        <f>E14/'- 3 -'!D14*100</f>
        <v>1.5949496820945128</v>
      </c>
      <c r="G14" s="26">
        <f>E14/'- 7 -'!F14</f>
        <v>161.36815214305992</v>
      </c>
      <c r="H14" s="26">
        <v>26503</v>
      </c>
      <c r="I14" s="80">
        <f>H14/'- 3 -'!D14*100</f>
        <v>0.05719633505791336</v>
      </c>
      <c r="J14" s="26">
        <f>H14/'- 7 -'!F14</f>
        <v>5.786807572217734</v>
      </c>
    </row>
    <row r="15" spans="1:10" ht="13.5" customHeight="1">
      <c r="A15" s="347" t="s">
        <v>303</v>
      </c>
      <c r="B15" s="348">
        <v>90102</v>
      </c>
      <c r="C15" s="354">
        <f>B15/'- 3 -'!D15*100</f>
        <v>0.6515938492352331</v>
      </c>
      <c r="D15" s="348">
        <f>B15/'- 7 -'!F15</f>
        <v>56.068450528935905</v>
      </c>
      <c r="E15" s="348">
        <v>220579</v>
      </c>
      <c r="F15" s="354">
        <f>E15/'- 3 -'!D15*100</f>
        <v>1.5951690269967203</v>
      </c>
      <c r="G15" s="348">
        <f>E15/'- 7 -'!F15</f>
        <v>137.261356565028</v>
      </c>
      <c r="H15" s="348">
        <v>8429</v>
      </c>
      <c r="I15" s="354">
        <f>H15/'- 3 -'!D15*100</f>
        <v>0.060956300139883464</v>
      </c>
      <c r="J15" s="348">
        <f>H15/'- 7 -'!F15</f>
        <v>5.245177349097697</v>
      </c>
    </row>
    <row r="16" spans="1:10" ht="13.5" customHeight="1">
      <c r="A16" s="25" t="s">
        <v>304</v>
      </c>
      <c r="B16" s="26">
        <v>57041</v>
      </c>
      <c r="C16" s="80">
        <f>B16/'- 3 -'!D16*100</f>
        <v>0.5083138241024395</v>
      </c>
      <c r="D16" s="26">
        <f>B16/'- 7 -'!F16</f>
        <v>45.76093060569595</v>
      </c>
      <c r="E16" s="26">
        <v>228104</v>
      </c>
      <c r="F16" s="80">
        <f>E16/'- 3 -'!D16*100</f>
        <v>2.0327206138227387</v>
      </c>
      <c r="G16" s="26">
        <f>E16/'- 7 -'!F16</f>
        <v>182.99558764540714</v>
      </c>
      <c r="H16" s="26">
        <v>80298</v>
      </c>
      <c r="I16" s="80">
        <f>H16/'- 3 -'!D16*100</f>
        <v>0.7155657062074242</v>
      </c>
      <c r="J16" s="26">
        <f>H16/'- 7 -'!F16</f>
        <v>64.4187725631769</v>
      </c>
    </row>
    <row r="17" spans="1:10" ht="13.5" customHeight="1">
      <c r="A17" s="347" t="s">
        <v>305</v>
      </c>
      <c r="B17" s="348">
        <v>73359</v>
      </c>
      <c r="C17" s="354">
        <f>B17/'- 3 -'!D17*100</f>
        <v>0.5563120859310653</v>
      </c>
      <c r="D17" s="348">
        <f>B17/'- 7 -'!F17</f>
        <v>48.931117973893265</v>
      </c>
      <c r="E17" s="348">
        <v>114209</v>
      </c>
      <c r="F17" s="354">
        <f>E17/'- 3 -'!D17*100</f>
        <v>0.866094780764474</v>
      </c>
      <c r="G17" s="348">
        <f>E17/'- 7 -'!F17</f>
        <v>76.17843826497602</v>
      </c>
      <c r="H17" s="348">
        <v>13998</v>
      </c>
      <c r="I17" s="354">
        <f>H17/'- 3 -'!D17*100</f>
        <v>0.10615270899089482</v>
      </c>
      <c r="J17" s="348">
        <f>H17/'- 7 -'!F17</f>
        <v>9.336792887015335</v>
      </c>
    </row>
    <row r="18" spans="1:10" ht="13.5" customHeight="1">
      <c r="A18" s="25" t="s">
        <v>306</v>
      </c>
      <c r="B18" s="26">
        <v>286524</v>
      </c>
      <c r="C18" s="80">
        <f>B18/'- 3 -'!D18*100</f>
        <v>0.3529604719108759</v>
      </c>
      <c r="D18" s="26">
        <f>B18/'- 7 -'!F18</f>
        <v>50.70323836489117</v>
      </c>
      <c r="E18" s="26">
        <v>724411</v>
      </c>
      <c r="F18" s="80">
        <f>E18/'- 3 -'!D18*100</f>
        <v>0.8923805629456154</v>
      </c>
      <c r="G18" s="26">
        <f>E18/'- 7 -'!F18</f>
        <v>128.1916474960184</v>
      </c>
      <c r="H18" s="26">
        <v>976399</v>
      </c>
      <c r="I18" s="80">
        <f>H18/'- 3 -'!D18*100</f>
        <v>1.2027971542115399</v>
      </c>
      <c r="J18" s="26">
        <f>H18/'- 7 -'!F18</f>
        <v>172.78340116793487</v>
      </c>
    </row>
    <row r="19" spans="1:10" ht="13.5" customHeight="1">
      <c r="A19" s="347" t="s">
        <v>307</v>
      </c>
      <c r="B19" s="348">
        <v>145187</v>
      </c>
      <c r="C19" s="354">
        <f>B19/'- 3 -'!D19*100</f>
        <v>0.6688651511613958</v>
      </c>
      <c r="D19" s="348">
        <f>B19/'- 7 -'!F19</f>
        <v>43.76595776749514</v>
      </c>
      <c r="E19" s="348">
        <v>329297</v>
      </c>
      <c r="F19" s="354">
        <f>E19/'- 3 -'!D19*100</f>
        <v>1.5170455184141427</v>
      </c>
      <c r="G19" s="348">
        <f>E19/'- 7 -'!F19</f>
        <v>99.26507603960994</v>
      </c>
      <c r="H19" s="348">
        <v>40396</v>
      </c>
      <c r="I19" s="354">
        <f>H19/'- 3 -'!D19*100</f>
        <v>0.18610121185998568</v>
      </c>
      <c r="J19" s="348">
        <f>H19/'- 7 -'!F19</f>
        <v>12.177189624248271</v>
      </c>
    </row>
    <row r="20" spans="1:10" ht="13.5" customHeight="1">
      <c r="A20" s="25" t="s">
        <v>308</v>
      </c>
      <c r="B20" s="26">
        <v>305513</v>
      </c>
      <c r="C20" s="80">
        <f>B20/'- 3 -'!D20*100</f>
        <v>0.7228857278923563</v>
      </c>
      <c r="D20" s="26">
        <f>B20/'- 7 -'!F20</f>
        <v>45.945259042033236</v>
      </c>
      <c r="E20" s="26">
        <v>388791</v>
      </c>
      <c r="F20" s="80">
        <f>E20/'- 3 -'!D20*100</f>
        <v>0.9199329162195948</v>
      </c>
      <c r="G20" s="26">
        <f>E20/'- 7 -'!F20</f>
        <v>58.469208211143695</v>
      </c>
      <c r="H20" s="26">
        <v>192124</v>
      </c>
      <c r="I20" s="80">
        <f>H20/'- 3 -'!D20*100</f>
        <v>0.454591777062158</v>
      </c>
      <c r="J20" s="26">
        <f>H20/'- 7 -'!F20</f>
        <v>28.892999473644636</v>
      </c>
    </row>
    <row r="21" spans="1:10" ht="13.5" customHeight="1">
      <c r="A21" s="347" t="s">
        <v>309</v>
      </c>
      <c r="B21" s="348">
        <v>230038</v>
      </c>
      <c r="C21" s="354">
        <f>B21/'- 3 -'!D21*100</f>
        <v>0.8899240219406632</v>
      </c>
      <c r="D21" s="348">
        <f>B21/'- 7 -'!F21</f>
        <v>71.0542084942085</v>
      </c>
      <c r="E21" s="348">
        <v>513653</v>
      </c>
      <c r="F21" s="354">
        <f>E21/'- 3 -'!D21*100</f>
        <v>1.9871157967026642</v>
      </c>
      <c r="G21" s="348">
        <f>E21/'- 7 -'!F21</f>
        <v>158.6572972972973</v>
      </c>
      <c r="H21" s="348">
        <v>71809</v>
      </c>
      <c r="I21" s="354">
        <f>H21/'- 3 -'!D21*100</f>
        <v>0.2777999899648627</v>
      </c>
      <c r="J21" s="348">
        <f>H21/'- 7 -'!F21</f>
        <v>22.1803861003861</v>
      </c>
    </row>
    <row r="22" spans="1:10" ht="13.5" customHeight="1">
      <c r="A22" s="25" t="s">
        <v>310</v>
      </c>
      <c r="B22" s="26">
        <v>62724</v>
      </c>
      <c r="C22" s="80">
        <f>B22/'- 3 -'!D22*100</f>
        <v>0.4389989279086829</v>
      </c>
      <c r="D22" s="26">
        <f>B22/'- 7 -'!F22</f>
        <v>37.62010436034307</v>
      </c>
      <c r="E22" s="26">
        <v>329151</v>
      </c>
      <c r="F22" s="80">
        <f>E22/'- 3 -'!D22*100</f>
        <v>2.3036945367015953</v>
      </c>
      <c r="G22" s="26">
        <f>E22/'- 7 -'!F22</f>
        <v>197.41558207881005</v>
      </c>
      <c r="H22" s="26">
        <v>19486</v>
      </c>
      <c r="I22" s="80">
        <f>H22/'- 3 -'!D22*100</f>
        <v>0.13638054188553972</v>
      </c>
      <c r="J22" s="26">
        <f>H22/'- 7 -'!F22</f>
        <v>11.687158879625743</v>
      </c>
    </row>
    <row r="23" spans="1:10" ht="13.5" customHeight="1">
      <c r="A23" s="347" t="s">
        <v>311</v>
      </c>
      <c r="B23" s="348">
        <v>159854</v>
      </c>
      <c r="C23" s="354">
        <f>B23/'- 3 -'!D23*100</f>
        <v>1.3799465334814909</v>
      </c>
      <c r="D23" s="348">
        <f>B23/'- 7 -'!F23</f>
        <v>120.41732580037664</v>
      </c>
      <c r="E23" s="348">
        <v>239219</v>
      </c>
      <c r="F23" s="354">
        <f>E23/'- 3 -'!D23*100</f>
        <v>2.065068311039503</v>
      </c>
      <c r="G23" s="348">
        <f>E23/'- 7 -'!F23</f>
        <v>180.2026365348399</v>
      </c>
      <c r="H23" s="348">
        <v>12975</v>
      </c>
      <c r="I23" s="354">
        <f>H23/'- 3 -'!D23*100</f>
        <v>0.11200724581131748</v>
      </c>
      <c r="J23" s="348">
        <f>H23/'- 7 -'!F23</f>
        <v>9.774011299435028</v>
      </c>
    </row>
    <row r="24" spans="1:10" ht="13.5" customHeight="1">
      <c r="A24" s="25" t="s">
        <v>312</v>
      </c>
      <c r="B24" s="26">
        <v>183186</v>
      </c>
      <c r="C24" s="80">
        <f>B24/'- 3 -'!D24*100</f>
        <v>0.477261195105427</v>
      </c>
      <c r="D24" s="26">
        <f>B24/'- 7 -'!F24</f>
        <v>39.766851188537935</v>
      </c>
      <c r="E24" s="26">
        <v>487902</v>
      </c>
      <c r="F24" s="80">
        <f>E24/'- 3 -'!D24*100</f>
        <v>1.2711489503255056</v>
      </c>
      <c r="G24" s="26">
        <f>E24/'- 7 -'!F24</f>
        <v>105.91598827743407</v>
      </c>
      <c r="H24" s="26">
        <v>133985</v>
      </c>
      <c r="I24" s="80">
        <f>H24/'- 3 -'!D24*100</f>
        <v>0.3490760277870614</v>
      </c>
      <c r="J24" s="26">
        <f>H24/'- 7 -'!F24</f>
        <v>29.086074025833064</v>
      </c>
    </row>
    <row r="25" spans="1:10" ht="13.5" customHeight="1">
      <c r="A25" s="347" t="s">
        <v>313</v>
      </c>
      <c r="B25" s="348">
        <v>2215407</v>
      </c>
      <c r="C25" s="354">
        <f>B25/'- 3 -'!D25*100</f>
        <v>1.844393643810333</v>
      </c>
      <c r="D25" s="348">
        <f>B25/'- 7 -'!F25</f>
        <v>151.44457736610042</v>
      </c>
      <c r="E25" s="348">
        <v>1642911</v>
      </c>
      <c r="F25" s="354">
        <f>E25/'- 3 -'!D25*100</f>
        <v>1.3677733282173785</v>
      </c>
      <c r="G25" s="348">
        <f>E25/'- 7 -'!F25</f>
        <v>112.30891752401135</v>
      </c>
      <c r="H25" s="348">
        <v>34840</v>
      </c>
      <c r="I25" s="354">
        <f>H25/'- 3 -'!D25*100</f>
        <v>0.02900535863177827</v>
      </c>
      <c r="J25" s="348">
        <f>H25/'- 7 -'!F25</f>
        <v>2.381652254161397</v>
      </c>
    </row>
    <row r="26" spans="1:10" ht="13.5" customHeight="1">
      <c r="A26" s="25" t="s">
        <v>314</v>
      </c>
      <c r="B26" s="26">
        <v>188582</v>
      </c>
      <c r="C26" s="80">
        <f>B26/'- 3 -'!D26*100</f>
        <v>0.6478748980513114</v>
      </c>
      <c r="D26" s="26">
        <f>B26/'- 7 -'!F26</f>
        <v>57.802911877394635</v>
      </c>
      <c r="E26" s="26">
        <v>461894</v>
      </c>
      <c r="F26" s="80">
        <f>E26/'- 3 -'!D26*100</f>
        <v>1.5868403567705955</v>
      </c>
      <c r="G26" s="26">
        <f>E26/'- 7 -'!F26</f>
        <v>141.57670498084292</v>
      </c>
      <c r="H26" s="26">
        <v>250903</v>
      </c>
      <c r="I26" s="80">
        <f>H26/'- 3 -'!D26*100</f>
        <v>0.8619791684559934</v>
      </c>
      <c r="J26" s="26">
        <f>H26/'- 7 -'!F26</f>
        <v>76.90513409961686</v>
      </c>
    </row>
    <row r="27" spans="1:10" ht="13.5" customHeight="1">
      <c r="A27" s="347" t="s">
        <v>315</v>
      </c>
      <c r="B27" s="348">
        <v>319495</v>
      </c>
      <c r="C27" s="354">
        <f>B27/'- 3 -'!D27*100</f>
        <v>1.0803586008085537</v>
      </c>
      <c r="D27" s="348">
        <f>B27/'- 7 -'!F27</f>
        <v>94.29359855974973</v>
      </c>
      <c r="E27" s="348">
        <v>584510</v>
      </c>
      <c r="F27" s="354">
        <f>E27/'- 3 -'!D27*100</f>
        <v>1.9764954248379718</v>
      </c>
      <c r="G27" s="348">
        <f>E27/'- 7 -'!F27</f>
        <v>172.50833751438773</v>
      </c>
      <c r="H27" s="348">
        <v>38506</v>
      </c>
      <c r="I27" s="354">
        <f>H27/'- 3 -'!D27*100</f>
        <v>0.13020638283145017</v>
      </c>
      <c r="J27" s="348">
        <f>H27/'- 7 -'!F27</f>
        <v>11.36440102706372</v>
      </c>
    </row>
    <row r="28" spans="1:10" ht="13.5" customHeight="1">
      <c r="A28" s="25" t="s">
        <v>316</v>
      </c>
      <c r="B28" s="26">
        <v>110183</v>
      </c>
      <c r="C28" s="80">
        <f>B28/'- 3 -'!D28*100</f>
        <v>0.6125567035940055</v>
      </c>
      <c r="D28" s="26">
        <f>B28/'- 7 -'!F28</f>
        <v>53.78716133756407</v>
      </c>
      <c r="E28" s="26">
        <v>315178</v>
      </c>
      <c r="F28" s="80">
        <f>E28/'- 3 -'!D28*100</f>
        <v>1.7522158293507297</v>
      </c>
      <c r="G28" s="26">
        <f>E28/'- 7 -'!F28</f>
        <v>153.85794483768612</v>
      </c>
      <c r="H28" s="26">
        <v>10085</v>
      </c>
      <c r="I28" s="80">
        <f>H28/'- 3 -'!D28*100</f>
        <v>0.05606703716313356</v>
      </c>
      <c r="J28" s="26">
        <f>H28/'- 7 -'!F28</f>
        <v>4.92311447400537</v>
      </c>
    </row>
    <row r="29" spans="1:10" ht="13.5" customHeight="1">
      <c r="A29" s="347" t="s">
        <v>317</v>
      </c>
      <c r="B29" s="348">
        <v>1172017</v>
      </c>
      <c r="C29" s="354">
        <f>B29/'- 3 -'!D29*100</f>
        <v>1.0622503289098952</v>
      </c>
      <c r="D29" s="348">
        <f>B29/'- 7 -'!F29</f>
        <v>91.14725667846172</v>
      </c>
      <c r="E29" s="348">
        <v>2474355</v>
      </c>
      <c r="F29" s="354">
        <f>E29/'- 3 -'!D29*100</f>
        <v>2.2426162867858093</v>
      </c>
      <c r="G29" s="348">
        <f>E29/'- 7 -'!F29</f>
        <v>192.42952132830425</v>
      </c>
      <c r="H29" s="348">
        <v>239229</v>
      </c>
      <c r="I29" s="354">
        <f>H29/'- 3 -'!D29*100</f>
        <v>0.21682371837164932</v>
      </c>
      <c r="J29" s="348">
        <f>H29/'- 7 -'!F29</f>
        <v>18.604736166737954</v>
      </c>
    </row>
    <row r="30" spans="1:10" ht="13.5" customHeight="1">
      <c r="A30" s="25" t="s">
        <v>318</v>
      </c>
      <c r="B30" s="26">
        <v>74460</v>
      </c>
      <c r="C30" s="80">
        <f>B30/'- 3 -'!D30*100</f>
        <v>0.7186454719978721</v>
      </c>
      <c r="D30" s="26">
        <f>B30/'- 7 -'!F30</f>
        <v>60.51198699715563</v>
      </c>
      <c r="E30" s="26">
        <v>102584</v>
      </c>
      <c r="F30" s="80">
        <f>E30/'- 3 -'!D30*100</f>
        <v>0.9900822871263726</v>
      </c>
      <c r="G30" s="26">
        <f>E30/'- 7 -'!F30</f>
        <v>83.36773669240146</v>
      </c>
      <c r="H30" s="26">
        <v>10147</v>
      </c>
      <c r="I30" s="80">
        <f>H30/'- 3 -'!D30*100</f>
        <v>0.09793305941931786</v>
      </c>
      <c r="J30" s="26">
        <f>H30/'- 7 -'!F30</f>
        <v>8.246241365298658</v>
      </c>
    </row>
    <row r="31" spans="1:10" ht="13.5" customHeight="1">
      <c r="A31" s="347" t="s">
        <v>319</v>
      </c>
      <c r="B31" s="348">
        <v>101704</v>
      </c>
      <c r="C31" s="354">
        <f>B31/'- 3 -'!D31*100</f>
        <v>0.374917619056361</v>
      </c>
      <c r="D31" s="348">
        <f>B31/'- 7 -'!F31</f>
        <v>29.985258564773865</v>
      </c>
      <c r="E31" s="348">
        <v>502754</v>
      </c>
      <c r="F31" s="354">
        <f>E31/'- 3 -'!D31*100</f>
        <v>1.8533325400285308</v>
      </c>
      <c r="G31" s="348">
        <f>E31/'- 7 -'!F31</f>
        <v>148.22631051359159</v>
      </c>
      <c r="H31" s="348">
        <v>209759</v>
      </c>
      <c r="I31" s="354">
        <f>H31/'- 3 -'!D31*100</f>
        <v>0.7732473143204124</v>
      </c>
      <c r="J31" s="348">
        <f>H31/'- 7 -'!F31</f>
        <v>61.84297423197122</v>
      </c>
    </row>
    <row r="32" spans="1:10" ht="13.5" customHeight="1">
      <c r="A32" s="25" t="s">
        <v>320</v>
      </c>
      <c r="B32" s="26">
        <v>123152</v>
      </c>
      <c r="C32" s="80">
        <f>B32/'- 3 -'!D32*100</f>
        <v>0.6319672423060072</v>
      </c>
      <c r="D32" s="26">
        <f>B32/'- 7 -'!F32</f>
        <v>55.77536231884058</v>
      </c>
      <c r="E32" s="26">
        <v>180426</v>
      </c>
      <c r="F32" s="80">
        <f>E32/'- 3 -'!D32*100</f>
        <v>0.9258747049199659</v>
      </c>
      <c r="G32" s="26">
        <f>E32/'- 7 -'!F32</f>
        <v>81.71467391304348</v>
      </c>
      <c r="H32" s="26">
        <v>9345</v>
      </c>
      <c r="I32" s="80">
        <f>H32/'- 3 -'!D32*100</f>
        <v>0.047954835320170495</v>
      </c>
      <c r="J32" s="26">
        <f>H32/'- 7 -'!F32</f>
        <v>4.232336956521739</v>
      </c>
    </row>
    <row r="33" spans="1:10" ht="13.5" customHeight="1">
      <c r="A33" s="347" t="s">
        <v>321</v>
      </c>
      <c r="B33" s="348">
        <v>142290</v>
      </c>
      <c r="C33" s="354">
        <f>B33/'- 3 -'!D33*100</f>
        <v>0.6316467402074113</v>
      </c>
      <c r="D33" s="348">
        <f>B33/'- 7 -'!F33</f>
        <v>59.53556485355649</v>
      </c>
      <c r="E33" s="348">
        <v>244951</v>
      </c>
      <c r="F33" s="354">
        <f>E33/'- 3 -'!D33*100</f>
        <v>1.0873743809160559</v>
      </c>
      <c r="G33" s="348">
        <f>E33/'- 7 -'!F33</f>
        <v>102.48995815899582</v>
      </c>
      <c r="H33" s="348">
        <v>36576</v>
      </c>
      <c r="I33" s="354">
        <f>H33/'- 3 -'!D33*100</f>
        <v>0.1623663726883567</v>
      </c>
      <c r="J33" s="348">
        <f>H33/'- 7 -'!F33</f>
        <v>15.303765690376569</v>
      </c>
    </row>
    <row r="34" spans="1:10" ht="13.5" customHeight="1">
      <c r="A34" s="25" t="s">
        <v>322</v>
      </c>
      <c r="B34" s="26">
        <v>130742</v>
      </c>
      <c r="C34" s="80">
        <f>B34/'- 3 -'!D34*100</f>
        <v>0.6834998988149138</v>
      </c>
      <c r="D34" s="26">
        <f>B34/'- 7 -'!F34</f>
        <v>60.95198135198135</v>
      </c>
      <c r="E34" s="26">
        <v>348375</v>
      </c>
      <c r="F34" s="80">
        <f>E34/'- 3 -'!D34*100</f>
        <v>1.821253134032259</v>
      </c>
      <c r="G34" s="26">
        <f>E34/'- 7 -'!F34</f>
        <v>162.4125874125874</v>
      </c>
      <c r="H34" s="26">
        <v>5076</v>
      </c>
      <c r="I34" s="80">
        <f>H34/'- 3 -'!D34*100</f>
        <v>0.026536579571862923</v>
      </c>
      <c r="J34" s="26">
        <f>H34/'- 7 -'!F34</f>
        <v>2.3664335664335665</v>
      </c>
    </row>
    <row r="35" spans="1:10" ht="13.5" customHeight="1">
      <c r="A35" s="347" t="s">
        <v>323</v>
      </c>
      <c r="B35" s="348">
        <v>1039902</v>
      </c>
      <c r="C35" s="354">
        <f>B35/'- 3 -'!D35*100</f>
        <v>0.7568942404316695</v>
      </c>
      <c r="D35" s="348">
        <f>B35/'- 7 -'!F35</f>
        <v>60.626847398338434</v>
      </c>
      <c r="E35" s="348">
        <v>1632580</v>
      </c>
      <c r="F35" s="354">
        <f>E35/'- 3 -'!D35*100</f>
        <v>1.188275817378883</v>
      </c>
      <c r="G35" s="348">
        <f>E35/'- 7 -'!F35</f>
        <v>95.18029441772336</v>
      </c>
      <c r="H35" s="348">
        <v>162446</v>
      </c>
      <c r="I35" s="354">
        <f>H35/'- 3 -'!D35*100</f>
        <v>0.11823656631217459</v>
      </c>
      <c r="J35" s="348">
        <f>H35/'- 7 -'!F35</f>
        <v>9.470689403876985</v>
      </c>
    </row>
    <row r="36" spans="1:10" ht="13.5" customHeight="1">
      <c r="A36" s="25" t="s">
        <v>324</v>
      </c>
      <c r="B36" s="26">
        <v>151812</v>
      </c>
      <c r="C36" s="80">
        <f>B36/'- 3 -'!D36*100</f>
        <v>0.8735343634661796</v>
      </c>
      <c r="D36" s="26">
        <f>B36/'- 7 -'!F36</f>
        <v>76.8473804100228</v>
      </c>
      <c r="E36" s="26">
        <v>233823</v>
      </c>
      <c r="F36" s="80">
        <f>E36/'- 3 -'!D36*100</f>
        <v>1.3454300415563494</v>
      </c>
      <c r="G36" s="26">
        <f>E36/'- 7 -'!F36</f>
        <v>118.36142748671224</v>
      </c>
      <c r="H36" s="26">
        <v>16328</v>
      </c>
      <c r="I36" s="80">
        <f>H36/'- 3 -'!D36*100</f>
        <v>0.0939521848514991</v>
      </c>
      <c r="J36" s="26">
        <f>H36/'- 7 -'!F36</f>
        <v>8.265249303973679</v>
      </c>
    </row>
    <row r="37" spans="1:10" ht="13.5" customHeight="1">
      <c r="A37" s="347" t="s">
        <v>325</v>
      </c>
      <c r="B37" s="348">
        <v>279896</v>
      </c>
      <c r="C37" s="354">
        <f>B37/'- 3 -'!D37*100</f>
        <v>1.0068576294117424</v>
      </c>
      <c r="D37" s="348">
        <f>B37/'- 7 -'!F37</f>
        <v>82.87076239822353</v>
      </c>
      <c r="E37" s="348">
        <v>446308</v>
      </c>
      <c r="F37" s="354">
        <f>E37/'- 3 -'!D37*100</f>
        <v>1.6054842329561552</v>
      </c>
      <c r="G37" s="348">
        <f>E37/'- 7 -'!F37</f>
        <v>132.14152479644707</v>
      </c>
      <c r="H37" s="348">
        <v>38083</v>
      </c>
      <c r="I37" s="354">
        <f>H37/'- 3 -'!D37*100</f>
        <v>0.13699430896078324</v>
      </c>
      <c r="J37" s="348">
        <f>H37/'- 7 -'!F37</f>
        <v>11.275499629903775</v>
      </c>
    </row>
    <row r="38" spans="1:10" ht="13.5" customHeight="1">
      <c r="A38" s="25" t="s">
        <v>326</v>
      </c>
      <c r="B38" s="26">
        <v>581916</v>
      </c>
      <c r="C38" s="80">
        <f>B38/'- 3 -'!D38*100</f>
        <v>0.8269692276143567</v>
      </c>
      <c r="D38" s="26">
        <f>B38/'- 7 -'!F38</f>
        <v>67.16481994459834</v>
      </c>
      <c r="E38" s="26">
        <v>1469174</v>
      </c>
      <c r="F38" s="80">
        <f>E38/'- 3 -'!D38*100</f>
        <v>2.0878643790703384</v>
      </c>
      <c r="G38" s="26">
        <f>E38/'- 7 -'!F38</f>
        <v>169.57225300092335</v>
      </c>
      <c r="H38" s="26">
        <v>149855</v>
      </c>
      <c r="I38" s="80">
        <f>H38/'- 3 -'!D38*100</f>
        <v>0.21296110367157706</v>
      </c>
      <c r="J38" s="26">
        <f>H38/'- 7 -'!F38</f>
        <v>17.296283471837487</v>
      </c>
    </row>
    <row r="39" spans="1:10" ht="13.5" customHeight="1">
      <c r="A39" s="347" t="s">
        <v>327</v>
      </c>
      <c r="B39" s="348">
        <v>99762</v>
      </c>
      <c r="C39" s="354">
        <f>B39/'- 3 -'!D39*100</f>
        <v>0.6230070076891362</v>
      </c>
      <c r="D39" s="348">
        <f>B39/'- 7 -'!F39</f>
        <v>57.69257460097155</v>
      </c>
      <c r="E39" s="348">
        <v>164888</v>
      </c>
      <c r="F39" s="354">
        <f>E39/'- 3 -'!D39*100</f>
        <v>1.0297145153850793</v>
      </c>
      <c r="G39" s="348">
        <f>E39/'- 7 -'!F39</f>
        <v>95.35507749248207</v>
      </c>
      <c r="H39" s="348">
        <v>43384</v>
      </c>
      <c r="I39" s="354">
        <f>H39/'- 3 -'!D39*100</f>
        <v>0.2709301740300464</v>
      </c>
      <c r="J39" s="348">
        <f>H39/'- 7 -'!F39</f>
        <v>25.089058524173026</v>
      </c>
    </row>
    <row r="40" spans="1:10" ht="13.5" customHeight="1">
      <c r="A40" s="25" t="s">
        <v>328</v>
      </c>
      <c r="B40" s="26">
        <v>1200357</v>
      </c>
      <c r="C40" s="80">
        <f>B40/'- 3 -'!D40*100</f>
        <v>1.6458677374495725</v>
      </c>
      <c r="D40" s="26">
        <f>B40/'- 7 -'!F40</f>
        <v>135.28014948518674</v>
      </c>
      <c r="E40" s="26">
        <v>1374662</v>
      </c>
      <c r="F40" s="80">
        <f>E40/'- 3 -'!D40*100</f>
        <v>1.8848657821780554</v>
      </c>
      <c r="G40" s="26">
        <f>E40/'- 7 -'!F40</f>
        <v>154.92431072723014</v>
      </c>
      <c r="H40" s="26">
        <v>101249</v>
      </c>
      <c r="I40" s="80">
        <f>H40/'- 3 -'!D40*100</f>
        <v>0.13882741763411366</v>
      </c>
      <c r="J40" s="26">
        <f>H40/'- 7 -'!F40</f>
        <v>11.410755179688769</v>
      </c>
    </row>
    <row r="41" spans="1:10" ht="13.5" customHeight="1">
      <c r="A41" s="347" t="s">
        <v>329</v>
      </c>
      <c r="B41" s="348">
        <v>235964</v>
      </c>
      <c r="C41" s="354">
        <f>B41/'- 3 -'!D41*100</f>
        <v>0.5379914572162228</v>
      </c>
      <c r="D41" s="348">
        <f>B41/'- 7 -'!F41</f>
        <v>49.77093440202489</v>
      </c>
      <c r="E41" s="348">
        <v>758909</v>
      </c>
      <c r="F41" s="354">
        <f>E41/'- 3 -'!D41*100</f>
        <v>1.7302917343514537</v>
      </c>
      <c r="G41" s="348">
        <f>E41/'- 7 -'!F41</f>
        <v>160.0736131617802</v>
      </c>
      <c r="H41" s="348">
        <v>105964</v>
      </c>
      <c r="I41" s="354">
        <f>H41/'- 3 -'!D41*100</f>
        <v>0.24159501776737058</v>
      </c>
      <c r="J41" s="348">
        <f>H41/'- 7 -'!F41</f>
        <v>22.350558953807212</v>
      </c>
    </row>
    <row r="42" spans="1:10" ht="13.5" customHeight="1">
      <c r="A42" s="25" t="s">
        <v>330</v>
      </c>
      <c r="B42" s="26">
        <v>121893</v>
      </c>
      <c r="C42" s="80">
        <f>B42/'- 3 -'!D42*100</f>
        <v>0.7515937446297886</v>
      </c>
      <c r="D42" s="26">
        <f>B42/'- 7 -'!F42</f>
        <v>69.08859037578642</v>
      </c>
      <c r="E42" s="26">
        <v>206682</v>
      </c>
      <c r="F42" s="80">
        <f>E42/'- 3 -'!D42*100</f>
        <v>1.2744037666443027</v>
      </c>
      <c r="G42" s="26">
        <f>E42/'- 7 -'!F42</f>
        <v>117.14674375106273</v>
      </c>
      <c r="H42" s="26">
        <v>853</v>
      </c>
      <c r="I42" s="80">
        <f>H42/'- 3 -'!D42*100</f>
        <v>0.0052596085433060935</v>
      </c>
      <c r="J42" s="26">
        <f>H42/'- 7 -'!F42</f>
        <v>0.4834778665759791</v>
      </c>
    </row>
    <row r="43" spans="1:10" ht="13.5" customHeight="1">
      <c r="A43" s="347" t="s">
        <v>331</v>
      </c>
      <c r="B43" s="348">
        <v>48307</v>
      </c>
      <c r="C43" s="354">
        <f>B43/'- 3 -'!D43*100</f>
        <v>0.5041201414504325</v>
      </c>
      <c r="D43" s="348">
        <f>B43/'- 7 -'!F43</f>
        <v>43.027522935779814</v>
      </c>
      <c r="E43" s="348">
        <v>163971</v>
      </c>
      <c r="F43" s="354">
        <f>E43/'- 3 -'!D43*100</f>
        <v>1.711161606263458</v>
      </c>
      <c r="G43" s="348">
        <f>E43/'- 7 -'!F43</f>
        <v>146.0505923220807</v>
      </c>
      <c r="H43" s="348">
        <v>101501</v>
      </c>
      <c r="I43" s="354">
        <f>H43/'- 3 -'!D43*100</f>
        <v>1.0592398301977013</v>
      </c>
      <c r="J43" s="348">
        <f>H43/'- 7 -'!F43</f>
        <v>90.40794513227041</v>
      </c>
    </row>
    <row r="44" spans="1:10" ht="13.5" customHeight="1">
      <c r="A44" s="25" t="s">
        <v>332</v>
      </c>
      <c r="B44" s="26">
        <v>34995</v>
      </c>
      <c r="C44" s="80">
        <f>B44/'- 3 -'!D44*100</f>
        <v>0.5039479160216411</v>
      </c>
      <c r="D44" s="26">
        <f>B44/'- 7 -'!F44</f>
        <v>44.86538461538461</v>
      </c>
      <c r="E44" s="26">
        <v>53754</v>
      </c>
      <c r="F44" s="80">
        <f>E44/'- 3 -'!D44*100</f>
        <v>0.7740881919653464</v>
      </c>
      <c r="G44" s="26">
        <f>E44/'- 7 -'!F44</f>
        <v>68.91538461538461</v>
      </c>
      <c r="H44" s="26">
        <v>0</v>
      </c>
      <c r="I44" s="80">
        <f>H44/'- 3 -'!D44*100</f>
        <v>0</v>
      </c>
      <c r="J44" s="26">
        <f>H44/'- 7 -'!F44</f>
        <v>0</v>
      </c>
    </row>
    <row r="45" spans="1:10" ht="13.5" customHeight="1">
      <c r="A45" s="347" t="s">
        <v>333</v>
      </c>
      <c r="B45" s="348">
        <v>81909</v>
      </c>
      <c r="C45" s="354">
        <f>B45/'- 3 -'!D45*100</f>
        <v>0.720384563934229</v>
      </c>
      <c r="D45" s="348">
        <f>B45/'- 7 -'!F45</f>
        <v>54.862022772940385</v>
      </c>
      <c r="E45" s="348">
        <v>201164</v>
      </c>
      <c r="F45" s="354">
        <f>E45/'- 3 -'!D45*100</f>
        <v>1.7692248766224132</v>
      </c>
      <c r="G45" s="348">
        <f>E45/'- 7 -'!F45</f>
        <v>134.7381111855325</v>
      </c>
      <c r="H45" s="348">
        <v>128758</v>
      </c>
      <c r="I45" s="354">
        <f>H45/'- 3 -'!D45*100</f>
        <v>1.1324186070278413</v>
      </c>
      <c r="J45" s="348">
        <f>H45/'- 7 -'!F45</f>
        <v>86.24112525117214</v>
      </c>
    </row>
    <row r="46" spans="1:10" ht="13.5" customHeight="1">
      <c r="A46" s="25" t="s">
        <v>334</v>
      </c>
      <c r="B46" s="26">
        <v>2362417</v>
      </c>
      <c r="C46" s="80">
        <f>B46/'- 3 -'!D46*100</f>
        <v>0.8433383248816857</v>
      </c>
      <c r="D46" s="26">
        <f>B46/'- 7 -'!F46</f>
        <v>77.35383295569147</v>
      </c>
      <c r="E46" s="26">
        <v>4226569</v>
      </c>
      <c r="F46" s="80">
        <f>E46/'- 3 -'!D46*100</f>
        <v>1.5088054397072412</v>
      </c>
      <c r="G46" s="26">
        <f>E46/'- 7 -'!F46</f>
        <v>138.39271915233593</v>
      </c>
      <c r="H46" s="26">
        <v>2977496</v>
      </c>
      <c r="I46" s="80">
        <f>H46/'- 3 -'!D46*100</f>
        <v>1.0629099303729694</v>
      </c>
      <c r="J46" s="26">
        <f>H46/'- 7 -'!F46</f>
        <v>97.49368050189257</v>
      </c>
    </row>
    <row r="47" spans="1:10" ht="4.5" customHeight="1">
      <c r="A47" s="27"/>
      <c r="B47" s="28"/>
      <c r="C47"/>
      <c r="D47" s="28"/>
      <c r="E47" s="28"/>
      <c r="F47"/>
      <c r="G47" s="28"/>
      <c r="H47"/>
      <c r="I47"/>
      <c r="J47"/>
    </row>
    <row r="48" spans="1:10" ht="13.5" customHeight="1">
      <c r="A48" s="349" t="s">
        <v>335</v>
      </c>
      <c r="B48" s="350">
        <f>SUM(B11:B46)</f>
        <v>13527792</v>
      </c>
      <c r="C48" s="357">
        <f>B48/'- 3 -'!D48*100</f>
        <v>0.8897505576476342</v>
      </c>
      <c r="D48" s="350">
        <f>B48/'- 7 -'!F48</f>
        <v>76.89548465136161</v>
      </c>
      <c r="E48" s="350">
        <f>SUM(E11:E46)</f>
        <v>23881914</v>
      </c>
      <c r="F48" s="357">
        <f>E48/'- 3 -'!D48*100</f>
        <v>1.5707623460793043</v>
      </c>
      <c r="G48" s="350">
        <f>E48/'- 7 -'!F48</f>
        <v>135.75100440871194</v>
      </c>
      <c r="H48" s="350">
        <f>SUM(H11:H46)</f>
        <v>6377510</v>
      </c>
      <c r="I48" s="357">
        <f>H48/'- 3 -'!D48*100</f>
        <v>0.4194618810596263</v>
      </c>
      <c r="J48" s="350">
        <f>H48/'- 7 -'!F48</f>
        <v>36.251423907087364</v>
      </c>
    </row>
    <row r="49" spans="1:10" ht="4.5" customHeight="1">
      <c r="A49" s="27" t="s">
        <v>50</v>
      </c>
      <c r="B49" s="28"/>
      <c r="C49"/>
      <c r="D49" s="28"/>
      <c r="E49" s="28"/>
      <c r="F49"/>
      <c r="H49"/>
      <c r="I49"/>
      <c r="J49"/>
    </row>
    <row r="50" spans="1:10" ht="13.5" customHeight="1">
      <c r="A50" s="25" t="s">
        <v>336</v>
      </c>
      <c r="B50" s="26">
        <v>11540</v>
      </c>
      <c r="C50" s="80">
        <f>B50/'- 3 -'!D50*100</f>
        <v>0.45261132022486233</v>
      </c>
      <c r="D50" s="26">
        <f>B50/'- 7 -'!F50</f>
        <v>50.54752518615856</v>
      </c>
      <c r="E50" s="26">
        <v>97041</v>
      </c>
      <c r="F50" s="80">
        <f>E50/'- 3 -'!D50*100</f>
        <v>3.8060533038077007</v>
      </c>
      <c r="G50" s="26">
        <f>E50/'- 7 -'!F50</f>
        <v>425.0591327201051</v>
      </c>
      <c r="H50" s="26">
        <v>8964</v>
      </c>
      <c r="I50" s="80">
        <f>H50/'- 3 -'!D50*100</f>
        <v>0.351577805415569</v>
      </c>
      <c r="J50" s="26">
        <f>H50/'- 7 -'!F50</f>
        <v>39.26412614980289</v>
      </c>
    </row>
    <row r="51" spans="1:10" ht="13.5" customHeight="1">
      <c r="A51" s="347" t="s">
        <v>337</v>
      </c>
      <c r="B51" s="348">
        <v>35739</v>
      </c>
      <c r="C51" s="354">
        <f>B51/'- 3 -'!D51*100</f>
        <v>0.4466596695525804</v>
      </c>
      <c r="D51" s="348">
        <f>B51/'- 7 -'!F51</f>
        <v>51.393442622950815</v>
      </c>
      <c r="E51" s="348">
        <v>572239</v>
      </c>
      <c r="F51" s="354">
        <f>E51/'- 3 -'!D51*100</f>
        <v>7.151741309076893</v>
      </c>
      <c r="G51" s="348">
        <f>E51/'- 7 -'!F51</f>
        <v>822.8918607995397</v>
      </c>
      <c r="H51" s="348">
        <v>0</v>
      </c>
      <c r="I51" s="354">
        <f>H51/'- 3 -'!D51*100</f>
        <v>0</v>
      </c>
      <c r="J51" s="348">
        <f>H51/'- 7 -'!F51</f>
        <v>0</v>
      </c>
    </row>
    <row r="52" spans="1:10" ht="49.5" customHeight="1">
      <c r="A52" s="29"/>
      <c r="B52" s="29"/>
      <c r="C52" s="29"/>
      <c r="D52" s="29"/>
      <c r="E52" s="29"/>
      <c r="F52" s="29"/>
      <c r="G52" s="29"/>
      <c r="H52" s="29"/>
      <c r="I52" s="29"/>
      <c r="J52" s="29"/>
    </row>
    <row r="53" ht="15" customHeight="1">
      <c r="A53" s="128" t="s">
        <v>583</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5.xml><?xml version="1.0" encoding="utf-8"?>
<worksheet xmlns="http://schemas.openxmlformats.org/spreadsheetml/2006/main" xmlns:r="http://schemas.openxmlformats.org/officeDocument/2006/relationships">
  <sheetPr codeName="Sheet27">
    <pageSetUpPr fitToPage="1"/>
  </sheetPr>
  <dimension ref="A1:G51"/>
  <sheetViews>
    <sheetView showGridLines="0" showZeros="0" workbookViewId="0" topLeftCell="A1">
      <selection activeCell="A1" sqref="A1"/>
    </sheetView>
  </sheetViews>
  <sheetFormatPr defaultColWidth="15.83203125" defaultRowHeight="12"/>
  <cols>
    <col min="1" max="1" width="32.83203125" style="1" customWidth="1"/>
    <col min="2" max="2" width="16.83203125" style="1" customWidth="1"/>
    <col min="3" max="3" width="15.83203125" style="1" customWidth="1"/>
    <col min="4" max="4" width="17.83203125" style="1" customWidth="1"/>
    <col min="5" max="5" width="15.83203125" style="1" customWidth="1"/>
    <col min="6" max="6" width="17.83203125" style="1" customWidth="1"/>
    <col min="7" max="16384" width="15.83203125" style="1" customWidth="1"/>
  </cols>
  <sheetData>
    <row r="1" spans="1:7" ht="6.75" customHeight="1">
      <c r="A1" s="5"/>
      <c r="B1" s="6"/>
      <c r="C1" s="6"/>
      <c r="D1" s="6"/>
      <c r="E1" s="6"/>
      <c r="F1" s="6"/>
      <c r="G1" s="6"/>
    </row>
    <row r="2" spans="1:7" ht="15.75" customHeight="1">
      <c r="A2" s="156"/>
      <c r="B2" s="7" t="s">
        <v>47</v>
      </c>
      <c r="C2" s="8"/>
      <c r="D2" s="8"/>
      <c r="E2" s="8"/>
      <c r="F2" s="83"/>
      <c r="G2" s="157" t="s">
        <v>542</v>
      </c>
    </row>
    <row r="3" spans="1:7" ht="15.75" customHeight="1">
      <c r="A3" s="158"/>
      <c r="B3" s="9" t="str">
        <f>OPYEAR</f>
        <v>OPERATING FUND 2005/2006 ACTUAL</v>
      </c>
      <c r="C3" s="10"/>
      <c r="D3" s="10"/>
      <c r="E3" s="10"/>
      <c r="F3" s="85"/>
      <c r="G3" s="75"/>
    </row>
    <row r="4" spans="2:7" ht="15.75" customHeight="1">
      <c r="B4" s="6"/>
      <c r="C4" s="6"/>
      <c r="D4" s="6"/>
      <c r="E4" s="6"/>
      <c r="F4" s="6"/>
      <c r="G4" s="6"/>
    </row>
    <row r="5" spans="2:7" ht="15.75" customHeight="1">
      <c r="B5" s="6"/>
      <c r="C5" s="6"/>
      <c r="D5" s="6"/>
      <c r="E5" s="6"/>
      <c r="F5" s="6"/>
      <c r="G5" s="6"/>
    </row>
    <row r="6" spans="2:7" ht="15.75" customHeight="1">
      <c r="B6" s="189" t="s">
        <v>72</v>
      </c>
      <c r="C6" s="190"/>
      <c r="D6" s="191"/>
      <c r="E6" s="191"/>
      <c r="F6" s="191"/>
      <c r="G6" s="192"/>
    </row>
    <row r="7" spans="2:7" ht="15.75" customHeight="1">
      <c r="B7" s="376"/>
      <c r="C7" s="377"/>
      <c r="D7" s="376"/>
      <c r="E7" s="377"/>
      <c r="F7" s="376" t="s">
        <v>102</v>
      </c>
      <c r="G7" s="377"/>
    </row>
    <row r="8" spans="1:7" ht="15.75" customHeight="1">
      <c r="A8" s="76"/>
      <c r="B8" s="363" t="s">
        <v>84</v>
      </c>
      <c r="C8" s="364"/>
      <c r="D8" s="362" t="s">
        <v>121</v>
      </c>
      <c r="E8" s="364"/>
      <c r="F8" s="362" t="s">
        <v>122</v>
      </c>
      <c r="G8" s="364"/>
    </row>
    <row r="9" spans="1:7" ht="15.75" customHeight="1">
      <c r="A9" s="42" t="s">
        <v>141</v>
      </c>
      <c r="B9" s="193" t="s">
        <v>142</v>
      </c>
      <c r="C9" s="193" t="s">
        <v>143</v>
      </c>
      <c r="D9" s="193" t="s">
        <v>142</v>
      </c>
      <c r="E9" s="193" t="s">
        <v>143</v>
      </c>
      <c r="F9" s="193" t="s">
        <v>142</v>
      </c>
      <c r="G9" s="193" t="s">
        <v>143</v>
      </c>
    </row>
    <row r="10" ht="4.5" customHeight="1">
      <c r="A10" s="4"/>
    </row>
    <row r="11" spans="1:7" ht="13.5" customHeight="1">
      <c r="A11" s="347" t="s">
        <v>300</v>
      </c>
      <c r="B11" s="348">
        <v>45189</v>
      </c>
      <c r="C11" s="354">
        <f>B11/'- 3 -'!D11*100</f>
        <v>0.37386621465276915</v>
      </c>
      <c r="D11" s="348">
        <v>766819</v>
      </c>
      <c r="E11" s="354">
        <f>D11/'- 3 -'!D11*100</f>
        <v>6.34419254362393</v>
      </c>
      <c r="F11" s="348">
        <v>2675</v>
      </c>
      <c r="G11" s="354">
        <f>F11/'- 3 -'!D11*100</f>
        <v>0.02213131789143724</v>
      </c>
    </row>
    <row r="12" spans="1:7" ht="13.5" customHeight="1">
      <c r="A12" s="25" t="s">
        <v>301</v>
      </c>
      <c r="B12" s="26">
        <v>65912</v>
      </c>
      <c r="C12" s="80">
        <f>B12/'- 3 -'!D12*100</f>
        <v>0.3145887527170699</v>
      </c>
      <c r="D12" s="26">
        <v>1561401</v>
      </c>
      <c r="E12" s="80">
        <f>D12/'- 3 -'!D12*100</f>
        <v>7.452348481022965</v>
      </c>
      <c r="F12" s="26">
        <v>0</v>
      </c>
      <c r="G12" s="80">
        <f>F12/'- 3 -'!D12*100</f>
        <v>0</v>
      </c>
    </row>
    <row r="13" spans="1:7" ht="13.5" customHeight="1">
      <c r="A13" s="347" t="s">
        <v>302</v>
      </c>
      <c r="B13" s="348">
        <v>120771</v>
      </c>
      <c r="C13" s="354">
        <f>B13/'- 3 -'!D13*100</f>
        <v>0.2331032250202055</v>
      </c>
      <c r="D13" s="348">
        <v>1250476</v>
      </c>
      <c r="E13" s="354">
        <f>D13/'- 3 -'!D13*100</f>
        <v>2.41357601088313</v>
      </c>
      <c r="F13" s="348">
        <v>0</v>
      </c>
      <c r="G13" s="354">
        <f>F13/'- 3 -'!D13*100</f>
        <v>0</v>
      </c>
    </row>
    <row r="14" spans="1:7" ht="13.5" customHeight="1">
      <c r="A14" s="25" t="s">
        <v>338</v>
      </c>
      <c r="B14" s="26">
        <v>129249</v>
      </c>
      <c r="C14" s="80">
        <f>B14/'- 3 -'!D14*100</f>
        <v>0.2789332947175884</v>
      </c>
      <c r="D14" s="26">
        <v>4159723</v>
      </c>
      <c r="E14" s="80">
        <f>D14/'- 3 -'!D14*100</f>
        <v>8.977131285368017</v>
      </c>
      <c r="F14" s="26">
        <v>274398</v>
      </c>
      <c r="G14" s="80">
        <f>F14/'- 3 -'!D14*100</f>
        <v>0.5921805058756108</v>
      </c>
    </row>
    <row r="15" spans="1:7" ht="13.5" customHeight="1">
      <c r="A15" s="347" t="s">
        <v>303</v>
      </c>
      <c r="B15" s="348">
        <v>64146</v>
      </c>
      <c r="C15" s="354">
        <f>B15/'- 3 -'!D15*100</f>
        <v>0.4638869176382684</v>
      </c>
      <c r="D15" s="348">
        <v>820234</v>
      </c>
      <c r="E15" s="354">
        <f>D15/'- 3 -'!D15*100</f>
        <v>5.931715492814945</v>
      </c>
      <c r="F15" s="348">
        <v>6454</v>
      </c>
      <c r="G15" s="354">
        <f>F15/'- 3 -'!D15*100</f>
        <v>0.04667362215005432</v>
      </c>
    </row>
    <row r="16" spans="1:7" ht="13.5" customHeight="1">
      <c r="A16" s="25" t="s">
        <v>304</v>
      </c>
      <c r="B16" s="26">
        <v>0</v>
      </c>
      <c r="C16" s="80">
        <f>B16/'- 3 -'!D16*100</f>
        <v>0</v>
      </c>
      <c r="D16" s="26">
        <v>246655</v>
      </c>
      <c r="E16" s="80">
        <f>D16/'- 3 -'!D16*100</f>
        <v>2.1980355583525393</v>
      </c>
      <c r="F16" s="26">
        <v>245</v>
      </c>
      <c r="G16" s="80">
        <f>F16/'- 3 -'!D16*100</f>
        <v>0.0021832872303272676</v>
      </c>
    </row>
    <row r="17" spans="1:7" ht="13.5" customHeight="1">
      <c r="A17" s="347" t="s">
        <v>305</v>
      </c>
      <c r="B17" s="348">
        <v>43226</v>
      </c>
      <c r="C17" s="354">
        <f>B17/'- 3 -'!D17*100</f>
        <v>0.3278009000457508</v>
      </c>
      <c r="D17" s="348">
        <v>1082542</v>
      </c>
      <c r="E17" s="354">
        <f>D17/'- 3 -'!D17*100</f>
        <v>8.209370331220263</v>
      </c>
      <c r="F17" s="348">
        <v>184</v>
      </c>
      <c r="G17" s="354">
        <f>F17/'- 3 -'!D17*100</f>
        <v>0.0013953492251982174</v>
      </c>
    </row>
    <row r="18" spans="1:7" ht="13.5" customHeight="1">
      <c r="A18" s="25" t="s">
        <v>306</v>
      </c>
      <c r="B18" s="26">
        <v>150873</v>
      </c>
      <c r="C18" s="80">
        <f>B18/'- 3 -'!D18*100</f>
        <v>0.1858560025638675</v>
      </c>
      <c r="D18" s="26">
        <v>3251986</v>
      </c>
      <c r="E18" s="80">
        <f>D18/'- 3 -'!D18*100</f>
        <v>4.0060257193378614</v>
      </c>
      <c r="F18" s="26">
        <v>52407</v>
      </c>
      <c r="G18" s="80">
        <f>F18/'- 3 -'!D18*100</f>
        <v>0.06455863889738127</v>
      </c>
    </row>
    <row r="19" spans="1:7" ht="13.5" customHeight="1">
      <c r="A19" s="347" t="s">
        <v>307</v>
      </c>
      <c r="B19" s="348">
        <v>24496</v>
      </c>
      <c r="C19" s="354">
        <f>B19/'- 3 -'!D19*100</f>
        <v>0.1128511557016093</v>
      </c>
      <c r="D19" s="348">
        <v>758922</v>
      </c>
      <c r="E19" s="354">
        <f>D19/'- 3 -'!D19*100</f>
        <v>3.4962942842658697</v>
      </c>
      <c r="F19" s="348">
        <v>19356</v>
      </c>
      <c r="G19" s="354">
        <f>F19/'- 3 -'!D19*100</f>
        <v>0.08917157779883858</v>
      </c>
    </row>
    <row r="20" spans="1:7" ht="13.5" customHeight="1">
      <c r="A20" s="25" t="s">
        <v>308</v>
      </c>
      <c r="B20" s="26">
        <v>143298</v>
      </c>
      <c r="C20" s="80">
        <f>B20/'- 3 -'!D20*100</f>
        <v>0.339062753583379</v>
      </c>
      <c r="D20" s="26">
        <v>1944882</v>
      </c>
      <c r="E20" s="80">
        <f>D20/'- 3 -'!D20*100</f>
        <v>4.601857990444732</v>
      </c>
      <c r="F20" s="26">
        <v>21065</v>
      </c>
      <c r="G20" s="80">
        <f>F20/'- 3 -'!D20*100</f>
        <v>0.049842683807407494</v>
      </c>
    </row>
    <row r="21" spans="1:7" ht="13.5" customHeight="1">
      <c r="A21" s="347" t="s">
        <v>309</v>
      </c>
      <c r="B21" s="348">
        <v>124491</v>
      </c>
      <c r="C21" s="354">
        <f>B21/'- 3 -'!D21*100</f>
        <v>0.48160534961795487</v>
      </c>
      <c r="D21" s="348">
        <v>1622212</v>
      </c>
      <c r="E21" s="354">
        <f>D21/'- 3 -'!D21*100</f>
        <v>6.275682398040355</v>
      </c>
      <c r="F21" s="348">
        <v>10913</v>
      </c>
      <c r="G21" s="354">
        <f>F21/'- 3 -'!D21*100</f>
        <v>0.042217985078284705</v>
      </c>
    </row>
    <row r="22" spans="1:7" ht="13.5" customHeight="1">
      <c r="A22" s="25" t="s">
        <v>310</v>
      </c>
      <c r="B22" s="26">
        <v>58103</v>
      </c>
      <c r="C22" s="80">
        <f>B22/'- 3 -'!D22*100</f>
        <v>0.40665701658501047</v>
      </c>
      <c r="D22" s="26">
        <v>365852</v>
      </c>
      <c r="E22" s="80">
        <f>D22/'- 3 -'!D22*100</f>
        <v>2.5605611213131723</v>
      </c>
      <c r="F22" s="26">
        <v>2883</v>
      </c>
      <c r="G22" s="80">
        <f>F22/'- 3 -'!D22*100</f>
        <v>0.02017782522097973</v>
      </c>
    </row>
    <row r="23" spans="1:7" ht="13.5" customHeight="1">
      <c r="A23" s="347" t="s">
        <v>311</v>
      </c>
      <c r="B23" s="348">
        <v>48138</v>
      </c>
      <c r="C23" s="354">
        <f>B23/'- 3 -'!D23*100</f>
        <v>0.4155533563672601</v>
      </c>
      <c r="D23" s="348">
        <v>1178797</v>
      </c>
      <c r="E23" s="354">
        <f>D23/'- 3 -'!D23*100</f>
        <v>10.176015825868486</v>
      </c>
      <c r="F23" s="348">
        <v>0</v>
      </c>
      <c r="G23" s="354">
        <f>F23/'- 3 -'!D23*100</f>
        <v>0</v>
      </c>
    </row>
    <row r="24" spans="1:7" ht="13.5" customHeight="1">
      <c r="A24" s="25" t="s">
        <v>312</v>
      </c>
      <c r="B24" s="26">
        <v>128489</v>
      </c>
      <c r="C24" s="80">
        <f>B24/'- 3 -'!D24*100</f>
        <v>0.3347570976925159</v>
      </c>
      <c r="D24" s="26">
        <v>1718003</v>
      </c>
      <c r="E24" s="80">
        <f>D24/'- 3 -'!D24*100</f>
        <v>4.475976138868194</v>
      </c>
      <c r="F24" s="26">
        <v>13211</v>
      </c>
      <c r="G24" s="80">
        <f>F24/'- 3 -'!D24*100</f>
        <v>0.03441910216139769</v>
      </c>
    </row>
    <row r="25" spans="1:7" ht="13.5" customHeight="1">
      <c r="A25" s="347" t="s">
        <v>313</v>
      </c>
      <c r="B25" s="348">
        <v>196456</v>
      </c>
      <c r="C25" s="354">
        <f>B25/'- 3 -'!D25*100</f>
        <v>0.16355558941919152</v>
      </c>
      <c r="D25" s="348">
        <v>1695361</v>
      </c>
      <c r="E25" s="354">
        <f>D25/'- 3 -'!D25*100</f>
        <v>1.4114395469382963</v>
      </c>
      <c r="F25" s="348">
        <v>8460</v>
      </c>
      <c r="G25" s="354">
        <f>F25/'- 3 -'!D25*100</f>
        <v>0.007043207061562692</v>
      </c>
    </row>
    <row r="26" spans="1:7" ht="13.5" customHeight="1">
      <c r="A26" s="25" t="s">
        <v>314</v>
      </c>
      <c r="B26" s="26">
        <v>99463</v>
      </c>
      <c r="C26" s="80">
        <f>B26/'- 3 -'!D26*100</f>
        <v>0.34170589443784444</v>
      </c>
      <c r="D26" s="26">
        <v>1899706</v>
      </c>
      <c r="E26" s="80">
        <f>D26/'- 3 -'!D26*100</f>
        <v>6.526454439328592</v>
      </c>
      <c r="F26" s="26">
        <v>7224</v>
      </c>
      <c r="G26" s="80">
        <f>F26/'- 3 -'!D26*100</f>
        <v>0.024818107049043244</v>
      </c>
    </row>
    <row r="27" spans="1:7" ht="13.5" customHeight="1">
      <c r="A27" s="347" t="s">
        <v>315</v>
      </c>
      <c r="B27" s="348">
        <v>0</v>
      </c>
      <c r="C27" s="354">
        <f>B27/'- 3 -'!D27*100</f>
        <v>0</v>
      </c>
      <c r="D27" s="348">
        <v>0</v>
      </c>
      <c r="E27" s="354">
        <f>D27/'- 3 -'!D27*100</f>
        <v>0</v>
      </c>
      <c r="F27" s="348">
        <v>105363</v>
      </c>
      <c r="G27" s="354">
        <f>F27/'- 3 -'!D27*100</f>
        <v>0.35628045276762277</v>
      </c>
    </row>
    <row r="28" spans="1:7" ht="13.5" customHeight="1">
      <c r="A28" s="25" t="s">
        <v>316</v>
      </c>
      <c r="B28" s="26">
        <v>48113</v>
      </c>
      <c r="C28" s="80">
        <f>B28/'- 3 -'!D28*100</f>
        <v>0.2674817411036039</v>
      </c>
      <c r="D28" s="26">
        <v>1682045</v>
      </c>
      <c r="E28" s="80">
        <f>D28/'- 3 -'!D28*100</f>
        <v>9.35124239217283</v>
      </c>
      <c r="F28" s="26">
        <v>12113</v>
      </c>
      <c r="G28" s="80">
        <f>F28/'- 3 -'!D28*100</f>
        <v>0.06734159852821386</v>
      </c>
    </row>
    <row r="29" spans="1:7" ht="13.5" customHeight="1">
      <c r="A29" s="347" t="s">
        <v>317</v>
      </c>
      <c r="B29" s="348">
        <v>158430</v>
      </c>
      <c r="C29" s="354">
        <f>B29/'- 3 -'!D29*100</f>
        <v>0.14359204653959348</v>
      </c>
      <c r="D29" s="348">
        <v>1141489</v>
      </c>
      <c r="E29" s="354">
        <f>D29/'- 3 -'!D29*100</f>
        <v>1.0345814657099919</v>
      </c>
      <c r="F29" s="348">
        <v>47758</v>
      </c>
      <c r="G29" s="354">
        <f>F29/'- 3 -'!D29*100</f>
        <v>0.04328516668962889</v>
      </c>
    </row>
    <row r="30" spans="1:7" ht="13.5" customHeight="1">
      <c r="A30" s="25" t="s">
        <v>318</v>
      </c>
      <c r="B30" s="26">
        <v>47271</v>
      </c>
      <c r="C30" s="80">
        <f>B30/'- 3 -'!D30*100</f>
        <v>0.4562327438465137</v>
      </c>
      <c r="D30" s="26">
        <v>900151</v>
      </c>
      <c r="E30" s="80">
        <f>D30/'- 3 -'!D30*100</f>
        <v>8.687744295787759</v>
      </c>
      <c r="F30" s="26">
        <v>0</v>
      </c>
      <c r="G30" s="80">
        <f>F30/'- 3 -'!D30*100</f>
        <v>0</v>
      </c>
    </row>
    <row r="31" spans="1:7" ht="13.5" customHeight="1">
      <c r="A31" s="347" t="s">
        <v>319</v>
      </c>
      <c r="B31" s="348">
        <v>57865</v>
      </c>
      <c r="C31" s="354">
        <f>B31/'- 3 -'!D31*100</f>
        <v>0.21331125645693708</v>
      </c>
      <c r="D31" s="348">
        <v>742279</v>
      </c>
      <c r="E31" s="354">
        <f>D31/'- 3 -'!D31*100</f>
        <v>2.7363080641423796</v>
      </c>
      <c r="F31" s="348">
        <v>6006</v>
      </c>
      <c r="G31" s="354">
        <f>F31/'- 3 -'!D31*100</f>
        <v>0.02214028179867561</v>
      </c>
    </row>
    <row r="32" spans="1:7" ht="13.5" customHeight="1">
      <c r="A32" s="25" t="s">
        <v>320</v>
      </c>
      <c r="B32" s="26">
        <v>41931</v>
      </c>
      <c r="C32" s="80">
        <f>B32/'- 3 -'!D32*100</f>
        <v>0.21517326910755152</v>
      </c>
      <c r="D32" s="26">
        <v>1448620</v>
      </c>
      <c r="E32" s="80">
        <f>D32/'- 3 -'!D32*100</f>
        <v>7.433743557143433</v>
      </c>
      <c r="F32" s="26">
        <v>1116</v>
      </c>
      <c r="G32" s="80">
        <f>F32/'- 3 -'!D32*100</f>
        <v>0.005726869579166428</v>
      </c>
    </row>
    <row r="33" spans="1:7" ht="13.5" customHeight="1">
      <c r="A33" s="347" t="s">
        <v>321</v>
      </c>
      <c r="B33" s="348">
        <v>63797</v>
      </c>
      <c r="C33" s="354">
        <f>B33/'- 3 -'!D33*100</f>
        <v>0.283204491426047</v>
      </c>
      <c r="D33" s="348">
        <v>1900668</v>
      </c>
      <c r="E33" s="354">
        <f>D33/'- 3 -'!D33*100</f>
        <v>8.437351510412118</v>
      </c>
      <c r="F33" s="348">
        <v>0</v>
      </c>
      <c r="G33" s="354">
        <f>F33/'- 3 -'!D33*100</f>
        <v>0</v>
      </c>
    </row>
    <row r="34" spans="1:7" ht="13.5" customHeight="1">
      <c r="A34" s="25" t="s">
        <v>322</v>
      </c>
      <c r="B34" s="26">
        <v>43145</v>
      </c>
      <c r="C34" s="80">
        <f>B34/'- 3 -'!D34*100</f>
        <v>0.22555569850827933</v>
      </c>
      <c r="D34" s="26">
        <v>1730185</v>
      </c>
      <c r="E34" s="80">
        <f>D34/'- 3 -'!D34*100</f>
        <v>9.045152073787166</v>
      </c>
      <c r="F34" s="26">
        <v>574</v>
      </c>
      <c r="G34" s="80">
        <f>F34/'- 3 -'!D34*100</f>
        <v>0.003000787366873388</v>
      </c>
    </row>
    <row r="35" spans="1:7" ht="13.5" customHeight="1">
      <c r="A35" s="347" t="s">
        <v>323</v>
      </c>
      <c r="B35" s="348">
        <v>312199</v>
      </c>
      <c r="C35" s="354">
        <f>B35/'- 3 -'!D35*100</f>
        <v>0.22723451341427053</v>
      </c>
      <c r="D35" s="348">
        <v>2239565</v>
      </c>
      <c r="E35" s="354">
        <f>D35/'- 3 -'!D35*100</f>
        <v>1.630070765872507</v>
      </c>
      <c r="F35" s="348">
        <v>37833</v>
      </c>
      <c r="G35" s="354">
        <f>F35/'- 3 -'!D35*100</f>
        <v>0.027536806158898967</v>
      </c>
    </row>
    <row r="36" spans="1:7" ht="13.5" customHeight="1">
      <c r="A36" s="25" t="s">
        <v>324</v>
      </c>
      <c r="B36" s="26">
        <v>42644</v>
      </c>
      <c r="C36" s="80">
        <f>B36/'- 3 -'!D36*100</f>
        <v>0.2453758556349417</v>
      </c>
      <c r="D36" s="26">
        <v>1150891</v>
      </c>
      <c r="E36" s="80">
        <f>D36/'- 3 -'!D36*100</f>
        <v>6.622288337575126</v>
      </c>
      <c r="F36" s="26">
        <v>7573</v>
      </c>
      <c r="G36" s="80">
        <f>F36/'- 3 -'!D36*100</f>
        <v>0.043575446832459744</v>
      </c>
    </row>
    <row r="37" spans="1:7" ht="13.5" customHeight="1">
      <c r="A37" s="347" t="s">
        <v>325</v>
      </c>
      <c r="B37" s="348">
        <v>111245</v>
      </c>
      <c r="C37" s="354">
        <f>B37/'- 3 -'!D37*100</f>
        <v>0.40017676917108247</v>
      </c>
      <c r="D37" s="348">
        <v>1653257</v>
      </c>
      <c r="E37" s="354">
        <f>D37/'- 3 -'!D37*100</f>
        <v>5.947189041030844</v>
      </c>
      <c r="F37" s="348">
        <v>2380</v>
      </c>
      <c r="G37" s="354">
        <f>F37/'- 3 -'!D37*100</f>
        <v>0.008561469824506056</v>
      </c>
    </row>
    <row r="38" spans="1:7" ht="13.5" customHeight="1">
      <c r="A38" s="25" t="s">
        <v>326</v>
      </c>
      <c r="B38" s="26">
        <v>192703</v>
      </c>
      <c r="C38" s="80">
        <f>B38/'- 3 -'!D38*100</f>
        <v>0.2738530149866465</v>
      </c>
      <c r="D38" s="26">
        <v>1768674</v>
      </c>
      <c r="E38" s="80">
        <f>D38/'- 3 -'!D38*100</f>
        <v>2.5134881523821218</v>
      </c>
      <c r="F38" s="26">
        <v>32679</v>
      </c>
      <c r="G38" s="80">
        <f>F38/'- 3 -'!D38*100</f>
        <v>0.04644059862456018</v>
      </c>
    </row>
    <row r="39" spans="1:7" ht="13.5" customHeight="1">
      <c r="A39" s="347" t="s">
        <v>327</v>
      </c>
      <c r="B39" s="348">
        <v>44583</v>
      </c>
      <c r="C39" s="354">
        <f>B39/'- 3 -'!D39*100</f>
        <v>0.2784178487179964</v>
      </c>
      <c r="D39" s="348">
        <v>1332876</v>
      </c>
      <c r="E39" s="354">
        <f>D39/'- 3 -'!D39*100</f>
        <v>8.323721340597274</v>
      </c>
      <c r="F39" s="348">
        <v>0</v>
      </c>
      <c r="G39" s="354">
        <f>F39/'- 3 -'!D39*100</f>
        <v>0</v>
      </c>
    </row>
    <row r="40" spans="1:7" ht="13.5" customHeight="1">
      <c r="A40" s="25" t="s">
        <v>328</v>
      </c>
      <c r="B40" s="26">
        <v>85376</v>
      </c>
      <c r="C40" s="80">
        <f>B40/'- 3 -'!D40*100</f>
        <v>0.11706317699858851</v>
      </c>
      <c r="D40" s="26">
        <v>1047561</v>
      </c>
      <c r="E40" s="80">
        <f>D40/'- 3 -'!D40*100</f>
        <v>1.4363617264783823</v>
      </c>
      <c r="F40" s="26">
        <v>18537</v>
      </c>
      <c r="G40" s="80">
        <f>F40/'- 3 -'!D40*100</f>
        <v>0.025416980322606298</v>
      </c>
    </row>
    <row r="41" spans="1:7" ht="13.5" customHeight="1">
      <c r="A41" s="347" t="s">
        <v>329</v>
      </c>
      <c r="B41" s="348">
        <v>265597</v>
      </c>
      <c r="C41" s="354">
        <f>B41/'- 3 -'!D41*100</f>
        <v>0.605553885602283</v>
      </c>
      <c r="D41" s="348">
        <v>3122034</v>
      </c>
      <c r="E41" s="354">
        <f>D41/'- 3 -'!D41*100</f>
        <v>7.118152011063522</v>
      </c>
      <c r="F41" s="348">
        <v>5705</v>
      </c>
      <c r="G41" s="354">
        <f>F41/'- 3 -'!D41*100</f>
        <v>0.01300724374658232</v>
      </c>
    </row>
    <row r="42" spans="1:7" ht="13.5" customHeight="1">
      <c r="A42" s="25" t="s">
        <v>330</v>
      </c>
      <c r="B42" s="26">
        <v>66457</v>
      </c>
      <c r="C42" s="80">
        <f>B42/'- 3 -'!D42*100</f>
        <v>0.40977468342613493</v>
      </c>
      <c r="D42" s="26">
        <v>1097620</v>
      </c>
      <c r="E42" s="80">
        <f>D42/'- 3 -'!D42*100</f>
        <v>6.767938486874132</v>
      </c>
      <c r="F42" s="26">
        <v>0</v>
      </c>
      <c r="G42" s="80">
        <f>F42/'- 3 -'!D42*100</f>
        <v>0</v>
      </c>
    </row>
    <row r="43" spans="1:7" ht="13.5" customHeight="1">
      <c r="A43" s="347" t="s">
        <v>331</v>
      </c>
      <c r="B43" s="348">
        <v>11821</v>
      </c>
      <c r="C43" s="354">
        <f>B43/'- 3 -'!D43*100</f>
        <v>0.12336109036134646</v>
      </c>
      <c r="D43" s="348">
        <v>726383</v>
      </c>
      <c r="E43" s="354">
        <f>D43/'- 3 -'!D43*100</f>
        <v>7.580356898734957</v>
      </c>
      <c r="F43" s="348">
        <v>0</v>
      </c>
      <c r="G43" s="354">
        <f>F43/'- 3 -'!D43*100</f>
        <v>0</v>
      </c>
    </row>
    <row r="44" spans="1:7" ht="13.5" customHeight="1">
      <c r="A44" s="25" t="s">
        <v>332</v>
      </c>
      <c r="B44" s="26">
        <v>17772</v>
      </c>
      <c r="C44" s="80">
        <f>B44/'- 3 -'!D44*100</f>
        <v>0.2559269142316504</v>
      </c>
      <c r="D44" s="26">
        <v>553103</v>
      </c>
      <c r="E44" s="80">
        <f>D44/'- 3 -'!D44*100</f>
        <v>7.964997976720039</v>
      </c>
      <c r="F44" s="26">
        <v>112986</v>
      </c>
      <c r="G44" s="80">
        <f>F44/'- 3 -'!D44*100</f>
        <v>1.6270627015179642</v>
      </c>
    </row>
    <row r="45" spans="1:7" ht="13.5" customHeight="1">
      <c r="A45" s="347" t="s">
        <v>333</v>
      </c>
      <c r="B45" s="348">
        <v>19023</v>
      </c>
      <c r="C45" s="354">
        <f>B45/'- 3 -'!D45*100</f>
        <v>0.16730610262267687</v>
      </c>
      <c r="D45" s="348">
        <v>356702</v>
      </c>
      <c r="E45" s="354">
        <f>D45/'- 3 -'!D45*100</f>
        <v>3.1371719191354717</v>
      </c>
      <c r="F45" s="348">
        <v>7791</v>
      </c>
      <c r="G45" s="354">
        <f>F45/'- 3 -'!D45*100</f>
        <v>0.06852136074926538</v>
      </c>
    </row>
    <row r="46" spans="1:7" ht="13.5" customHeight="1">
      <c r="A46" s="25" t="s">
        <v>334</v>
      </c>
      <c r="B46" s="26">
        <v>200279</v>
      </c>
      <c r="C46" s="80">
        <f>B46/'- 3 -'!D46*100</f>
        <v>0.07149582667622996</v>
      </c>
      <c r="D46" s="26">
        <v>3350055</v>
      </c>
      <c r="E46" s="80">
        <f>D46/'- 3 -'!D46*100</f>
        <v>1.1959064686554133</v>
      </c>
      <c r="F46" s="26">
        <v>0</v>
      </c>
      <c r="G46" s="80">
        <f>F46/'- 3 -'!D46*100</f>
        <v>0</v>
      </c>
    </row>
    <row r="47" spans="1:7" ht="4.5" customHeight="1">
      <c r="A47"/>
      <c r="B47" s="28"/>
      <c r="C47"/>
      <c r="D47" s="28"/>
      <c r="E47"/>
      <c r="F47" s="28"/>
      <c r="G47"/>
    </row>
    <row r="48" spans="1:7" ht="13.5" customHeight="1">
      <c r="A48" s="349" t="s">
        <v>335</v>
      </c>
      <c r="B48" s="350">
        <f>SUM(B11:B46)</f>
        <v>3272551</v>
      </c>
      <c r="C48" s="357">
        <f>B48/'- 3 -'!D48*100</f>
        <v>0.2152423748960897</v>
      </c>
      <c r="D48" s="350">
        <f>SUM(D11:D46)</f>
        <v>52267729</v>
      </c>
      <c r="E48" s="357">
        <f>D48/'- 3 -'!D48*100</f>
        <v>3.4377554758918105</v>
      </c>
      <c r="F48" s="350">
        <f>SUM(F11:F46)</f>
        <v>817889</v>
      </c>
      <c r="G48" s="357">
        <f>F48/'- 3 -'!D48*100</f>
        <v>0.05379423292758093</v>
      </c>
    </row>
    <row r="49" spans="1:7" ht="4.5" customHeight="1">
      <c r="A49" s="27" t="s">
        <v>50</v>
      </c>
      <c r="B49" s="28"/>
      <c r="C49"/>
      <c r="D49" s="28"/>
      <c r="E49"/>
      <c r="F49" s="28"/>
      <c r="G49"/>
    </row>
    <row r="50" spans="1:7" ht="13.5" customHeight="1">
      <c r="A50" s="25" t="s">
        <v>336</v>
      </c>
      <c r="B50" s="26">
        <v>0</v>
      </c>
      <c r="C50" s="80">
        <f>B50/'- 3 -'!D50*100</f>
        <v>0</v>
      </c>
      <c r="D50" s="26">
        <v>10253</v>
      </c>
      <c r="E50" s="80">
        <f>D50/'- 3 -'!D50*100</f>
        <v>0.4021337839051571</v>
      </c>
      <c r="F50" s="26">
        <v>0</v>
      </c>
      <c r="G50" s="80">
        <f>F50/'- 3 -'!D50*100</f>
        <v>0</v>
      </c>
    </row>
    <row r="51" spans="1:7" ht="13.5" customHeight="1">
      <c r="A51" s="347" t="s">
        <v>337</v>
      </c>
      <c r="B51" s="348">
        <v>0</v>
      </c>
      <c r="C51" s="354">
        <f>B51/'- 3 -'!D51*100</f>
        <v>0</v>
      </c>
      <c r="D51" s="348">
        <v>0</v>
      </c>
      <c r="E51" s="354">
        <f>D51/'- 3 -'!D51*100</f>
        <v>0</v>
      </c>
      <c r="F51" s="348">
        <v>0</v>
      </c>
      <c r="G51" s="354">
        <f>F51/'- 3 -'!D51*100</f>
        <v>0</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6.xml><?xml version="1.0" encoding="utf-8"?>
<worksheet xmlns="http://schemas.openxmlformats.org/spreadsheetml/2006/main" xmlns:r="http://schemas.openxmlformats.org/officeDocument/2006/relationships">
  <sheetPr codeName="Sheet28">
    <pageSetUpPr fitToPage="1"/>
  </sheetPr>
  <dimension ref="A1:G51"/>
  <sheetViews>
    <sheetView showGridLines="0" showZeros="0" workbookViewId="0" topLeftCell="A2">
      <selection activeCell="A2" sqref="A2"/>
    </sheetView>
  </sheetViews>
  <sheetFormatPr defaultColWidth="15.83203125" defaultRowHeight="12"/>
  <cols>
    <col min="1" max="1" width="33.83203125" style="1" customWidth="1"/>
    <col min="2" max="2" width="19.83203125" style="1" customWidth="1"/>
    <col min="3" max="3" width="15.83203125" style="1" customWidth="1"/>
    <col min="4" max="4" width="19.83203125" style="1" customWidth="1"/>
    <col min="5" max="5" width="15.83203125" style="1" customWidth="1"/>
    <col min="6" max="6" width="11.83203125" style="1" customWidth="1"/>
    <col min="7" max="16384" width="15.83203125" style="1" customWidth="1"/>
  </cols>
  <sheetData>
    <row r="1" spans="1:7" ht="6.75" customHeight="1">
      <c r="A1" s="5"/>
      <c r="B1" s="6"/>
      <c r="C1" s="6"/>
      <c r="D1" s="6"/>
      <c r="E1" s="6"/>
      <c r="F1" s="6"/>
      <c r="G1" s="6"/>
    </row>
    <row r="2" spans="1:7" ht="15.75" customHeight="1">
      <c r="A2" s="156"/>
      <c r="B2" s="7" t="s">
        <v>47</v>
      </c>
      <c r="C2" s="8"/>
      <c r="D2" s="8"/>
      <c r="E2" s="8"/>
      <c r="F2" s="83"/>
      <c r="G2" s="157" t="s">
        <v>531</v>
      </c>
    </row>
    <row r="3" spans="1:7" ht="15.75" customHeight="1">
      <c r="A3" s="158"/>
      <c r="B3" s="9" t="str">
        <f>OPYEAR</f>
        <v>OPERATING FUND 2005/2006 ACTUAL</v>
      </c>
      <c r="C3" s="10"/>
      <c r="D3" s="10"/>
      <c r="E3" s="10"/>
      <c r="F3" s="85"/>
      <c r="G3" s="75"/>
    </row>
    <row r="4" spans="2:7" ht="15.75" customHeight="1">
      <c r="B4" s="6"/>
      <c r="C4" s="6"/>
      <c r="D4" s="6"/>
      <c r="E4" s="6"/>
      <c r="F4" s="6"/>
      <c r="G4" s="6"/>
    </row>
    <row r="5" spans="2:7" ht="15.75" customHeight="1">
      <c r="B5" s="6"/>
      <c r="C5" s="6"/>
      <c r="D5" s="6"/>
      <c r="E5" s="6"/>
      <c r="F5" s="6"/>
      <c r="G5" s="6"/>
    </row>
    <row r="6" spans="2:7" ht="15.75" customHeight="1">
      <c r="B6" s="189" t="s">
        <v>467</v>
      </c>
      <c r="C6" s="197"/>
      <c r="D6" s="198"/>
      <c r="E6" s="199"/>
      <c r="F6" s="6"/>
      <c r="G6" s="50"/>
    </row>
    <row r="7" spans="2:7" ht="15.75" customHeight="1">
      <c r="B7" s="376" t="s">
        <v>103</v>
      </c>
      <c r="C7" s="377"/>
      <c r="D7" s="376" t="s">
        <v>341</v>
      </c>
      <c r="E7" s="377"/>
      <c r="F7" s="79"/>
      <c r="G7" s="6"/>
    </row>
    <row r="8" spans="1:7" ht="15.75" customHeight="1">
      <c r="A8" s="76"/>
      <c r="B8" s="363" t="s">
        <v>123</v>
      </c>
      <c r="C8" s="364"/>
      <c r="D8" s="362" t="s">
        <v>284</v>
      </c>
      <c r="E8" s="364"/>
      <c r="F8" s="6"/>
      <c r="G8" s="6"/>
    </row>
    <row r="9" spans="1:5" ht="15.75" customHeight="1">
      <c r="A9" s="42" t="s">
        <v>141</v>
      </c>
      <c r="B9" s="193" t="s">
        <v>142</v>
      </c>
      <c r="C9" s="193" t="s">
        <v>143</v>
      </c>
      <c r="D9" s="193" t="s">
        <v>142</v>
      </c>
      <c r="E9" s="193" t="s">
        <v>143</v>
      </c>
    </row>
    <row r="10" ht="4.5" customHeight="1">
      <c r="A10" s="4"/>
    </row>
    <row r="11" spans="1:5" ht="13.5" customHeight="1">
      <c r="A11" s="347" t="s">
        <v>300</v>
      </c>
      <c r="B11" s="348">
        <v>0</v>
      </c>
      <c r="C11" s="354">
        <f>B11/'- 3 -'!D11*100</f>
        <v>0</v>
      </c>
      <c r="D11" s="348">
        <v>90196</v>
      </c>
      <c r="E11" s="354">
        <f>D11/'- 3 -'!D11*100</f>
        <v>0.746226672349934</v>
      </c>
    </row>
    <row r="12" spans="1:5" ht="13.5" customHeight="1">
      <c r="A12" s="25" t="s">
        <v>301</v>
      </c>
      <c r="B12" s="26">
        <v>0</v>
      </c>
      <c r="C12" s="80">
        <f>B12/'- 3 -'!D12*100</f>
        <v>0</v>
      </c>
      <c r="D12" s="26">
        <v>83305</v>
      </c>
      <c r="E12" s="80">
        <f>D12/'- 3 -'!D12*100</f>
        <v>0.3976031078573782</v>
      </c>
    </row>
    <row r="13" spans="1:5" ht="13.5" customHeight="1">
      <c r="A13" s="347" t="s">
        <v>302</v>
      </c>
      <c r="B13" s="348">
        <v>0</v>
      </c>
      <c r="C13" s="354">
        <f>B13/'- 3 -'!D13*100</f>
        <v>0</v>
      </c>
      <c r="D13" s="348">
        <v>25678</v>
      </c>
      <c r="E13" s="354">
        <f>D13/'- 3 -'!D13*100</f>
        <v>0.049561770723674035</v>
      </c>
    </row>
    <row r="14" spans="1:5" ht="13.5" customHeight="1">
      <c r="A14" s="25" t="s">
        <v>338</v>
      </c>
      <c r="B14" s="26">
        <v>14400</v>
      </c>
      <c r="C14" s="80">
        <f>B14/'- 3 -'!D14*100</f>
        <v>0.031076754512091177</v>
      </c>
      <c r="D14" s="26">
        <v>139449</v>
      </c>
      <c r="E14" s="80">
        <f>D14/'- 3 -'!D14*100</f>
        <v>0.3009459958303196</v>
      </c>
    </row>
    <row r="15" spans="1:5" ht="13.5" customHeight="1">
      <c r="A15" s="347" t="s">
        <v>303</v>
      </c>
      <c r="B15" s="348">
        <v>0</v>
      </c>
      <c r="C15" s="354">
        <f>B15/'- 3 -'!D15*100</f>
        <v>0</v>
      </c>
      <c r="D15" s="348">
        <v>37311</v>
      </c>
      <c r="E15" s="354">
        <f>D15/'- 3 -'!D15*100</f>
        <v>0.26982329036886843</v>
      </c>
    </row>
    <row r="16" spans="1:5" ht="13.5" customHeight="1">
      <c r="A16" s="25" t="s">
        <v>304</v>
      </c>
      <c r="B16" s="26">
        <v>0</v>
      </c>
      <c r="C16" s="80">
        <f>B16/'- 3 -'!D16*100</f>
        <v>0</v>
      </c>
      <c r="D16" s="26">
        <v>30250</v>
      </c>
      <c r="E16" s="80">
        <f>D16/'- 3 -'!D16*100</f>
        <v>0.26956913762204016</v>
      </c>
    </row>
    <row r="17" spans="1:5" ht="13.5" customHeight="1">
      <c r="A17" s="347" t="s">
        <v>305</v>
      </c>
      <c r="B17" s="348">
        <v>0</v>
      </c>
      <c r="C17" s="354">
        <f>B17/'- 3 -'!D17*100</f>
        <v>0</v>
      </c>
      <c r="D17" s="348">
        <v>27404</v>
      </c>
      <c r="E17" s="354">
        <f>D17/'- 3 -'!D17*100</f>
        <v>0.20781603351810843</v>
      </c>
    </row>
    <row r="18" spans="1:5" ht="13.5" customHeight="1">
      <c r="A18" s="25" t="s">
        <v>306</v>
      </c>
      <c r="B18" s="26">
        <v>1732435</v>
      </c>
      <c r="C18" s="80">
        <f>B18/'- 3 -'!D18*100</f>
        <v>2.134135622687517</v>
      </c>
      <c r="D18" s="26">
        <v>446800</v>
      </c>
      <c r="E18" s="80">
        <f>D18/'- 3 -'!D18*100</f>
        <v>0.5503997530740159</v>
      </c>
    </row>
    <row r="19" spans="1:5" ht="13.5" customHeight="1">
      <c r="A19" s="347" t="s">
        <v>307</v>
      </c>
      <c r="B19" s="348">
        <v>0</v>
      </c>
      <c r="C19" s="354">
        <f>B19/'- 3 -'!D19*100</f>
        <v>0</v>
      </c>
      <c r="D19" s="348">
        <v>61993</v>
      </c>
      <c r="E19" s="354">
        <f>D19/'- 3 -'!D19*100</f>
        <v>0.28559690134756144</v>
      </c>
    </row>
    <row r="20" spans="1:5" ht="13.5" customHeight="1">
      <c r="A20" s="25" t="s">
        <v>308</v>
      </c>
      <c r="B20" s="26">
        <v>0</v>
      </c>
      <c r="C20" s="80">
        <f>B20/'- 3 -'!D20*100</f>
        <v>0</v>
      </c>
      <c r="D20" s="26">
        <v>209532</v>
      </c>
      <c r="E20" s="80">
        <f>D20/'- 3 -'!D20*100</f>
        <v>0.495781496488664</v>
      </c>
    </row>
    <row r="21" spans="1:5" ht="13.5" customHeight="1">
      <c r="A21" s="347" t="s">
        <v>309</v>
      </c>
      <c r="B21" s="348">
        <v>0</v>
      </c>
      <c r="C21" s="354">
        <f>B21/'- 3 -'!D21*100</f>
        <v>0</v>
      </c>
      <c r="D21" s="348">
        <v>76833</v>
      </c>
      <c r="E21" s="354">
        <f>D21/'- 3 -'!D21*100</f>
        <v>0.29723581485566286</v>
      </c>
    </row>
    <row r="22" spans="1:5" ht="13.5" customHeight="1">
      <c r="A22" s="25" t="s">
        <v>310</v>
      </c>
      <c r="B22" s="26">
        <v>0</v>
      </c>
      <c r="C22" s="80">
        <f>B22/'- 3 -'!D22*100</f>
        <v>0</v>
      </c>
      <c r="D22" s="26">
        <v>38509</v>
      </c>
      <c r="E22" s="80">
        <f>D22/'- 3 -'!D22*100</f>
        <v>0.2695205936297983</v>
      </c>
    </row>
    <row r="23" spans="1:5" ht="13.5" customHeight="1">
      <c r="A23" s="347" t="s">
        <v>311</v>
      </c>
      <c r="B23" s="348">
        <v>0</v>
      </c>
      <c r="C23" s="354">
        <f>B23/'- 3 -'!D23*100</f>
        <v>0</v>
      </c>
      <c r="D23" s="348">
        <v>0</v>
      </c>
      <c r="E23" s="354">
        <f>D23/'- 3 -'!D23*100</f>
        <v>0</v>
      </c>
    </row>
    <row r="24" spans="1:5" ht="13.5" customHeight="1">
      <c r="A24" s="25" t="s">
        <v>312</v>
      </c>
      <c r="B24" s="26">
        <v>0</v>
      </c>
      <c r="C24" s="80">
        <f>B24/'- 3 -'!D24*100</f>
        <v>0</v>
      </c>
      <c r="D24" s="26">
        <v>79117</v>
      </c>
      <c r="E24" s="80">
        <f>D24/'- 3 -'!D24*100</f>
        <v>0.20612641781116497</v>
      </c>
    </row>
    <row r="25" spans="1:5" ht="13.5" customHeight="1">
      <c r="A25" s="347" t="s">
        <v>313</v>
      </c>
      <c r="B25" s="348">
        <v>0</v>
      </c>
      <c r="C25" s="354">
        <f>B25/'- 3 -'!D25*100</f>
        <v>0</v>
      </c>
      <c r="D25" s="348">
        <v>147011</v>
      </c>
      <c r="E25" s="354">
        <f>D25/'- 3 -'!D25*100</f>
        <v>0.12239112450678402</v>
      </c>
    </row>
    <row r="26" spans="1:5" ht="13.5" customHeight="1">
      <c r="A26" s="25" t="s">
        <v>314</v>
      </c>
      <c r="B26" s="26">
        <v>0</v>
      </c>
      <c r="C26" s="80">
        <f>B26/'- 3 -'!D26*100</f>
        <v>0</v>
      </c>
      <c r="D26" s="26">
        <v>125867</v>
      </c>
      <c r="E26" s="80">
        <f>D26/'- 3 -'!D26*100</f>
        <v>0.4324170376442312</v>
      </c>
    </row>
    <row r="27" spans="1:5" ht="13.5" customHeight="1">
      <c r="A27" s="347" t="s">
        <v>315</v>
      </c>
      <c r="B27" s="348">
        <v>0</v>
      </c>
      <c r="C27" s="354">
        <f>B27/'- 3 -'!D27*100</f>
        <v>0</v>
      </c>
      <c r="D27" s="348">
        <v>52341</v>
      </c>
      <c r="E27" s="354">
        <f>D27/'- 3 -'!D27*100</f>
        <v>0.1769888402789418</v>
      </c>
    </row>
    <row r="28" spans="1:5" ht="13.5" customHeight="1">
      <c r="A28" s="25" t="s">
        <v>316</v>
      </c>
      <c r="B28" s="26">
        <v>0</v>
      </c>
      <c r="C28" s="80">
        <f>B28/'- 3 -'!D28*100</f>
        <v>0</v>
      </c>
      <c r="D28" s="26">
        <v>58439</v>
      </c>
      <c r="E28" s="80">
        <f>D28/'- 3 -'!D28*100</f>
        <v>0.32488860533231156</v>
      </c>
    </row>
    <row r="29" spans="1:5" ht="13.5" customHeight="1">
      <c r="A29" s="347" t="s">
        <v>317</v>
      </c>
      <c r="B29" s="348">
        <v>0</v>
      </c>
      <c r="C29" s="354">
        <f>B29/'- 3 -'!D29*100</f>
        <v>0</v>
      </c>
      <c r="D29" s="348">
        <v>202927</v>
      </c>
      <c r="E29" s="354">
        <f>D29/'- 3 -'!D29*100</f>
        <v>0.1839216261322987</v>
      </c>
    </row>
    <row r="30" spans="1:5" ht="13.5" customHeight="1">
      <c r="A30" s="25" t="s">
        <v>318</v>
      </c>
      <c r="B30" s="26">
        <v>0</v>
      </c>
      <c r="C30" s="80">
        <f>B30/'- 3 -'!D30*100</f>
        <v>0</v>
      </c>
      <c r="D30" s="26">
        <v>22877</v>
      </c>
      <c r="E30" s="80">
        <f>D30/'- 3 -'!D30*100</f>
        <v>0.22079576232736123</v>
      </c>
    </row>
    <row r="31" spans="1:5" ht="13.5" customHeight="1">
      <c r="A31" s="347" t="s">
        <v>319</v>
      </c>
      <c r="B31" s="348">
        <v>0</v>
      </c>
      <c r="C31" s="354">
        <f>B31/'- 3 -'!D31*100</f>
        <v>0</v>
      </c>
      <c r="D31" s="348">
        <v>1608</v>
      </c>
      <c r="E31" s="354">
        <f>D31/'- 3 -'!D31*100</f>
        <v>0.005927667854190872</v>
      </c>
    </row>
    <row r="32" spans="1:5" ht="13.5" customHeight="1">
      <c r="A32" s="25" t="s">
        <v>320</v>
      </c>
      <c r="B32" s="26">
        <v>0</v>
      </c>
      <c r="C32" s="80">
        <f>B32/'- 3 -'!D32*100</f>
        <v>0</v>
      </c>
      <c r="D32" s="26">
        <v>43957</v>
      </c>
      <c r="E32" s="80">
        <f>D32/'- 3 -'!D32*100</f>
        <v>0.22556989793137877</v>
      </c>
    </row>
    <row r="33" spans="1:5" ht="13.5" customHeight="1">
      <c r="A33" s="347" t="s">
        <v>321</v>
      </c>
      <c r="B33" s="348">
        <v>0</v>
      </c>
      <c r="C33" s="354">
        <f>B33/'- 3 -'!D33*100</f>
        <v>0</v>
      </c>
      <c r="D33" s="348">
        <v>51049</v>
      </c>
      <c r="E33" s="354">
        <f>D33/'- 3 -'!D33*100</f>
        <v>0.22661419945778438</v>
      </c>
    </row>
    <row r="34" spans="1:5" ht="13.5" customHeight="1">
      <c r="A34" s="25" t="s">
        <v>322</v>
      </c>
      <c r="B34" s="26">
        <v>0</v>
      </c>
      <c r="C34" s="80">
        <f>B34/'- 3 -'!D34*100</f>
        <v>0</v>
      </c>
      <c r="D34" s="26">
        <v>97522</v>
      </c>
      <c r="E34" s="80">
        <f>D34/'- 3 -'!D34*100</f>
        <v>0.5098306369202553</v>
      </c>
    </row>
    <row r="35" spans="1:5" ht="13.5" customHeight="1">
      <c r="A35" s="347" t="s">
        <v>323</v>
      </c>
      <c r="B35" s="348">
        <v>0</v>
      </c>
      <c r="C35" s="354">
        <f>B35/'- 3 -'!D35*100</f>
        <v>0</v>
      </c>
      <c r="D35" s="348">
        <v>0</v>
      </c>
      <c r="E35" s="354">
        <f>D35/'- 3 -'!D35*100</f>
        <v>0</v>
      </c>
    </row>
    <row r="36" spans="1:5" ht="13.5" customHeight="1">
      <c r="A36" s="25" t="s">
        <v>324</v>
      </c>
      <c r="B36" s="26">
        <v>0</v>
      </c>
      <c r="C36" s="80">
        <f>B36/'- 3 -'!D36*100</f>
        <v>0</v>
      </c>
      <c r="D36" s="26">
        <v>67837</v>
      </c>
      <c r="E36" s="80">
        <f>D36/'- 3 -'!D36*100</f>
        <v>0.3903377243857879</v>
      </c>
    </row>
    <row r="37" spans="1:5" ht="13.5" customHeight="1">
      <c r="A37" s="347" t="s">
        <v>325</v>
      </c>
      <c r="B37" s="348">
        <v>0</v>
      </c>
      <c r="C37" s="354">
        <f>B37/'- 3 -'!D37*100</f>
        <v>0</v>
      </c>
      <c r="D37" s="348">
        <v>36204</v>
      </c>
      <c r="E37" s="354">
        <f>D37/'- 3 -'!D37*100</f>
        <v>0.130235064506898</v>
      </c>
    </row>
    <row r="38" spans="1:5" ht="13.5" customHeight="1">
      <c r="A38" s="25" t="s">
        <v>326</v>
      </c>
      <c r="B38" s="26">
        <v>0</v>
      </c>
      <c r="C38" s="80">
        <f>B38/'- 3 -'!D38*100</f>
        <v>0</v>
      </c>
      <c r="D38" s="26">
        <v>156265</v>
      </c>
      <c r="E38" s="80">
        <f>D38/'- 3 -'!D38*100</f>
        <v>0.2220704472005538</v>
      </c>
    </row>
    <row r="39" spans="1:5" ht="13.5" customHeight="1">
      <c r="A39" s="347" t="s">
        <v>327</v>
      </c>
      <c r="B39" s="348">
        <v>0</v>
      </c>
      <c r="C39" s="354">
        <f>B39/'- 3 -'!D39*100</f>
        <v>0</v>
      </c>
      <c r="D39" s="348">
        <v>48699</v>
      </c>
      <c r="E39" s="354">
        <f>D39/'- 3 -'!D39*100</f>
        <v>0.3041219930179151</v>
      </c>
    </row>
    <row r="40" spans="1:5" ht="13.5" customHeight="1">
      <c r="A40" s="25" t="s">
        <v>328</v>
      </c>
      <c r="B40" s="26">
        <v>0</v>
      </c>
      <c r="C40" s="80">
        <f>B40/'- 3 -'!D40*100</f>
        <v>0</v>
      </c>
      <c r="D40" s="26">
        <v>54931</v>
      </c>
      <c r="E40" s="80">
        <f>D40/'- 3 -'!D40*100</f>
        <v>0.07531855996661199</v>
      </c>
    </row>
    <row r="41" spans="1:5" ht="13.5" customHeight="1">
      <c r="A41" s="347" t="s">
        <v>329</v>
      </c>
      <c r="B41" s="348">
        <v>0</v>
      </c>
      <c r="C41" s="354">
        <f>B41/'- 3 -'!D41*100</f>
        <v>0</v>
      </c>
      <c r="D41" s="348">
        <v>86119</v>
      </c>
      <c r="E41" s="354">
        <f>D41/'- 3 -'!D41*100</f>
        <v>0.1963489612991977</v>
      </c>
    </row>
    <row r="42" spans="1:5" ht="13.5" customHeight="1">
      <c r="A42" s="25" t="s">
        <v>330</v>
      </c>
      <c r="B42" s="26">
        <v>0</v>
      </c>
      <c r="C42" s="80">
        <f>B42/'- 3 -'!D42*100</f>
        <v>0</v>
      </c>
      <c r="D42" s="26">
        <v>49079</v>
      </c>
      <c r="E42" s="80">
        <f>D42/'- 3 -'!D42*100</f>
        <v>0.30262172062944875</v>
      </c>
    </row>
    <row r="43" spans="1:5" ht="13.5" customHeight="1">
      <c r="A43" s="347" t="s">
        <v>331</v>
      </c>
      <c r="B43" s="348">
        <v>0</v>
      </c>
      <c r="C43" s="354">
        <f>B43/'- 3 -'!D43*100</f>
        <v>0</v>
      </c>
      <c r="D43" s="348">
        <v>10492</v>
      </c>
      <c r="E43" s="354">
        <f>D43/'- 3 -'!D43*100</f>
        <v>0.10949196853660834</v>
      </c>
    </row>
    <row r="44" spans="1:5" ht="13.5" customHeight="1">
      <c r="A44" s="25" t="s">
        <v>332</v>
      </c>
      <c r="B44" s="26">
        <v>0</v>
      </c>
      <c r="C44" s="80">
        <f>B44/'- 3 -'!D44*100</f>
        <v>0</v>
      </c>
      <c r="D44" s="26">
        <v>19589</v>
      </c>
      <c r="E44" s="80">
        <f>D44/'- 3 -'!D44*100</f>
        <v>0.28209274830541303</v>
      </c>
    </row>
    <row r="45" spans="1:5" ht="13.5" customHeight="1">
      <c r="A45" s="347" t="s">
        <v>333</v>
      </c>
      <c r="B45" s="348">
        <v>0</v>
      </c>
      <c r="C45" s="354">
        <f>B45/'- 3 -'!D45*100</f>
        <v>0</v>
      </c>
      <c r="D45" s="348">
        <v>36000</v>
      </c>
      <c r="E45" s="354">
        <f>D45/'- 3 -'!D45*100</f>
        <v>0.31661776241478035</v>
      </c>
    </row>
    <row r="46" spans="1:5" ht="13.5" customHeight="1">
      <c r="A46" s="25" t="s">
        <v>334</v>
      </c>
      <c r="B46" s="26">
        <v>0</v>
      </c>
      <c r="C46" s="80">
        <f>B46/'- 3 -'!D46*100</f>
        <v>0</v>
      </c>
      <c r="D46" s="26">
        <v>359900</v>
      </c>
      <c r="E46" s="80">
        <f>D46/'- 3 -'!D46*100</f>
        <v>0.128477513971885</v>
      </c>
    </row>
    <row r="47" spans="1:5" ht="4.5" customHeight="1">
      <c r="A47"/>
      <c r="B47" s="28"/>
      <c r="C47"/>
      <c r="D47" s="28"/>
      <c r="E47"/>
    </row>
    <row r="48" spans="1:6" ht="13.5" customHeight="1">
      <c r="A48" s="349" t="s">
        <v>335</v>
      </c>
      <c r="B48" s="350">
        <f>SUM(B11:B46)</f>
        <v>1746835</v>
      </c>
      <c r="C48" s="357">
        <f>B48/'- 3 -'!D48*100</f>
        <v>0.11489291196733399</v>
      </c>
      <c r="D48" s="350">
        <f>SUM(D11:D46)</f>
        <v>3075090</v>
      </c>
      <c r="E48" s="357">
        <f>D48/'- 3 -'!D48*100</f>
        <v>0.20225496092168357</v>
      </c>
      <c r="F48" s="4"/>
    </row>
    <row r="49" spans="1:5" ht="4.5" customHeight="1">
      <c r="A49" s="27" t="s">
        <v>50</v>
      </c>
      <c r="B49" s="28"/>
      <c r="C49"/>
      <c r="D49" s="28"/>
      <c r="E49"/>
    </row>
    <row r="50" spans="1:5" ht="13.5" customHeight="1">
      <c r="A50" s="25" t="s">
        <v>336</v>
      </c>
      <c r="B50" s="26">
        <v>0</v>
      </c>
      <c r="C50" s="80">
        <f>B50/'- 3 -'!D50*100</f>
        <v>0</v>
      </c>
      <c r="D50" s="26">
        <v>18620</v>
      </c>
      <c r="E50" s="80">
        <f>D50/'- 3 -'!D50*100</f>
        <v>0.730296601610653</v>
      </c>
    </row>
    <row r="51" spans="1:5" ht="13.5" customHeight="1">
      <c r="A51" s="347" t="s">
        <v>337</v>
      </c>
      <c r="B51" s="348">
        <v>0</v>
      </c>
      <c r="C51" s="354">
        <f>B51/'- 3 -'!D51*100</f>
        <v>0</v>
      </c>
      <c r="D51" s="348">
        <v>0</v>
      </c>
      <c r="E51" s="354">
        <f>D51/'- 3 -'!D51*100</f>
        <v>0</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7.xml><?xml version="1.0" encoding="utf-8"?>
<worksheet xmlns="http://schemas.openxmlformats.org/spreadsheetml/2006/main" xmlns:r="http://schemas.openxmlformats.org/officeDocument/2006/relationships">
  <sheetPr codeName="Sheet29">
    <pageSetUpPr fitToPage="1"/>
  </sheetPr>
  <dimension ref="A1:G51"/>
  <sheetViews>
    <sheetView showGridLines="0" showZeros="0" workbookViewId="0" topLeftCell="A1">
      <selection activeCell="A1" sqref="A1"/>
    </sheetView>
  </sheetViews>
  <sheetFormatPr defaultColWidth="15.83203125" defaultRowHeight="12"/>
  <cols>
    <col min="1" max="1" width="33.83203125" style="1" customWidth="1"/>
    <col min="2" max="2" width="17.83203125" style="1" customWidth="1"/>
    <col min="3" max="3" width="14.83203125" style="1" customWidth="1"/>
    <col min="4" max="4" width="18.83203125" style="1" customWidth="1"/>
    <col min="5" max="5" width="14.83203125" style="1" customWidth="1"/>
    <col min="6" max="6" width="17.83203125" style="1" customWidth="1"/>
    <col min="7" max="7" width="14.83203125" style="1" customWidth="1"/>
    <col min="8" max="16384" width="15.83203125" style="1" customWidth="1"/>
  </cols>
  <sheetData>
    <row r="1" spans="1:7" ht="6.75" customHeight="1">
      <c r="A1" s="5"/>
      <c r="B1" s="6"/>
      <c r="C1" s="6"/>
      <c r="D1" s="6"/>
      <c r="E1" s="6"/>
      <c r="F1" s="6"/>
      <c r="G1" s="6"/>
    </row>
    <row r="2" spans="1:7" ht="15.75" customHeight="1">
      <c r="A2" s="156"/>
      <c r="B2" s="7" t="s">
        <v>47</v>
      </c>
      <c r="C2" s="8"/>
      <c r="D2" s="182"/>
      <c r="E2" s="8"/>
      <c r="F2" s="83"/>
      <c r="G2" s="157" t="s">
        <v>530</v>
      </c>
    </row>
    <row r="3" spans="1:7" ht="15.75" customHeight="1">
      <c r="A3" s="158"/>
      <c r="B3" s="9" t="str">
        <f>OPYEAR</f>
        <v>OPERATING FUND 2005/2006 ACTUAL</v>
      </c>
      <c r="C3" s="10"/>
      <c r="D3" s="183"/>
      <c r="E3" s="10"/>
      <c r="F3" s="85"/>
      <c r="G3" s="85"/>
    </row>
    <row r="4" spans="2:7" ht="15.75" customHeight="1">
      <c r="B4" s="6"/>
      <c r="C4" s="6"/>
      <c r="D4" s="6"/>
      <c r="E4" s="6"/>
      <c r="F4" s="6"/>
      <c r="G4" s="6"/>
    </row>
    <row r="5" spans="2:7" ht="15.75" customHeight="1">
      <c r="B5" s="6"/>
      <c r="C5" s="6"/>
      <c r="D5" s="6"/>
      <c r="E5" s="6"/>
      <c r="F5" s="6"/>
      <c r="G5" s="6"/>
    </row>
    <row r="6" spans="2:7" ht="15.75" customHeight="1">
      <c r="B6" s="178" t="s">
        <v>73</v>
      </c>
      <c r="C6" s="190"/>
      <c r="D6" s="191"/>
      <c r="E6" s="191"/>
      <c r="F6" s="191"/>
      <c r="G6" s="192"/>
    </row>
    <row r="7" spans="2:7" ht="15.75" customHeight="1">
      <c r="B7" s="385"/>
      <c r="C7" s="377"/>
      <c r="D7" s="379" t="s">
        <v>104</v>
      </c>
      <c r="E7" s="379"/>
      <c r="F7" s="379"/>
      <c r="G7" s="377"/>
    </row>
    <row r="8" spans="1:7" ht="15.75" customHeight="1">
      <c r="A8" s="76"/>
      <c r="B8" s="363" t="s">
        <v>84</v>
      </c>
      <c r="C8" s="364"/>
      <c r="D8" s="362" t="s">
        <v>110</v>
      </c>
      <c r="E8" s="364"/>
      <c r="F8" s="362" t="s">
        <v>297</v>
      </c>
      <c r="G8" s="364"/>
    </row>
    <row r="9" spans="1:7" ht="15.75" customHeight="1">
      <c r="A9" s="42" t="s">
        <v>141</v>
      </c>
      <c r="B9" s="193" t="s">
        <v>142</v>
      </c>
      <c r="C9" s="193" t="s">
        <v>143</v>
      </c>
      <c r="D9" s="193" t="s">
        <v>142</v>
      </c>
      <c r="E9" s="193" t="s">
        <v>143</v>
      </c>
      <c r="F9" s="193" t="s">
        <v>142</v>
      </c>
      <c r="G9" s="193" t="s">
        <v>143</v>
      </c>
    </row>
    <row r="10" ht="4.5" customHeight="1">
      <c r="A10" s="4"/>
    </row>
    <row r="11" spans="1:7" ht="13.5" customHeight="1">
      <c r="A11" s="347" t="s">
        <v>300</v>
      </c>
      <c r="B11" s="348">
        <v>48353</v>
      </c>
      <c r="C11" s="354">
        <f>B11/'- 3 -'!D11*100</f>
        <v>0.4000432201886598</v>
      </c>
      <c r="D11" s="348">
        <v>1012070</v>
      </c>
      <c r="E11" s="354">
        <f>D11/'- 3 -'!D11*100</f>
        <v>8.373249681639958</v>
      </c>
      <c r="F11" s="348">
        <v>241355</v>
      </c>
      <c r="G11" s="354">
        <f>F11/'- 3 -'!D11*100</f>
        <v>1.9968240110982562</v>
      </c>
    </row>
    <row r="12" spans="1:7" ht="13.5" customHeight="1">
      <c r="A12" s="25" t="s">
        <v>301</v>
      </c>
      <c r="B12" s="26">
        <v>56062</v>
      </c>
      <c r="C12" s="80">
        <f>B12/'- 3 -'!D12*100</f>
        <v>0.2675760810599644</v>
      </c>
      <c r="D12" s="26">
        <v>1874849</v>
      </c>
      <c r="E12" s="80">
        <f>D12/'- 3 -'!D12*100</f>
        <v>8.948391923213464</v>
      </c>
      <c r="F12" s="26">
        <v>283275</v>
      </c>
      <c r="G12" s="80">
        <f>F12/'- 3 -'!D12*100</f>
        <v>1.3520319353976207</v>
      </c>
    </row>
    <row r="13" spans="1:7" ht="13.5" customHeight="1">
      <c r="A13" s="347" t="s">
        <v>302</v>
      </c>
      <c r="B13" s="348">
        <v>181314</v>
      </c>
      <c r="C13" s="354">
        <f>B13/'- 3 -'!D13*100</f>
        <v>0.3499588323464536</v>
      </c>
      <c r="D13" s="348">
        <v>4575081</v>
      </c>
      <c r="E13" s="354">
        <f>D13/'- 3 -'!D13*100</f>
        <v>8.830481952030429</v>
      </c>
      <c r="F13" s="348">
        <v>313123</v>
      </c>
      <c r="G13" s="354">
        <f>F13/'- 3 -'!D13*100</f>
        <v>0.6043667861324474</v>
      </c>
    </row>
    <row r="14" spans="1:7" ht="13.5" customHeight="1">
      <c r="A14" s="25" t="s">
        <v>338</v>
      </c>
      <c r="B14" s="26">
        <v>203102</v>
      </c>
      <c r="C14" s="80">
        <f>B14/'- 3 -'!D14*100</f>
        <v>0.43831604131352375</v>
      </c>
      <c r="D14" s="26">
        <v>4077880</v>
      </c>
      <c r="E14" s="80">
        <f>D14/'- 3 -'!D14*100</f>
        <v>8.800505256233777</v>
      </c>
      <c r="F14" s="26">
        <v>306232</v>
      </c>
      <c r="G14" s="80">
        <f>F14/'- 3 -'!D14*100</f>
        <v>0.6608817144268545</v>
      </c>
    </row>
    <row r="15" spans="1:7" ht="13.5" customHeight="1">
      <c r="A15" s="347" t="s">
        <v>303</v>
      </c>
      <c r="B15" s="348">
        <v>61480</v>
      </c>
      <c r="C15" s="354">
        <f>B15/'- 3 -'!D15*100</f>
        <v>0.44460711028592187</v>
      </c>
      <c r="D15" s="348">
        <v>1399852</v>
      </c>
      <c r="E15" s="354">
        <f>D15/'- 3 -'!D15*100</f>
        <v>10.123359670591546</v>
      </c>
      <c r="F15" s="348">
        <v>157739</v>
      </c>
      <c r="G15" s="354">
        <f>F15/'- 3 -'!D15*100</f>
        <v>1.1407267561709666</v>
      </c>
    </row>
    <row r="16" spans="1:7" ht="13.5" customHeight="1">
      <c r="A16" s="25" t="s">
        <v>304</v>
      </c>
      <c r="B16" s="26">
        <v>63057</v>
      </c>
      <c r="C16" s="80">
        <f>B16/'- 3 -'!D16*100</f>
        <v>0.5619246648275368</v>
      </c>
      <c r="D16" s="26">
        <v>1503876</v>
      </c>
      <c r="E16" s="80">
        <f>D16/'- 3 -'!D16*100</f>
        <v>13.401605170594488</v>
      </c>
      <c r="F16" s="26">
        <v>62510</v>
      </c>
      <c r="G16" s="80">
        <f>F16/'- 3 -'!D16*100</f>
        <v>0.5570501419092143</v>
      </c>
    </row>
    <row r="17" spans="1:7" ht="13.5" customHeight="1">
      <c r="A17" s="347" t="s">
        <v>305</v>
      </c>
      <c r="B17" s="348">
        <v>53736</v>
      </c>
      <c r="C17" s="354">
        <f>B17/'- 3 -'!D17*100</f>
        <v>0.4075026411154968</v>
      </c>
      <c r="D17" s="348">
        <v>1244183</v>
      </c>
      <c r="E17" s="354">
        <f>D17/'- 3 -'!D17*100</f>
        <v>9.43516187529779</v>
      </c>
      <c r="F17" s="348">
        <v>306496</v>
      </c>
      <c r="G17" s="354">
        <f>F17/'- 3 -'!D17*100</f>
        <v>2.324287805034526</v>
      </c>
    </row>
    <row r="18" spans="1:7" ht="13.5" customHeight="1">
      <c r="A18" s="25" t="s">
        <v>306</v>
      </c>
      <c r="B18" s="26">
        <v>212087</v>
      </c>
      <c r="C18" s="80">
        <f>B18/'- 3 -'!D18*100</f>
        <v>0.26126372522428115</v>
      </c>
      <c r="D18" s="26">
        <v>11564091</v>
      </c>
      <c r="E18" s="80">
        <f>D18/'- 3 -'!D18*100</f>
        <v>14.245462916126788</v>
      </c>
      <c r="F18" s="26">
        <v>591848</v>
      </c>
      <c r="G18" s="80">
        <f>F18/'- 3 -'!D18*100</f>
        <v>0.7290801097971131</v>
      </c>
    </row>
    <row r="19" spans="1:7" ht="13.5" customHeight="1">
      <c r="A19" s="347" t="s">
        <v>307</v>
      </c>
      <c r="B19" s="348">
        <v>73904</v>
      </c>
      <c r="C19" s="354">
        <f>B19/'- 3 -'!D19*100</f>
        <v>0.3404699465615502</v>
      </c>
      <c r="D19" s="348">
        <v>1714537</v>
      </c>
      <c r="E19" s="354">
        <f>D19/'- 3 -'!D19*100</f>
        <v>7.898737832428565</v>
      </c>
      <c r="F19" s="348">
        <v>58850</v>
      </c>
      <c r="G19" s="354">
        <f>F19/'- 3 -'!D19*100</f>
        <v>0.271117346221412</v>
      </c>
    </row>
    <row r="20" spans="1:7" ht="13.5" customHeight="1">
      <c r="A20" s="25" t="s">
        <v>308</v>
      </c>
      <c r="B20" s="26">
        <v>102362</v>
      </c>
      <c r="C20" s="80">
        <f>B20/'- 3 -'!D20*100</f>
        <v>0.24220255399448593</v>
      </c>
      <c r="D20" s="26">
        <v>3951089</v>
      </c>
      <c r="E20" s="80">
        <f>D20/'- 3 -'!D20*100</f>
        <v>9.348819355420169</v>
      </c>
      <c r="F20" s="26">
        <v>257880</v>
      </c>
      <c r="G20" s="80">
        <f>F20/'- 3 -'!D20*100</f>
        <v>0.6101795063021241</v>
      </c>
    </row>
    <row r="21" spans="1:7" ht="13.5" customHeight="1">
      <c r="A21" s="347" t="s">
        <v>309</v>
      </c>
      <c r="B21" s="348">
        <v>144153</v>
      </c>
      <c r="C21" s="354">
        <f>B21/'- 3 -'!D21*100</f>
        <v>0.5576696786392354</v>
      </c>
      <c r="D21" s="348">
        <v>2129793</v>
      </c>
      <c r="E21" s="354">
        <f>D21/'- 3 -'!D21*100</f>
        <v>8.239308081539011</v>
      </c>
      <c r="F21" s="348">
        <v>430678</v>
      </c>
      <c r="G21" s="354">
        <f>F21/'- 3 -'!D21*100</f>
        <v>1.6661190669426833</v>
      </c>
    </row>
    <row r="22" spans="1:7" ht="13.5" customHeight="1">
      <c r="A22" s="25" t="s">
        <v>310</v>
      </c>
      <c r="B22" s="26">
        <v>58515</v>
      </c>
      <c r="C22" s="80">
        <f>B22/'- 3 -'!D22*100</f>
        <v>0.4095405628878352</v>
      </c>
      <c r="D22" s="26">
        <v>1656052</v>
      </c>
      <c r="E22" s="80">
        <f>D22/'- 3 -'!D22*100</f>
        <v>11.590540344382214</v>
      </c>
      <c r="F22" s="26">
        <v>57105</v>
      </c>
      <c r="G22" s="80">
        <f>F22/'- 3 -'!D22*100</f>
        <v>0.3996721155893332</v>
      </c>
    </row>
    <row r="23" spans="1:7" ht="13.5" customHeight="1">
      <c r="A23" s="347" t="s">
        <v>311</v>
      </c>
      <c r="B23" s="348">
        <v>44767</v>
      </c>
      <c r="C23" s="354">
        <f>B23/'- 3 -'!D23*100</f>
        <v>0.38645305381389206</v>
      </c>
      <c r="D23" s="348">
        <v>838641</v>
      </c>
      <c r="E23" s="354">
        <f>D23/'- 3 -'!D23*100</f>
        <v>7.239604519032686</v>
      </c>
      <c r="F23" s="348">
        <v>110102</v>
      </c>
      <c r="G23" s="354">
        <f>F23/'- 3 -'!D23*100</f>
        <v>0.9504602526641753</v>
      </c>
    </row>
    <row r="24" spans="1:7" ht="13.5" customHeight="1">
      <c r="A24" s="25" t="s">
        <v>312</v>
      </c>
      <c r="B24" s="26">
        <v>155138</v>
      </c>
      <c r="C24" s="80">
        <f>B24/'- 3 -'!D24*100</f>
        <v>0.40418671342933266</v>
      </c>
      <c r="D24" s="26">
        <v>3684528</v>
      </c>
      <c r="E24" s="80">
        <f>D24/'- 3 -'!D24*100</f>
        <v>9.599435746614965</v>
      </c>
      <c r="F24" s="26">
        <v>131912</v>
      </c>
      <c r="G24" s="80">
        <f>F24/'- 3 -'!D24*100</f>
        <v>0.3436751649620991</v>
      </c>
    </row>
    <row r="25" spans="1:7" ht="13.5" customHeight="1">
      <c r="A25" s="347" t="s">
        <v>313</v>
      </c>
      <c r="B25" s="348">
        <v>277711</v>
      </c>
      <c r="C25" s="354">
        <f>B25/'- 3 -'!D25*100</f>
        <v>0.2312028458952289</v>
      </c>
      <c r="D25" s="348">
        <v>12644122</v>
      </c>
      <c r="E25" s="354">
        <f>D25/'- 3 -'!D25*100</f>
        <v>10.526615763316807</v>
      </c>
      <c r="F25" s="348">
        <v>632467</v>
      </c>
      <c r="G25" s="354">
        <f>F25/'- 3 -'!D25*100</f>
        <v>0.5265479953434244</v>
      </c>
    </row>
    <row r="26" spans="1:7" ht="13.5" customHeight="1">
      <c r="A26" s="25" t="s">
        <v>314</v>
      </c>
      <c r="B26" s="26">
        <v>111734</v>
      </c>
      <c r="C26" s="80">
        <f>B26/'- 3 -'!D26*100</f>
        <v>0.38386300844653903</v>
      </c>
      <c r="D26" s="26">
        <v>2962181</v>
      </c>
      <c r="E26" s="80">
        <f>D26/'- 3 -'!D26*100</f>
        <v>10.176595398206253</v>
      </c>
      <c r="F26" s="26">
        <v>191966</v>
      </c>
      <c r="G26" s="80">
        <f>F26/'- 3 -'!D26*100</f>
        <v>0.6595006558384047</v>
      </c>
    </row>
    <row r="27" spans="1:7" ht="13.5" customHeight="1">
      <c r="A27" s="347" t="s">
        <v>315</v>
      </c>
      <c r="B27" s="348">
        <v>157238</v>
      </c>
      <c r="C27" s="354">
        <f>B27/'- 3 -'!D27*100</f>
        <v>0.531693534089533</v>
      </c>
      <c r="D27" s="348">
        <v>3274899</v>
      </c>
      <c r="E27" s="354">
        <f>D27/'- 3 -'!D27*100</f>
        <v>11.073930112926123</v>
      </c>
      <c r="F27" s="348">
        <v>273626</v>
      </c>
      <c r="G27" s="354">
        <f>F27/'- 3 -'!D27*100</f>
        <v>0.9252545501646077</v>
      </c>
    </row>
    <row r="28" spans="1:7" ht="13.5" customHeight="1">
      <c r="A28" s="25" t="s">
        <v>316</v>
      </c>
      <c r="B28" s="26">
        <v>48587</v>
      </c>
      <c r="C28" s="80">
        <f>B28/'- 3 -'!D28*100</f>
        <v>0.2701169196475132</v>
      </c>
      <c r="D28" s="26">
        <v>1720437</v>
      </c>
      <c r="E28" s="80">
        <f>D28/'- 3 -'!D28*100</f>
        <v>9.564680735332674</v>
      </c>
      <c r="F28" s="26">
        <v>103759</v>
      </c>
      <c r="G28" s="80">
        <f>F28/'- 3 -'!D28*100</f>
        <v>0.5768428070411081</v>
      </c>
    </row>
    <row r="29" spans="1:7" ht="13.5" customHeight="1">
      <c r="A29" s="347" t="s">
        <v>317</v>
      </c>
      <c r="B29" s="348">
        <v>636537</v>
      </c>
      <c r="C29" s="354">
        <f>B29/'- 3 -'!D29*100</f>
        <v>0.576921356612846</v>
      </c>
      <c r="D29" s="348">
        <v>9116873</v>
      </c>
      <c r="E29" s="354">
        <f>D29/'- 3 -'!D29*100</f>
        <v>8.263021221432576</v>
      </c>
      <c r="F29" s="348">
        <v>683861</v>
      </c>
      <c r="G29" s="354">
        <f>F29/'- 3 -'!D29*100</f>
        <v>0.6198131700979166</v>
      </c>
    </row>
    <row r="30" spans="1:7" ht="13.5" customHeight="1">
      <c r="A30" s="25" t="s">
        <v>318</v>
      </c>
      <c r="B30" s="26">
        <v>46942</v>
      </c>
      <c r="C30" s="80">
        <f>B30/'- 3 -'!D30*100</f>
        <v>0.45305742340215027</v>
      </c>
      <c r="D30" s="26">
        <v>858535</v>
      </c>
      <c r="E30" s="80">
        <f>D30/'- 3 -'!D30*100</f>
        <v>8.286090388150592</v>
      </c>
      <c r="F30" s="26">
        <v>141624</v>
      </c>
      <c r="G30" s="80">
        <f>F30/'- 3 -'!D30*100</f>
        <v>1.3668741112842684</v>
      </c>
    </row>
    <row r="31" spans="1:7" ht="13.5" customHeight="1">
      <c r="A31" s="347" t="s">
        <v>319</v>
      </c>
      <c r="B31" s="348">
        <v>163252</v>
      </c>
      <c r="C31" s="354">
        <f>B31/'- 3 -'!D31*100</f>
        <v>0.6018057416246072</v>
      </c>
      <c r="D31" s="348">
        <v>2878910</v>
      </c>
      <c r="E31" s="354">
        <f>D31/'- 3 -'!D31*100</f>
        <v>10.612700411759107</v>
      </c>
      <c r="F31" s="348">
        <v>142807</v>
      </c>
      <c r="G31" s="354">
        <f>F31/'- 3 -'!D31*100</f>
        <v>0.5264380990382064</v>
      </c>
    </row>
    <row r="32" spans="1:7" ht="13.5" customHeight="1">
      <c r="A32" s="25" t="s">
        <v>320</v>
      </c>
      <c r="B32" s="26">
        <v>43003</v>
      </c>
      <c r="C32" s="80">
        <f>B32/'- 3 -'!D32*100</f>
        <v>0.22067434812983325</v>
      </c>
      <c r="D32" s="26">
        <v>1634811</v>
      </c>
      <c r="E32" s="80">
        <f>D32/'- 3 -'!D32*100</f>
        <v>8.38920195661886</v>
      </c>
      <c r="F32" s="26">
        <v>256870</v>
      </c>
      <c r="G32" s="80">
        <f>F32/'- 3 -'!D32*100</f>
        <v>1.3181550078857351</v>
      </c>
    </row>
    <row r="33" spans="1:7" ht="13.5" customHeight="1">
      <c r="A33" s="347" t="s">
        <v>321</v>
      </c>
      <c r="B33" s="348">
        <v>64740</v>
      </c>
      <c r="C33" s="354">
        <f>B33/'- 3 -'!D33*100</f>
        <v>0.28739061045068387</v>
      </c>
      <c r="D33" s="348">
        <v>2289186</v>
      </c>
      <c r="E33" s="354">
        <f>D33/'- 3 -'!D33*100</f>
        <v>10.16204142686375</v>
      </c>
      <c r="F33" s="348">
        <v>232700</v>
      </c>
      <c r="G33" s="354">
        <f>F33/'- 3 -'!D33*100</f>
        <v>1.0329903468006507</v>
      </c>
    </row>
    <row r="34" spans="1:7" ht="13.5" customHeight="1">
      <c r="A34" s="25" t="s">
        <v>322</v>
      </c>
      <c r="B34" s="26">
        <v>50238</v>
      </c>
      <c r="C34" s="80">
        <f>B34/'- 3 -'!D34*100</f>
        <v>0.26263685668464337</v>
      </c>
      <c r="D34" s="26">
        <v>1596076</v>
      </c>
      <c r="E34" s="80">
        <f>D34/'- 3 -'!D34*100</f>
        <v>8.344049995417787</v>
      </c>
      <c r="F34" s="26">
        <v>225335</v>
      </c>
      <c r="G34" s="80">
        <f>F34/'- 3 -'!D34*100</f>
        <v>1.178018155600026</v>
      </c>
    </row>
    <row r="35" spans="1:7" ht="13.5" customHeight="1">
      <c r="A35" s="347" t="s">
        <v>323</v>
      </c>
      <c r="B35" s="348">
        <v>630273</v>
      </c>
      <c r="C35" s="354">
        <f>B35/'- 3 -'!D35*100</f>
        <v>0.4587451544468514</v>
      </c>
      <c r="D35" s="348">
        <v>14325862</v>
      </c>
      <c r="E35" s="354">
        <f>D35/'- 3 -'!D35*100</f>
        <v>10.427100281583186</v>
      </c>
      <c r="F35" s="348">
        <v>730150</v>
      </c>
      <c r="G35" s="354">
        <f>F35/'- 3 -'!D35*100</f>
        <v>0.5314407796611446</v>
      </c>
    </row>
    <row r="36" spans="1:7" ht="13.5" customHeight="1">
      <c r="A36" s="25" t="s">
        <v>324</v>
      </c>
      <c r="B36" s="26">
        <v>45945</v>
      </c>
      <c r="C36" s="80">
        <f>B36/'- 3 -'!D36*100</f>
        <v>0.26436998609763146</v>
      </c>
      <c r="D36" s="26">
        <v>1730833</v>
      </c>
      <c r="E36" s="80">
        <f>D36/'- 3 -'!D36*100</f>
        <v>9.959305607733631</v>
      </c>
      <c r="F36" s="26">
        <v>126644</v>
      </c>
      <c r="G36" s="80">
        <f>F36/'- 3 -'!D36*100</f>
        <v>0.728716346051767</v>
      </c>
    </row>
    <row r="37" spans="1:7" ht="13.5" customHeight="1">
      <c r="A37" s="347" t="s">
        <v>325</v>
      </c>
      <c r="B37" s="348">
        <v>75303</v>
      </c>
      <c r="C37" s="354">
        <f>B37/'- 3 -'!D37*100</f>
        <v>0.27088418579612583</v>
      </c>
      <c r="D37" s="348">
        <v>2716614</v>
      </c>
      <c r="E37" s="354">
        <f>D37/'- 3 -'!D37*100</f>
        <v>9.772356632701973</v>
      </c>
      <c r="F37" s="348">
        <v>212057</v>
      </c>
      <c r="G37" s="354">
        <f>F37/'- 3 -'!D37*100</f>
        <v>0.7628233641072608</v>
      </c>
    </row>
    <row r="38" spans="1:7" ht="13.5" customHeight="1">
      <c r="A38" s="25" t="s">
        <v>326</v>
      </c>
      <c r="B38" s="26">
        <v>338846</v>
      </c>
      <c r="C38" s="80">
        <f>B38/'- 3 -'!D38*100</f>
        <v>0.48153894187514057</v>
      </c>
      <c r="D38" s="26">
        <v>6708485</v>
      </c>
      <c r="E38" s="80">
        <f>D38/'- 3 -'!D38*100</f>
        <v>9.533524871136896</v>
      </c>
      <c r="F38" s="26">
        <v>561029</v>
      </c>
      <c r="G38" s="80">
        <f>F38/'- 3 -'!D38*100</f>
        <v>0.7972864104084696</v>
      </c>
    </row>
    <row r="39" spans="1:7" ht="13.5" customHeight="1">
      <c r="A39" s="347" t="s">
        <v>327</v>
      </c>
      <c r="B39" s="348">
        <v>53602</v>
      </c>
      <c r="C39" s="354">
        <f>B39/'- 3 -'!D39*100</f>
        <v>0.33474089960258496</v>
      </c>
      <c r="D39" s="348">
        <v>1451010</v>
      </c>
      <c r="E39" s="354">
        <f>D39/'- 3 -'!D39*100</f>
        <v>9.061460257683422</v>
      </c>
      <c r="F39" s="348">
        <v>159202</v>
      </c>
      <c r="G39" s="354">
        <f>F39/'- 3 -'!D39*100</f>
        <v>0.9942058262477284</v>
      </c>
    </row>
    <row r="40" spans="1:7" ht="13.5" customHeight="1">
      <c r="A40" s="25" t="s">
        <v>328</v>
      </c>
      <c r="B40" s="26">
        <v>237352</v>
      </c>
      <c r="C40" s="80">
        <f>B40/'- 3 -'!D40*100</f>
        <v>0.3254448461742056</v>
      </c>
      <c r="D40" s="26">
        <v>6885810</v>
      </c>
      <c r="E40" s="80">
        <f>D40/'- 3 -'!D40*100</f>
        <v>9.44146826753011</v>
      </c>
      <c r="F40" s="26">
        <v>1369779</v>
      </c>
      <c r="G40" s="80">
        <f>F40/'- 3 -'!D40*100</f>
        <v>1.8781704639002712</v>
      </c>
    </row>
    <row r="41" spans="1:7" ht="13.5" customHeight="1">
      <c r="A41" s="347" t="s">
        <v>329</v>
      </c>
      <c r="B41" s="348">
        <v>175680</v>
      </c>
      <c r="C41" s="354">
        <f>B41/'- 3 -'!D41*100</f>
        <v>0.4005455883259566</v>
      </c>
      <c r="D41" s="348">
        <v>3414068</v>
      </c>
      <c r="E41" s="354">
        <f>D41/'- 3 -'!D41*100</f>
        <v>7.783981532586645</v>
      </c>
      <c r="F41" s="348">
        <v>285563</v>
      </c>
      <c r="G41" s="354">
        <f>F41/'- 3 -'!D41*100</f>
        <v>0.6510758187564044</v>
      </c>
    </row>
    <row r="42" spans="1:7" ht="13.5" customHeight="1">
      <c r="A42" s="25" t="s">
        <v>330</v>
      </c>
      <c r="B42" s="26">
        <v>57724</v>
      </c>
      <c r="C42" s="80">
        <f>B42/'- 3 -'!D42*100</f>
        <v>0.35592689748394013</v>
      </c>
      <c r="D42" s="26">
        <v>1470122</v>
      </c>
      <c r="E42" s="80">
        <f>D42/'- 3 -'!D42*100</f>
        <v>9.064790423097586</v>
      </c>
      <c r="F42" s="26">
        <v>164917</v>
      </c>
      <c r="G42" s="80">
        <f>F42/'- 3 -'!D42*100</f>
        <v>1.0168802604178324</v>
      </c>
    </row>
    <row r="43" spans="1:7" ht="13.5" customHeight="1">
      <c r="A43" s="347" t="s">
        <v>331</v>
      </c>
      <c r="B43" s="348">
        <v>39386</v>
      </c>
      <c r="C43" s="354">
        <f>B43/'- 3 -'!D43*100</f>
        <v>0.4110227480730895</v>
      </c>
      <c r="D43" s="348">
        <v>690485</v>
      </c>
      <c r="E43" s="354">
        <f>D43/'- 3 -'!D43*100</f>
        <v>7.205734073103316</v>
      </c>
      <c r="F43" s="348">
        <v>97585</v>
      </c>
      <c r="G43" s="354">
        <f>F43/'- 3 -'!D43*100</f>
        <v>1.018373403511716</v>
      </c>
    </row>
    <row r="44" spans="1:7" ht="13.5" customHeight="1">
      <c r="A44" s="25" t="s">
        <v>332</v>
      </c>
      <c r="B44" s="26">
        <v>16058</v>
      </c>
      <c r="C44" s="80">
        <f>B44/'- 3 -'!D44*100</f>
        <v>0.23124433877626843</v>
      </c>
      <c r="D44" s="26">
        <v>714758</v>
      </c>
      <c r="E44" s="80">
        <f>D44/'- 3 -'!D44*100</f>
        <v>10.292921976276501</v>
      </c>
      <c r="F44" s="26">
        <v>81456</v>
      </c>
      <c r="G44" s="80">
        <f>F44/'- 3 -'!D44*100</f>
        <v>1.1730127574641749</v>
      </c>
    </row>
    <row r="45" spans="1:7" ht="13.5" customHeight="1">
      <c r="A45" s="347" t="s">
        <v>333</v>
      </c>
      <c r="B45" s="348">
        <v>59766</v>
      </c>
      <c r="C45" s="354">
        <f>B45/'- 3 -'!D45*100</f>
        <v>0.5256382552356045</v>
      </c>
      <c r="D45" s="348">
        <v>1104115</v>
      </c>
      <c r="E45" s="354">
        <f>D45/'- 3 -'!D45*100</f>
        <v>9.71062279857209</v>
      </c>
      <c r="F45" s="348">
        <v>70819</v>
      </c>
      <c r="G45" s="354">
        <f>F45/'- 3 -'!D45*100</f>
        <v>0.6228487032347869</v>
      </c>
    </row>
    <row r="46" spans="1:7" ht="13.5" customHeight="1">
      <c r="A46" s="25" t="s">
        <v>334</v>
      </c>
      <c r="B46" s="26">
        <v>1079249</v>
      </c>
      <c r="C46" s="80">
        <f>B46/'- 3 -'!D46*100</f>
        <v>0.38527154341940245</v>
      </c>
      <c r="D46" s="26">
        <v>29168544</v>
      </c>
      <c r="E46" s="80">
        <f>D46/'- 3 -'!D46*100</f>
        <v>10.412620225894813</v>
      </c>
      <c r="F46" s="26">
        <v>5823478</v>
      </c>
      <c r="G46" s="80">
        <f>F46/'- 3 -'!D46*100</f>
        <v>2.078871842483926</v>
      </c>
    </row>
    <row r="47" spans="1:7" ht="4.5" customHeight="1">
      <c r="A47"/>
      <c r="B47" s="28"/>
      <c r="C47"/>
      <c r="D47" s="28"/>
      <c r="E47"/>
      <c r="F47" s="28"/>
      <c r="G47"/>
    </row>
    <row r="48" spans="1:7" ht="13.5" customHeight="1">
      <c r="A48" s="349" t="s">
        <v>335</v>
      </c>
      <c r="B48" s="350">
        <f>SUM(B11:B46)</f>
        <v>5867196</v>
      </c>
      <c r="C48" s="357">
        <f>B48/'- 3 -'!D48*100</f>
        <v>0.38589748517924943</v>
      </c>
      <c r="D48" s="350">
        <f>SUM(D11:D46)</f>
        <v>150583258</v>
      </c>
      <c r="E48" s="357">
        <f>D48/'- 3 -'!D48*100</f>
        <v>9.904168971395892</v>
      </c>
      <c r="F48" s="350">
        <f>SUM(F11:F46)</f>
        <v>15876799</v>
      </c>
      <c r="G48" s="357">
        <f>F48/'- 3 -'!D48*100</f>
        <v>1.044249554096441</v>
      </c>
    </row>
    <row r="49" spans="1:7" ht="4.5" customHeight="1">
      <c r="A49" s="27" t="s">
        <v>50</v>
      </c>
      <c r="B49" s="28"/>
      <c r="C49"/>
      <c r="D49" s="28"/>
      <c r="E49"/>
      <c r="F49" s="28"/>
      <c r="G49"/>
    </row>
    <row r="50" spans="1:7" ht="13.5" customHeight="1">
      <c r="A50" s="25" t="s">
        <v>336</v>
      </c>
      <c r="B50" s="26">
        <v>5130</v>
      </c>
      <c r="C50" s="80">
        <f>B50/'- 3 -'!D50*100</f>
        <v>0.20120416574987382</v>
      </c>
      <c r="D50" s="26">
        <v>308174</v>
      </c>
      <c r="E50" s="80">
        <f>D50/'- 3 -'!D50*100</f>
        <v>12.086918630760547</v>
      </c>
      <c r="F50" s="26">
        <v>0</v>
      </c>
      <c r="G50" s="80">
        <f>F50/'- 3 -'!D50*100</f>
        <v>0</v>
      </c>
    </row>
    <row r="51" spans="1:7" ht="13.5" customHeight="1">
      <c r="A51" s="347" t="s">
        <v>337</v>
      </c>
      <c r="B51" s="348">
        <v>9514</v>
      </c>
      <c r="C51" s="354">
        <f>B51/'- 3 -'!D51*100</f>
        <v>0.11890428092904812</v>
      </c>
      <c r="D51" s="348">
        <v>821608</v>
      </c>
      <c r="E51" s="354">
        <f>D51/'- 3 -'!D51*100</f>
        <v>10.268310746852361</v>
      </c>
      <c r="F51" s="348">
        <v>40224</v>
      </c>
      <c r="G51" s="354">
        <f>F51/'- 3 -'!D51*100</f>
        <v>0.502712402363888</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8.xml><?xml version="1.0" encoding="utf-8"?>
<worksheet xmlns="http://schemas.openxmlformats.org/spreadsheetml/2006/main" xmlns:r="http://schemas.openxmlformats.org/officeDocument/2006/relationships">
  <sheetPr codeName="Sheet30">
    <pageSetUpPr fitToPage="1"/>
  </sheetPr>
  <dimension ref="A1:F51"/>
  <sheetViews>
    <sheetView showGridLines="0" showZeros="0" workbookViewId="0" topLeftCell="A1">
      <selection activeCell="A1" sqref="A1"/>
    </sheetView>
  </sheetViews>
  <sheetFormatPr defaultColWidth="15.83203125" defaultRowHeight="12"/>
  <cols>
    <col min="1" max="1" width="32.83203125" style="1" customWidth="1"/>
    <col min="2" max="2" width="19.83203125" style="1" customWidth="1"/>
    <col min="3" max="3" width="15.83203125" style="1" customWidth="1"/>
    <col min="4" max="4" width="19.83203125" style="1" customWidth="1"/>
    <col min="5" max="5" width="15.83203125" style="1" customWidth="1"/>
    <col min="6" max="6" width="28.83203125" style="1" customWidth="1"/>
    <col min="7" max="16384" width="15.83203125" style="1" customWidth="1"/>
  </cols>
  <sheetData>
    <row r="1" spans="1:6" ht="6.75" customHeight="1">
      <c r="A1" s="5"/>
      <c r="B1" s="5"/>
      <c r="C1" s="5"/>
      <c r="D1" s="6"/>
      <c r="E1" s="6"/>
      <c r="F1" s="6"/>
    </row>
    <row r="2" spans="1:6" ht="15.75" customHeight="1">
      <c r="A2" s="156"/>
      <c r="B2" s="7" t="s">
        <v>47</v>
      </c>
      <c r="C2" s="194"/>
      <c r="D2" s="182"/>
      <c r="E2" s="8"/>
      <c r="F2" s="157" t="s">
        <v>529</v>
      </c>
    </row>
    <row r="3" spans="1:6" ht="15.75" customHeight="1">
      <c r="A3" s="158"/>
      <c r="B3" s="9" t="str">
        <f>OPYEAR</f>
        <v>OPERATING FUND 2005/2006 ACTUAL</v>
      </c>
      <c r="C3" s="36"/>
      <c r="D3" s="183"/>
      <c r="E3" s="10"/>
      <c r="F3" s="75"/>
    </row>
    <row r="4" spans="4:6" ht="15.75" customHeight="1">
      <c r="D4" s="6"/>
      <c r="E4" s="6"/>
      <c r="F4" s="6"/>
    </row>
    <row r="5" spans="4:6" ht="15.75" customHeight="1">
      <c r="D5" s="6"/>
      <c r="E5" s="6"/>
      <c r="F5" s="6"/>
    </row>
    <row r="6" spans="2:6" ht="15.75" customHeight="1">
      <c r="B6" s="189" t="s">
        <v>466</v>
      </c>
      <c r="C6" s="191"/>
      <c r="D6" s="46"/>
      <c r="E6" s="195"/>
      <c r="F6" s="50"/>
    </row>
    <row r="7" spans="2:6" ht="15.75" customHeight="1">
      <c r="B7" s="448"/>
      <c r="C7" s="377"/>
      <c r="D7" s="448"/>
      <c r="E7" s="377"/>
      <c r="F7" s="6"/>
    </row>
    <row r="8" spans="1:6" ht="15.75" customHeight="1">
      <c r="A8" s="76"/>
      <c r="B8" s="363" t="s">
        <v>124</v>
      </c>
      <c r="C8" s="364"/>
      <c r="D8" s="362" t="s">
        <v>125</v>
      </c>
      <c r="E8" s="364"/>
      <c r="F8" s="6"/>
    </row>
    <row r="9" spans="1:5" ht="15.75" customHeight="1">
      <c r="A9" s="42" t="s">
        <v>141</v>
      </c>
      <c r="B9" s="193" t="s">
        <v>142</v>
      </c>
      <c r="C9" s="193" t="s">
        <v>143</v>
      </c>
      <c r="D9" s="196" t="s">
        <v>142</v>
      </c>
      <c r="E9" s="193" t="s">
        <v>143</v>
      </c>
    </row>
    <row r="10" ht="4.5" customHeight="1">
      <c r="A10" s="4"/>
    </row>
    <row r="11" spans="1:5" ht="13.5" customHeight="1">
      <c r="A11" s="347" t="s">
        <v>300</v>
      </c>
      <c r="B11" s="348">
        <v>49303</v>
      </c>
      <c r="C11" s="354">
        <f>B11/'- 3 -'!D11*100</f>
        <v>0.4079029405613197</v>
      </c>
      <c r="D11" s="348">
        <v>14004</v>
      </c>
      <c r="E11" s="354">
        <f>D11/'- 3 -'!D11*100</f>
        <v>0.11586055168287368</v>
      </c>
    </row>
    <row r="12" spans="1:5" ht="13.5" customHeight="1">
      <c r="A12" s="25" t="s">
        <v>301</v>
      </c>
      <c r="B12" s="26">
        <v>175174</v>
      </c>
      <c r="C12" s="80">
        <f>B12/'- 3 -'!D12*100</f>
        <v>0.8360809893260712</v>
      </c>
      <c r="D12" s="26">
        <v>63559</v>
      </c>
      <c r="E12" s="80">
        <f>D12/'- 3 -'!D12*100</f>
        <v>0.3033582129800984</v>
      </c>
    </row>
    <row r="13" spans="1:5" ht="13.5" customHeight="1">
      <c r="A13" s="347" t="s">
        <v>302</v>
      </c>
      <c r="B13" s="348">
        <v>210865</v>
      </c>
      <c r="C13" s="354">
        <f>B13/'- 3 -'!D13*100</f>
        <v>0.4069959803585764</v>
      </c>
      <c r="D13" s="348">
        <v>82019</v>
      </c>
      <c r="E13" s="354">
        <f>D13/'- 3 -'!D13*100</f>
        <v>0.1583069893677475</v>
      </c>
    </row>
    <row r="14" spans="1:5" ht="13.5" customHeight="1">
      <c r="A14" s="25" t="s">
        <v>338</v>
      </c>
      <c r="B14" s="26">
        <v>152727</v>
      </c>
      <c r="C14" s="80">
        <f>B14/'- 3 -'!D14*100</f>
        <v>0.3296013532200104</v>
      </c>
      <c r="D14" s="26">
        <v>127900</v>
      </c>
      <c r="E14" s="80">
        <f>D14/'- 3 -'!D14*100</f>
        <v>0.27602200709003205</v>
      </c>
    </row>
    <row r="15" spans="1:5" ht="13.5" customHeight="1">
      <c r="A15" s="347" t="s">
        <v>303</v>
      </c>
      <c r="B15" s="348">
        <v>91101</v>
      </c>
      <c r="C15" s="354">
        <f>B15/'- 3 -'!D15*100</f>
        <v>0.6588183531905948</v>
      </c>
      <c r="D15" s="348">
        <v>45861</v>
      </c>
      <c r="E15" s="354">
        <f>D15/'- 3 -'!D15*100</f>
        <v>0.33165463052736927</v>
      </c>
    </row>
    <row r="16" spans="1:5" ht="13.5" customHeight="1">
      <c r="A16" s="25" t="s">
        <v>304</v>
      </c>
      <c r="B16" s="26">
        <v>4322</v>
      </c>
      <c r="C16" s="80">
        <f>B16/'- 3 -'!D16*100</f>
        <v>0.03851496901826307</v>
      </c>
      <c r="D16" s="26">
        <v>23147</v>
      </c>
      <c r="E16" s="80">
        <f>D16/'- 3 -'!D16*100</f>
        <v>0.20627163069545004</v>
      </c>
    </row>
    <row r="17" spans="1:5" ht="13.5" customHeight="1">
      <c r="A17" s="347" t="s">
        <v>305</v>
      </c>
      <c r="B17" s="348">
        <v>49948</v>
      </c>
      <c r="C17" s="354">
        <f>B17/'- 3 -'!D17*100</f>
        <v>0.3787766472836987</v>
      </c>
      <c r="D17" s="348">
        <v>38613</v>
      </c>
      <c r="E17" s="354">
        <f>D17/'- 3 -'!D17*100</f>
        <v>0.29281858495966717</v>
      </c>
    </row>
    <row r="18" spans="1:5" ht="13.5" customHeight="1">
      <c r="A18" s="25" t="s">
        <v>306</v>
      </c>
      <c r="B18" s="26">
        <v>2054799</v>
      </c>
      <c r="C18" s="80">
        <f>B18/'- 3 -'!D18*100</f>
        <v>2.5312463344152523</v>
      </c>
      <c r="D18" s="26">
        <v>43850</v>
      </c>
      <c r="E18" s="80">
        <f>D18/'- 3 -'!D18*100</f>
        <v>0.05401752276699999</v>
      </c>
    </row>
    <row r="19" spans="1:5" ht="13.5" customHeight="1">
      <c r="A19" s="347" t="s">
        <v>307</v>
      </c>
      <c r="B19" s="348">
        <v>22938</v>
      </c>
      <c r="C19" s="354">
        <f>B19/'- 3 -'!D19*100</f>
        <v>0.10567357158244263</v>
      </c>
      <c r="D19" s="348">
        <v>21888</v>
      </c>
      <c r="E19" s="354">
        <f>D19/'- 3 -'!D19*100</f>
        <v>0.10083630372292719</v>
      </c>
    </row>
    <row r="20" spans="1:5" ht="13.5" customHeight="1">
      <c r="A20" s="25" t="s">
        <v>308</v>
      </c>
      <c r="B20" s="26">
        <v>137966</v>
      </c>
      <c r="C20" s="80">
        <f>B20/'- 3 -'!D20*100</f>
        <v>0.32644650909911144</v>
      </c>
      <c r="D20" s="26">
        <v>194616</v>
      </c>
      <c r="E20" s="80">
        <f>D20/'- 3 -'!D20*100</f>
        <v>0.4604881914010167</v>
      </c>
    </row>
    <row r="21" spans="1:5" ht="13.5" customHeight="1">
      <c r="A21" s="347" t="s">
        <v>309</v>
      </c>
      <c r="B21" s="348">
        <v>136690</v>
      </c>
      <c r="C21" s="354">
        <f>B21/'- 3 -'!D21*100</f>
        <v>0.5287983487905009</v>
      </c>
      <c r="D21" s="348">
        <v>105634</v>
      </c>
      <c r="E21" s="354">
        <f>D21/'- 3 -'!D21*100</f>
        <v>0.40865524015023613</v>
      </c>
    </row>
    <row r="22" spans="1:5" ht="13.5" customHeight="1">
      <c r="A22" s="25" t="s">
        <v>310</v>
      </c>
      <c r="B22" s="26">
        <v>39675</v>
      </c>
      <c r="C22" s="80">
        <f>B22/'- 3 -'!D22*100</f>
        <v>0.27768130962274395</v>
      </c>
      <c r="D22" s="26">
        <v>0</v>
      </c>
      <c r="E22" s="80">
        <f>D22/'- 3 -'!D22*100</f>
        <v>0</v>
      </c>
    </row>
    <row r="23" spans="1:5" ht="13.5" customHeight="1">
      <c r="A23" s="347" t="s">
        <v>311</v>
      </c>
      <c r="B23" s="348">
        <v>65640</v>
      </c>
      <c r="C23" s="354">
        <f>B23/'- 3 -'!D23*100</f>
        <v>0.5666401244743644</v>
      </c>
      <c r="D23" s="348">
        <v>2087</v>
      </c>
      <c r="E23" s="354">
        <f>D23/'- 3 -'!D23*100</f>
        <v>0.018016117303138308</v>
      </c>
    </row>
    <row r="24" spans="1:5" ht="13.5" customHeight="1">
      <c r="A24" s="25" t="s">
        <v>312</v>
      </c>
      <c r="B24" s="26">
        <v>157088</v>
      </c>
      <c r="C24" s="80">
        <f>B24/'- 3 -'!D24*100</f>
        <v>0.40926711984934067</v>
      </c>
      <c r="D24" s="26">
        <v>67010</v>
      </c>
      <c r="E24" s="80">
        <f>D24/'- 3 -'!D24*100</f>
        <v>0.17458360728447953</v>
      </c>
    </row>
    <row r="25" spans="1:5" ht="13.5" customHeight="1">
      <c r="A25" s="347" t="s">
        <v>313</v>
      </c>
      <c r="B25" s="348">
        <v>71109</v>
      </c>
      <c r="C25" s="354">
        <f>B25/'- 3 -'!D25*100</f>
        <v>0.05920040318447534</v>
      </c>
      <c r="D25" s="348">
        <v>340962</v>
      </c>
      <c r="E25" s="354">
        <f>D25/'- 3 -'!D25*100</f>
        <v>0.2838612253102291</v>
      </c>
    </row>
    <row r="26" spans="1:5" ht="13.5" customHeight="1">
      <c r="A26" s="25" t="s">
        <v>314</v>
      </c>
      <c r="B26" s="26">
        <v>192176</v>
      </c>
      <c r="C26" s="80">
        <f>B26/'- 3 -'!D26*100</f>
        <v>0.6602221124386676</v>
      </c>
      <c r="D26" s="26">
        <v>38235</v>
      </c>
      <c r="E26" s="80">
        <f>D26/'- 3 -'!D26*100</f>
        <v>0.13135663386214955</v>
      </c>
    </row>
    <row r="27" spans="1:5" ht="13.5" customHeight="1">
      <c r="A27" s="347" t="s">
        <v>315</v>
      </c>
      <c r="B27" s="348">
        <v>148428</v>
      </c>
      <c r="C27" s="354">
        <f>B27/'- 3 -'!D27*100</f>
        <v>0.5019028980134651</v>
      </c>
      <c r="D27" s="348">
        <v>217863</v>
      </c>
      <c r="E27" s="354">
        <f>D27/'- 3 -'!D27*100</f>
        <v>0.7366943640681511</v>
      </c>
    </row>
    <row r="28" spans="1:5" ht="13.5" customHeight="1">
      <c r="A28" s="25" t="s">
        <v>316</v>
      </c>
      <c r="B28" s="26">
        <v>54135</v>
      </c>
      <c r="C28" s="80">
        <f>B28/'- 3 -'!D28*100</f>
        <v>0.3009607393977427</v>
      </c>
      <c r="D28" s="26">
        <v>54155</v>
      </c>
      <c r="E28" s="80">
        <f>D28/'- 3 -'!D28*100</f>
        <v>0.3010719283658402</v>
      </c>
    </row>
    <row r="29" spans="1:5" ht="13.5" customHeight="1">
      <c r="A29" s="347" t="s">
        <v>317</v>
      </c>
      <c r="B29" s="348">
        <v>382416</v>
      </c>
      <c r="C29" s="354">
        <f>B29/'- 3 -'!D29*100</f>
        <v>0.34660036653086645</v>
      </c>
      <c r="D29" s="348">
        <v>408715</v>
      </c>
      <c r="E29" s="354">
        <f>D29/'- 3 -'!D29*100</f>
        <v>0.370436301845799</v>
      </c>
    </row>
    <row r="30" spans="1:5" ht="13.5" customHeight="1">
      <c r="A30" s="25" t="s">
        <v>318</v>
      </c>
      <c r="B30" s="26">
        <v>28033</v>
      </c>
      <c r="C30" s="80">
        <f>B30/'- 3 -'!D30*100</f>
        <v>0.27055853500559157</v>
      </c>
      <c r="D30" s="26">
        <v>24063</v>
      </c>
      <c r="E30" s="80">
        <f>D30/'- 3 -'!D30*100</f>
        <v>0.23224235821494485</v>
      </c>
    </row>
    <row r="31" spans="1:5" ht="13.5" customHeight="1">
      <c r="A31" s="347" t="s">
        <v>319</v>
      </c>
      <c r="B31" s="348">
        <v>47502</v>
      </c>
      <c r="C31" s="354">
        <f>B31/'- 3 -'!D31*100</f>
        <v>0.17510950149861618</v>
      </c>
      <c r="D31" s="348">
        <v>41801</v>
      </c>
      <c r="E31" s="354">
        <f>D31/'- 3 -'!D31*100</f>
        <v>0.1540935596847218</v>
      </c>
    </row>
    <row r="32" spans="1:5" ht="13.5" customHeight="1">
      <c r="A32" s="25" t="s">
        <v>320</v>
      </c>
      <c r="B32" s="26">
        <v>111473</v>
      </c>
      <c r="C32" s="80">
        <f>B32/'- 3 -'!D32*100</f>
        <v>0.5720352442638166</v>
      </c>
      <c r="D32" s="26">
        <v>47057</v>
      </c>
      <c r="E32" s="80">
        <f>D32/'- 3 -'!D32*100</f>
        <v>0.24147786898461882</v>
      </c>
    </row>
    <row r="33" spans="1:5" ht="13.5" customHeight="1">
      <c r="A33" s="347" t="s">
        <v>321</v>
      </c>
      <c r="B33" s="348">
        <v>99022</v>
      </c>
      <c r="C33" s="354">
        <f>B33/'- 3 -'!D33*100</f>
        <v>0.4395735716411433</v>
      </c>
      <c r="D33" s="348">
        <v>102147</v>
      </c>
      <c r="E33" s="354">
        <f>D33/'- 3 -'!D33*100</f>
        <v>0.45344591729542794</v>
      </c>
    </row>
    <row r="34" spans="1:5" ht="13.5" customHeight="1">
      <c r="A34" s="25" t="s">
        <v>322</v>
      </c>
      <c r="B34" s="26">
        <v>118037</v>
      </c>
      <c r="C34" s="80">
        <f>B34/'- 3 -'!D34*100</f>
        <v>0.6170800320969235</v>
      </c>
      <c r="D34" s="26">
        <v>98197</v>
      </c>
      <c r="E34" s="80">
        <f>D34/'- 3 -'!D34*100</f>
        <v>0.513359437395237</v>
      </c>
    </row>
    <row r="35" spans="1:5" ht="13.5" customHeight="1">
      <c r="A35" s="347" t="s">
        <v>323</v>
      </c>
      <c r="B35" s="348">
        <v>325141</v>
      </c>
      <c r="C35" s="354">
        <f>B35/'- 3 -'!D35*100</f>
        <v>0.2366543676502146</v>
      </c>
      <c r="D35" s="348">
        <v>411625</v>
      </c>
      <c r="E35" s="354">
        <f>D35/'- 3 -'!D35*100</f>
        <v>0.2996018775977794</v>
      </c>
    </row>
    <row r="36" spans="1:5" ht="13.5" customHeight="1">
      <c r="A36" s="25" t="s">
        <v>324</v>
      </c>
      <c r="B36" s="26">
        <v>59477</v>
      </c>
      <c r="C36" s="80">
        <f>B36/'- 3 -'!D36*100</f>
        <v>0.3422338374823991</v>
      </c>
      <c r="D36" s="26">
        <v>36081</v>
      </c>
      <c r="E36" s="80">
        <f>D36/'- 3 -'!D36*100</f>
        <v>0.2076120027943985</v>
      </c>
    </row>
    <row r="37" spans="1:5" ht="13.5" customHeight="1">
      <c r="A37" s="347" t="s">
        <v>325</v>
      </c>
      <c r="B37" s="348">
        <v>139795</v>
      </c>
      <c r="C37" s="354">
        <f>B37/'- 3 -'!D37*100</f>
        <v>0.5028784345028673</v>
      </c>
      <c r="D37" s="348">
        <v>120834</v>
      </c>
      <c r="E37" s="354">
        <f>D37/'- 3 -'!D37*100</f>
        <v>0.43467085914889275</v>
      </c>
    </row>
    <row r="38" spans="1:5" ht="13.5" customHeight="1">
      <c r="A38" s="25" t="s">
        <v>326</v>
      </c>
      <c r="B38" s="26">
        <v>279016</v>
      </c>
      <c r="C38" s="80">
        <f>B38/'- 3 -'!D38*100</f>
        <v>0.3965136652232407</v>
      </c>
      <c r="D38" s="26">
        <v>167853</v>
      </c>
      <c r="E38" s="80">
        <f>D38/'- 3 -'!D38*100</f>
        <v>0.23853832127446678</v>
      </c>
    </row>
    <row r="39" spans="1:5" ht="13.5" customHeight="1">
      <c r="A39" s="347" t="s">
        <v>327</v>
      </c>
      <c r="B39" s="348">
        <v>25956</v>
      </c>
      <c r="C39" s="354">
        <f>B39/'- 3 -'!D39*100</f>
        <v>0.16209348140152785</v>
      </c>
      <c r="D39" s="348">
        <v>46771</v>
      </c>
      <c r="E39" s="354">
        <f>D39/'- 3 -'!D39*100</f>
        <v>0.29208176216022724</v>
      </c>
    </row>
    <row r="40" spans="1:5" ht="13.5" customHeight="1">
      <c r="A40" s="25" t="s">
        <v>328</v>
      </c>
      <c r="B40" s="26">
        <v>461395</v>
      </c>
      <c r="C40" s="80">
        <f>B40/'- 3 -'!D40*100</f>
        <v>0.6326410765468485</v>
      </c>
      <c r="D40" s="26">
        <v>788383</v>
      </c>
      <c r="E40" s="80">
        <f>D40/'- 3 -'!D40*100</f>
        <v>1.0809901924624976</v>
      </c>
    </row>
    <row r="41" spans="1:5" ht="13.5" customHeight="1">
      <c r="A41" s="347" t="s">
        <v>329</v>
      </c>
      <c r="B41" s="348">
        <v>188196</v>
      </c>
      <c r="C41" s="354">
        <f>B41/'- 3 -'!D41*100</f>
        <v>0.42908172552704754</v>
      </c>
      <c r="D41" s="348">
        <v>94884</v>
      </c>
      <c r="E41" s="354">
        <f>D41/'- 3 -'!D41*100</f>
        <v>0.2163329212358838</v>
      </c>
    </row>
    <row r="42" spans="1:5" ht="13.5" customHeight="1">
      <c r="A42" s="25" t="s">
        <v>330</v>
      </c>
      <c r="B42" s="26">
        <v>117075</v>
      </c>
      <c r="C42" s="80">
        <f>B42/'- 3 -'!D42*100</f>
        <v>0.7218858970780315</v>
      </c>
      <c r="D42" s="26">
        <v>72720</v>
      </c>
      <c r="E42" s="80">
        <f>D42/'- 3 -'!D42*100</f>
        <v>0.44839241883847497</v>
      </c>
    </row>
    <row r="43" spans="1:5" ht="13.5" customHeight="1">
      <c r="A43" s="347" t="s">
        <v>331</v>
      </c>
      <c r="B43" s="348">
        <v>46779</v>
      </c>
      <c r="C43" s="354">
        <f>B43/'- 3 -'!D43*100</f>
        <v>0.4881743038671369</v>
      </c>
      <c r="D43" s="348">
        <v>7303</v>
      </c>
      <c r="E43" s="354">
        <f>D43/'- 3 -'!D43*100</f>
        <v>0.07621233761178522</v>
      </c>
    </row>
    <row r="44" spans="1:5" ht="13.5" customHeight="1">
      <c r="A44" s="25" t="s">
        <v>332</v>
      </c>
      <c r="B44" s="26">
        <v>13797</v>
      </c>
      <c r="C44" s="80">
        <f>B44/'- 3 -'!D44*100</f>
        <v>0.19868465201744773</v>
      </c>
      <c r="D44" s="26">
        <v>22353</v>
      </c>
      <c r="E44" s="80">
        <f>D44/'- 3 -'!D44*100</f>
        <v>0.32189592132681083</v>
      </c>
    </row>
    <row r="45" spans="1:5" ht="13.5" customHeight="1">
      <c r="A45" s="347" t="s">
        <v>333</v>
      </c>
      <c r="B45" s="348">
        <v>4918</v>
      </c>
      <c r="C45" s="354">
        <f>B45/'- 3 -'!D45*100</f>
        <v>0.043253504320996936</v>
      </c>
      <c r="D45" s="348">
        <v>6306</v>
      </c>
      <c r="E45" s="354">
        <f>D45/'- 3 -'!D45*100</f>
        <v>0.05546087804965569</v>
      </c>
    </row>
    <row r="46" spans="1:5" ht="13.5" customHeight="1">
      <c r="A46" s="25" t="s">
        <v>334</v>
      </c>
      <c r="B46" s="26">
        <v>1788117</v>
      </c>
      <c r="C46" s="80">
        <f>B46/'- 3 -'!D46*100</f>
        <v>0.6383240534894835</v>
      </c>
      <c r="D46" s="26">
        <v>642752</v>
      </c>
      <c r="E46" s="80">
        <f>D46/'- 3 -'!D46*100</f>
        <v>0.22945034470813291</v>
      </c>
    </row>
    <row r="47" spans="1:5" ht="4.5" customHeight="1">
      <c r="A47"/>
      <c r="B47" s="28"/>
      <c r="C47"/>
      <c r="D47" s="28"/>
      <c r="E47"/>
    </row>
    <row r="48" spans="1:5" ht="13.5" customHeight="1">
      <c r="A48" s="349" t="s">
        <v>335</v>
      </c>
      <c r="B48" s="350">
        <f>SUM(B11:B46)</f>
        <v>8050229</v>
      </c>
      <c r="C48" s="357">
        <f>B48/'- 3 -'!D48*100</f>
        <v>0.5294800320659245</v>
      </c>
      <c r="D48" s="350">
        <f>SUM(D11:D46)</f>
        <v>4621248</v>
      </c>
      <c r="E48" s="357">
        <f>D48/'- 3 -'!D48*100</f>
        <v>0.3039489360146885</v>
      </c>
    </row>
    <row r="49" spans="1:5" ht="4.5" customHeight="1">
      <c r="A49" s="27" t="s">
        <v>50</v>
      </c>
      <c r="B49" s="28"/>
      <c r="C49"/>
      <c r="D49" s="28"/>
      <c r="E49"/>
    </row>
    <row r="50" spans="1:5" ht="13.5" customHeight="1">
      <c r="A50" s="25" t="s">
        <v>336</v>
      </c>
      <c r="B50" s="26">
        <v>0</v>
      </c>
      <c r="C50" s="80">
        <f>B50/'- 3 -'!D50*100</f>
        <v>0</v>
      </c>
      <c r="D50" s="26">
        <v>4161</v>
      </c>
      <c r="E50" s="80">
        <f>D50/'- 3 -'!D50*100</f>
        <v>0.1631989344415643</v>
      </c>
    </row>
    <row r="51" spans="1:5" ht="13.5" customHeight="1">
      <c r="A51" s="347" t="s">
        <v>337</v>
      </c>
      <c r="B51" s="348">
        <v>0</v>
      </c>
      <c r="C51" s="354">
        <f>B51/'- 3 -'!D51*100</f>
        <v>0</v>
      </c>
      <c r="D51" s="348">
        <v>77715</v>
      </c>
      <c r="E51" s="354">
        <f>D51/'- 3 -'!D51*100</f>
        <v>0.9712682565063038</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9.xml><?xml version="1.0" encoding="utf-8"?>
<worksheet xmlns="http://schemas.openxmlformats.org/spreadsheetml/2006/main" xmlns:r="http://schemas.openxmlformats.org/officeDocument/2006/relationships">
  <sheetPr codeName="Sheet31">
    <pageSetUpPr fitToPage="1"/>
  </sheetPr>
  <dimension ref="A1:F51"/>
  <sheetViews>
    <sheetView showGridLines="0" showZeros="0" workbookViewId="0" topLeftCell="A1">
      <selection activeCell="A1" sqref="A1"/>
    </sheetView>
  </sheetViews>
  <sheetFormatPr defaultColWidth="15.83203125" defaultRowHeight="12"/>
  <cols>
    <col min="1" max="1" width="33.83203125" style="1" customWidth="1"/>
    <col min="2" max="2" width="18.83203125" style="1" customWidth="1"/>
    <col min="3" max="3" width="15.83203125" style="1" customWidth="1"/>
    <col min="4" max="4" width="18.83203125" style="1" customWidth="1"/>
    <col min="5" max="5" width="15.83203125" style="1" customWidth="1"/>
    <col min="6" max="6" width="29.83203125" style="1" customWidth="1"/>
    <col min="7" max="16384" width="15.83203125" style="1" customWidth="1"/>
  </cols>
  <sheetData>
    <row r="1" spans="1:6" ht="6.75" customHeight="1">
      <c r="A1" s="5"/>
      <c r="B1" s="6"/>
      <c r="C1" s="6"/>
      <c r="D1" s="6"/>
      <c r="E1" s="6"/>
      <c r="F1" s="6"/>
    </row>
    <row r="2" spans="1:6" ht="15.75" customHeight="1">
      <c r="A2" s="156"/>
      <c r="B2" s="7" t="s">
        <v>47</v>
      </c>
      <c r="C2" s="8"/>
      <c r="D2" s="8"/>
      <c r="E2" s="8"/>
      <c r="F2" s="157" t="s">
        <v>528</v>
      </c>
    </row>
    <row r="3" spans="1:6" ht="15.75" customHeight="1">
      <c r="A3" s="158"/>
      <c r="B3" s="9" t="str">
        <f>OPYEAR</f>
        <v>OPERATING FUND 2005/2006 ACTUAL</v>
      </c>
      <c r="C3" s="10"/>
      <c r="D3" s="10"/>
      <c r="E3" s="10"/>
      <c r="F3" s="75"/>
    </row>
    <row r="4" spans="2:6" ht="15.75" customHeight="1">
      <c r="B4" s="6"/>
      <c r="C4" s="6"/>
      <c r="D4" s="6"/>
      <c r="E4" s="6"/>
      <c r="F4" s="6"/>
    </row>
    <row r="5" spans="2:6" ht="15.75" customHeight="1">
      <c r="B5" s="6"/>
      <c r="C5" s="6"/>
      <c r="D5" s="6"/>
      <c r="E5" s="6"/>
      <c r="F5" s="6"/>
    </row>
    <row r="6" spans="2:5" ht="15.75" customHeight="1">
      <c r="B6" s="189" t="s">
        <v>74</v>
      </c>
      <c r="C6" s="190"/>
      <c r="D6" s="191"/>
      <c r="E6" s="192"/>
    </row>
    <row r="7" spans="2:5" ht="15.75" customHeight="1">
      <c r="B7" s="448"/>
      <c r="C7" s="377"/>
      <c r="D7" s="376" t="s">
        <v>105</v>
      </c>
      <c r="E7" s="377"/>
    </row>
    <row r="8" spans="1:5" ht="15.75" customHeight="1">
      <c r="A8" s="76"/>
      <c r="B8" s="363" t="s">
        <v>126</v>
      </c>
      <c r="C8" s="364"/>
      <c r="D8" s="362" t="s">
        <v>127</v>
      </c>
      <c r="E8" s="364"/>
    </row>
    <row r="9" spans="1:5" ht="15.75" customHeight="1">
      <c r="A9" s="42" t="s">
        <v>141</v>
      </c>
      <c r="B9" s="193" t="s">
        <v>142</v>
      </c>
      <c r="C9" s="193" t="s">
        <v>143</v>
      </c>
      <c r="D9" s="196" t="s">
        <v>142</v>
      </c>
      <c r="E9" s="193" t="s">
        <v>143</v>
      </c>
    </row>
    <row r="10" ht="4.5" customHeight="1">
      <c r="A10" s="4"/>
    </row>
    <row r="11" spans="1:5" ht="13.5" customHeight="1">
      <c r="A11" s="347" t="s">
        <v>300</v>
      </c>
      <c r="B11" s="348">
        <v>12419</v>
      </c>
      <c r="C11" s="354">
        <f>B11/'- 3 -'!D11*100</f>
        <v>0.1027472287453305</v>
      </c>
      <c r="D11" s="348">
        <v>196425</v>
      </c>
      <c r="E11" s="354">
        <f>D11/'- 3 -'!D11*100</f>
        <v>1.62510060442077</v>
      </c>
    </row>
    <row r="12" spans="1:5" ht="13.5" customHeight="1">
      <c r="A12" s="25" t="s">
        <v>301</v>
      </c>
      <c r="B12" s="26">
        <v>33692</v>
      </c>
      <c r="C12" s="80">
        <f>B12/'- 3 -'!D12*100</f>
        <v>0.16080720136763443</v>
      </c>
      <c r="D12" s="26">
        <v>324101</v>
      </c>
      <c r="E12" s="80">
        <f>D12/'- 3 -'!D12*100</f>
        <v>1.546888720481173</v>
      </c>
    </row>
    <row r="13" spans="1:5" ht="13.5" customHeight="1">
      <c r="A13" s="347" t="s">
        <v>302</v>
      </c>
      <c r="B13" s="348">
        <v>88264</v>
      </c>
      <c r="C13" s="354">
        <f>B13/'- 3 -'!D13*100</f>
        <v>0.17036062509363523</v>
      </c>
      <c r="D13" s="348">
        <v>876209</v>
      </c>
      <c r="E13" s="354">
        <f>D13/'- 3 -'!D13*100</f>
        <v>1.6911936118085404</v>
      </c>
    </row>
    <row r="14" spans="1:5" ht="13.5" customHeight="1">
      <c r="A14" s="25" t="s">
        <v>338</v>
      </c>
      <c r="B14" s="26">
        <v>138424</v>
      </c>
      <c r="C14" s="80">
        <f>B14/'- 3 -'!D14*100</f>
        <v>0.2987339351792853</v>
      </c>
      <c r="D14" s="26">
        <v>733766</v>
      </c>
      <c r="E14" s="80">
        <f>D14/'- 3 -'!D14*100</f>
        <v>1.5835462396749371</v>
      </c>
    </row>
    <row r="15" spans="1:5" ht="13.5" customHeight="1">
      <c r="A15" s="347" t="s">
        <v>303</v>
      </c>
      <c r="B15" s="348">
        <v>27625</v>
      </c>
      <c r="C15" s="354">
        <f>B15/'- 3 -'!D15*100</f>
        <v>0.19977669846533166</v>
      </c>
      <c r="D15" s="348">
        <v>216010</v>
      </c>
      <c r="E15" s="354">
        <f>D15/'- 3 -'!D15*100</f>
        <v>1.5621272266243003</v>
      </c>
    </row>
    <row r="16" spans="1:5" ht="13.5" customHeight="1">
      <c r="A16" s="25" t="s">
        <v>304</v>
      </c>
      <c r="B16" s="26">
        <v>30467</v>
      </c>
      <c r="C16" s="80">
        <f>B16/'- 3 -'!D16*100</f>
        <v>0.2715029063117586</v>
      </c>
      <c r="D16" s="26">
        <v>179725</v>
      </c>
      <c r="E16" s="80">
        <f>D16/'- 3 -'!D16*100</f>
        <v>1.6015971325329312</v>
      </c>
    </row>
    <row r="17" spans="1:5" ht="13.5" customHeight="1">
      <c r="A17" s="347" t="s">
        <v>305</v>
      </c>
      <c r="B17" s="348">
        <v>57030</v>
      </c>
      <c r="C17" s="354">
        <f>B17/'- 3 -'!D17*100</f>
        <v>0.43248242561442574</v>
      </c>
      <c r="D17" s="348">
        <v>206285</v>
      </c>
      <c r="E17" s="354">
        <f>D17/'- 3 -'!D17*100</f>
        <v>1.5643457332609472</v>
      </c>
    </row>
    <row r="18" spans="1:5" ht="13.5" customHeight="1">
      <c r="A18" s="25" t="s">
        <v>306</v>
      </c>
      <c r="B18" s="26">
        <v>255837</v>
      </c>
      <c r="C18" s="80">
        <f>B18/'- 3 -'!D18*100</f>
        <v>0.3151580609382207</v>
      </c>
      <c r="D18" s="26">
        <v>1303858</v>
      </c>
      <c r="E18" s="80">
        <f>D18/'- 3 -'!D18*100</f>
        <v>1.606184246292704</v>
      </c>
    </row>
    <row r="19" spans="1:5" ht="13.5" customHeight="1">
      <c r="A19" s="347" t="s">
        <v>307</v>
      </c>
      <c r="B19" s="348">
        <v>97598</v>
      </c>
      <c r="C19" s="354">
        <f>B19/'- 3 -'!D19*100</f>
        <v>0.4496263510028439</v>
      </c>
      <c r="D19" s="348">
        <v>363066</v>
      </c>
      <c r="E19" s="354">
        <f>D19/'- 3 -'!D19*100</f>
        <v>1.6726166596979297</v>
      </c>
    </row>
    <row r="20" spans="1:5" ht="13.5" customHeight="1">
      <c r="A20" s="25" t="s">
        <v>308</v>
      </c>
      <c r="B20" s="26">
        <v>144604</v>
      </c>
      <c r="C20" s="80">
        <f>B20/'- 3 -'!D20*100</f>
        <v>0.342152928995317</v>
      </c>
      <c r="D20" s="26">
        <v>698808</v>
      </c>
      <c r="E20" s="80">
        <f>D20/'- 3 -'!D20*100</f>
        <v>1.6534757268495996</v>
      </c>
    </row>
    <row r="21" spans="1:5" ht="13.5" customHeight="1">
      <c r="A21" s="347" t="s">
        <v>309</v>
      </c>
      <c r="B21" s="348">
        <v>44623</v>
      </c>
      <c r="C21" s="354">
        <f>B21/'- 3 -'!D21*100</f>
        <v>0.17262834675600647</v>
      </c>
      <c r="D21" s="348">
        <v>420145</v>
      </c>
      <c r="E21" s="354">
        <f>D21/'- 3 -'!D21*100</f>
        <v>1.6253711482375084</v>
      </c>
    </row>
    <row r="22" spans="1:5" ht="13.5" customHeight="1">
      <c r="A22" s="25" t="s">
        <v>310</v>
      </c>
      <c r="B22" s="26">
        <v>49788</v>
      </c>
      <c r="C22" s="80">
        <f>B22/'- 3 -'!D22*100</f>
        <v>0.3484611731190215</v>
      </c>
      <c r="D22" s="26">
        <v>234904</v>
      </c>
      <c r="E22" s="80">
        <f>D22/'- 3 -'!D22*100</f>
        <v>1.6440693221328555</v>
      </c>
    </row>
    <row r="23" spans="1:5" ht="13.5" customHeight="1">
      <c r="A23" s="347" t="s">
        <v>311</v>
      </c>
      <c r="B23" s="348">
        <v>25413</v>
      </c>
      <c r="C23" s="354">
        <f>B23/'- 3 -'!D23*100</f>
        <v>0.2193788160156463</v>
      </c>
      <c r="D23" s="348">
        <v>184064</v>
      </c>
      <c r="E23" s="354">
        <f>D23/'- 3 -'!D23*100</f>
        <v>1.5889404002323189</v>
      </c>
    </row>
    <row r="24" spans="1:5" ht="13.5" customHeight="1">
      <c r="A24" s="25" t="s">
        <v>312</v>
      </c>
      <c r="B24" s="26">
        <v>63392</v>
      </c>
      <c r="C24" s="80">
        <f>B24/'- 3 -'!D24*100</f>
        <v>0.16515749937289548</v>
      </c>
      <c r="D24" s="26">
        <v>643659</v>
      </c>
      <c r="E24" s="80">
        <f>D24/'- 3 -'!D24*100</f>
        <v>1.6769483671261125</v>
      </c>
    </row>
    <row r="25" spans="1:5" ht="13.5" customHeight="1">
      <c r="A25" s="347" t="s">
        <v>313</v>
      </c>
      <c r="B25" s="348">
        <v>0</v>
      </c>
      <c r="C25" s="354">
        <f>B25/'- 3 -'!D25*100</f>
        <v>0</v>
      </c>
      <c r="D25" s="348">
        <v>2008306</v>
      </c>
      <c r="E25" s="354">
        <f>D25/'- 3 -'!D25*100</f>
        <v>1.6719757684372012</v>
      </c>
    </row>
    <row r="26" spans="1:5" ht="13.5" customHeight="1">
      <c r="A26" s="25" t="s">
        <v>314</v>
      </c>
      <c r="B26" s="26">
        <v>82622</v>
      </c>
      <c r="C26" s="80">
        <f>B26/'- 3 -'!D26*100</f>
        <v>0.2838485106043814</v>
      </c>
      <c r="D26" s="26">
        <v>468568</v>
      </c>
      <c r="E26" s="80">
        <f>D26/'- 3 -'!D26*100</f>
        <v>1.6097689346284738</v>
      </c>
    </row>
    <row r="27" spans="1:5" ht="13.5" customHeight="1">
      <c r="A27" s="347" t="s">
        <v>315</v>
      </c>
      <c r="B27" s="348">
        <v>20080</v>
      </c>
      <c r="C27" s="354">
        <f>B27/'- 3 -'!D27*100</f>
        <v>0.06789965634590764</v>
      </c>
      <c r="D27" s="348">
        <v>460925</v>
      </c>
      <c r="E27" s="354">
        <f>D27/'- 3 -'!D27*100</f>
        <v>1.5585980628106313</v>
      </c>
    </row>
    <row r="28" spans="1:5" ht="13.5" customHeight="1">
      <c r="A28" s="25" t="s">
        <v>316</v>
      </c>
      <c r="B28" s="26">
        <v>27097</v>
      </c>
      <c r="C28" s="80">
        <f>B28/'- 3 -'!D28*100</f>
        <v>0.15064437342681508</v>
      </c>
      <c r="D28" s="26">
        <v>283131</v>
      </c>
      <c r="E28" s="80">
        <f>D28/'- 3 -'!D28*100</f>
        <v>1.5740521863197985</v>
      </c>
    </row>
    <row r="29" spans="1:5" ht="13.5" customHeight="1">
      <c r="A29" s="347" t="s">
        <v>317</v>
      </c>
      <c r="B29" s="348">
        <v>225124</v>
      </c>
      <c r="C29" s="354">
        <f>B29/'- 3 -'!D29*100</f>
        <v>0.2040397392235021</v>
      </c>
      <c r="D29" s="348">
        <v>1948317</v>
      </c>
      <c r="E29" s="354">
        <f>D29/'- 3 -'!D29*100</f>
        <v>1.765845012547378</v>
      </c>
    </row>
    <row r="30" spans="1:5" ht="13.5" customHeight="1">
      <c r="A30" s="25" t="s">
        <v>318</v>
      </c>
      <c r="B30" s="26">
        <v>83</v>
      </c>
      <c r="C30" s="80">
        <f>B30/'- 3 -'!D30*100</f>
        <v>0.0008010686835324117</v>
      </c>
      <c r="D30" s="26">
        <v>166741</v>
      </c>
      <c r="E30" s="80">
        <f>D30/'- 3 -'!D30*100</f>
        <v>1.6092890766370826</v>
      </c>
    </row>
    <row r="31" spans="1:5" ht="13.5" customHeight="1">
      <c r="A31" s="347" t="s">
        <v>319</v>
      </c>
      <c r="B31" s="348">
        <v>24239</v>
      </c>
      <c r="C31" s="354">
        <f>B31/'- 3 -'!D31*100</f>
        <v>0.08935369472495805</v>
      </c>
      <c r="D31" s="348">
        <v>476191</v>
      </c>
      <c r="E31" s="354">
        <f>D31/'- 3 -'!D31*100</f>
        <v>1.7554117432556007</v>
      </c>
    </row>
    <row r="32" spans="1:5" ht="13.5" customHeight="1">
      <c r="A32" s="25" t="s">
        <v>320</v>
      </c>
      <c r="B32" s="26">
        <v>1830</v>
      </c>
      <c r="C32" s="80">
        <f>B32/'- 3 -'!D32*100</f>
        <v>0.009390834524977208</v>
      </c>
      <c r="D32" s="26">
        <v>321545</v>
      </c>
      <c r="E32" s="80">
        <f>D32/'- 3 -'!D32*100</f>
        <v>1.6500414684884133</v>
      </c>
    </row>
    <row r="33" spans="1:5" ht="13.5" customHeight="1">
      <c r="A33" s="347" t="s">
        <v>321</v>
      </c>
      <c r="B33" s="348">
        <v>42804</v>
      </c>
      <c r="C33" s="354">
        <f>B33/'- 3 -'!D33*100</f>
        <v>0.1900134026835198</v>
      </c>
      <c r="D33" s="348">
        <v>352094</v>
      </c>
      <c r="E33" s="354">
        <f>D33/'- 3 -'!D33*100</f>
        <v>1.562998294655902</v>
      </c>
    </row>
    <row r="34" spans="1:5" ht="13.5" customHeight="1">
      <c r="A34" s="25" t="s">
        <v>322</v>
      </c>
      <c r="B34" s="26">
        <v>29862</v>
      </c>
      <c r="C34" s="80">
        <f>B34/'- 3 -'!D34*100</f>
        <v>0.1561141330131936</v>
      </c>
      <c r="D34" s="26">
        <v>302003</v>
      </c>
      <c r="E34" s="80">
        <f>D34/'- 3 -'!D34*100</f>
        <v>1.5788271553272888</v>
      </c>
    </row>
    <row r="35" spans="1:5" ht="13.5" customHeight="1">
      <c r="A35" s="347" t="s">
        <v>323</v>
      </c>
      <c r="B35" s="348">
        <v>42541</v>
      </c>
      <c r="C35" s="354">
        <f>B35/'- 3 -'!D35*100</f>
        <v>0.03096353106562316</v>
      </c>
      <c r="D35" s="348">
        <v>2596043</v>
      </c>
      <c r="E35" s="354">
        <f>D35/'- 3 -'!D35*100</f>
        <v>1.8895338162759112</v>
      </c>
    </row>
    <row r="36" spans="1:5" ht="13.5" customHeight="1">
      <c r="A36" s="25" t="s">
        <v>324</v>
      </c>
      <c r="B36" s="26">
        <v>52010</v>
      </c>
      <c r="C36" s="80">
        <f>B36/'- 3 -'!D36*100</f>
        <v>0.2992683203164177</v>
      </c>
      <c r="D36" s="26">
        <v>274824</v>
      </c>
      <c r="E36" s="80">
        <f>D36/'- 3 -'!D36*100</f>
        <v>1.5813519873608763</v>
      </c>
    </row>
    <row r="37" spans="1:5" ht="13.5" customHeight="1">
      <c r="A37" s="347" t="s">
        <v>325</v>
      </c>
      <c r="B37" s="348">
        <v>3510</v>
      </c>
      <c r="C37" s="354">
        <f>B37/'- 3 -'!D37*100</f>
        <v>0.01262636936303204</v>
      </c>
      <c r="D37" s="348">
        <v>454254</v>
      </c>
      <c r="E37" s="354">
        <f>D37/'- 3 -'!D37*100</f>
        <v>1.634068030950073</v>
      </c>
    </row>
    <row r="38" spans="1:5" ht="13.5" customHeight="1">
      <c r="A38" s="25" t="s">
        <v>326</v>
      </c>
      <c r="B38" s="26">
        <v>66296</v>
      </c>
      <c r="C38" s="80">
        <f>B38/'- 3 -'!D38*100</f>
        <v>0.09421420258924208</v>
      </c>
      <c r="D38" s="26">
        <v>1229592</v>
      </c>
      <c r="E38" s="80">
        <f>D38/'- 3 -'!D38*100</f>
        <v>1.747390940480743</v>
      </c>
    </row>
    <row r="39" spans="1:5" ht="13.5" customHeight="1">
      <c r="A39" s="347" t="s">
        <v>327</v>
      </c>
      <c r="B39" s="348">
        <v>78831</v>
      </c>
      <c r="C39" s="354">
        <f>B39/'- 3 -'!D39*100</f>
        <v>0.49229431470040996</v>
      </c>
      <c r="D39" s="348">
        <v>247751</v>
      </c>
      <c r="E39" s="354">
        <f>D39/'- 3 -'!D39*100</f>
        <v>1.5471884000119402</v>
      </c>
    </row>
    <row r="40" spans="1:5" ht="13.5" customHeight="1">
      <c r="A40" s="25" t="s">
        <v>328</v>
      </c>
      <c r="B40" s="26">
        <v>10042</v>
      </c>
      <c r="C40" s="80">
        <f>B40/'- 3 -'!D40*100</f>
        <v>0.013769073550175993</v>
      </c>
      <c r="D40" s="26">
        <v>1228222</v>
      </c>
      <c r="E40" s="80">
        <f>D40/'- 3 -'!D40*100</f>
        <v>1.6840747912710876</v>
      </c>
    </row>
    <row r="41" spans="1:5" ht="13.5" customHeight="1">
      <c r="A41" s="347" t="s">
        <v>329</v>
      </c>
      <c r="B41" s="348">
        <v>54206</v>
      </c>
      <c r="C41" s="354">
        <f>B41/'- 3 -'!D41*100</f>
        <v>0.12358819535972679</v>
      </c>
      <c r="D41" s="348">
        <v>731860</v>
      </c>
      <c r="E41" s="354">
        <f>D41/'- 3 -'!D41*100</f>
        <v>1.668620755192592</v>
      </c>
    </row>
    <row r="42" spans="1:5" ht="13.5" customHeight="1">
      <c r="A42" s="25" t="s">
        <v>330</v>
      </c>
      <c r="B42" s="26">
        <v>14</v>
      </c>
      <c r="C42" s="80">
        <f>B42/'- 3 -'!D42*100</f>
        <v>8.63241730437108E-05</v>
      </c>
      <c r="D42" s="26">
        <v>253602</v>
      </c>
      <c r="E42" s="80">
        <f>D42/'- 3 -'!D42*100</f>
        <v>1.5637130665879388</v>
      </c>
    </row>
    <row r="43" spans="1:5" ht="13.5" customHeight="1">
      <c r="A43" s="347" t="s">
        <v>331</v>
      </c>
      <c r="B43" s="348">
        <v>16905</v>
      </c>
      <c r="C43" s="354">
        <f>B43/'- 3 -'!D43*100</f>
        <v>0.1764164819015787</v>
      </c>
      <c r="D43" s="348">
        <v>157219</v>
      </c>
      <c r="E43" s="354">
        <f>D43/'- 3 -'!D43*100</f>
        <v>1.6406993710786337</v>
      </c>
    </row>
    <row r="44" spans="1:5" ht="13.5" customHeight="1">
      <c r="A44" s="25" t="s">
        <v>332</v>
      </c>
      <c r="B44" s="26">
        <v>1945</v>
      </c>
      <c r="C44" s="80">
        <f>B44/'- 3 -'!D44*100</f>
        <v>0.028009106919905474</v>
      </c>
      <c r="D44" s="26">
        <v>98651</v>
      </c>
      <c r="E44" s="80">
        <f>D44/'- 3 -'!D44*100</f>
        <v>1.420630543319072</v>
      </c>
    </row>
    <row r="45" spans="1:5" ht="13.5" customHeight="1">
      <c r="A45" s="347" t="s">
        <v>333</v>
      </c>
      <c r="B45" s="348">
        <v>18916</v>
      </c>
      <c r="C45" s="354">
        <f>B45/'- 3 -'!D45*100</f>
        <v>0.16636504427327736</v>
      </c>
      <c r="D45" s="348">
        <v>180998</v>
      </c>
      <c r="E45" s="354">
        <f>D45/'- 3 -'!D45*100</f>
        <v>1.591866160043067</v>
      </c>
    </row>
    <row r="46" spans="1:5" ht="13.5" customHeight="1">
      <c r="A46" s="25" t="s">
        <v>334</v>
      </c>
      <c r="B46" s="26">
        <v>133351</v>
      </c>
      <c r="C46" s="80">
        <f>B46/'- 3 -'!D46*100</f>
        <v>0.04760379262479811</v>
      </c>
      <c r="D46" s="26">
        <v>4732422</v>
      </c>
      <c r="E46" s="80">
        <f>D46/'- 3 -'!D46*100</f>
        <v>1.689385422689236</v>
      </c>
    </row>
    <row r="47" spans="1:5" ht="4.5" customHeight="1">
      <c r="A47"/>
      <c r="B47" s="28"/>
      <c r="C47"/>
      <c r="D47" s="28"/>
      <c r="E47"/>
    </row>
    <row r="48" spans="1:5" ht="13.5" customHeight="1">
      <c r="A48" s="349" t="s">
        <v>335</v>
      </c>
      <c r="B48" s="350">
        <f>SUM(B11:B46)</f>
        <v>2001484</v>
      </c>
      <c r="C48" s="357">
        <f>B48/'- 3 -'!D48*100</f>
        <v>0.13164169770815648</v>
      </c>
      <c r="D48" s="350">
        <f>SUM(D11:D46)</f>
        <v>25554284</v>
      </c>
      <c r="E48" s="357">
        <f>D48/'- 3 -'!D48*100</f>
        <v>1.6807575426415498</v>
      </c>
    </row>
    <row r="49" spans="1:5" ht="4.5" customHeight="1">
      <c r="A49" s="27" t="s">
        <v>50</v>
      </c>
      <c r="B49" s="28"/>
      <c r="C49"/>
      <c r="D49" s="28"/>
      <c r="E49"/>
    </row>
    <row r="50" spans="1:5" ht="13.5" customHeight="1">
      <c r="A50" s="25" t="s">
        <v>336</v>
      </c>
      <c r="B50" s="26">
        <v>42</v>
      </c>
      <c r="C50" s="80">
        <f>B50/'- 3 -'!D50*100</f>
        <v>0.0016472855675428266</v>
      </c>
      <c r="D50" s="26">
        <v>38980</v>
      </c>
      <c r="E50" s="80">
        <f>D50/'- 3 -'!D50*100</f>
        <v>1.5288378910195088</v>
      </c>
    </row>
    <row r="51" spans="1:5" ht="13.5" customHeight="1">
      <c r="A51" s="347" t="s">
        <v>337</v>
      </c>
      <c r="B51" s="348">
        <v>28799</v>
      </c>
      <c r="C51" s="354">
        <f>B51/'- 3 -'!D51*100</f>
        <v>0.3599247831065437</v>
      </c>
      <c r="D51" s="348">
        <v>109619</v>
      </c>
      <c r="E51" s="354">
        <f>D51/'- 3 -'!D51*100</f>
        <v>1.3699987777129834</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E57"/>
  <sheetViews>
    <sheetView showGridLines="0" showZeros="0" workbookViewId="0" topLeftCell="A1">
      <selection activeCell="A1" sqref="A1"/>
    </sheetView>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ustomWidth="1"/>
  </cols>
  <sheetData>
    <row r="1" spans="1:5" ht="6.75" customHeight="1">
      <c r="A1" s="5"/>
      <c r="B1" s="6"/>
      <c r="C1" s="6"/>
      <c r="D1" s="6"/>
      <c r="E1" s="6"/>
    </row>
    <row r="2" spans="1:5" ht="15.75" customHeight="1">
      <c r="A2" s="34"/>
      <c r="B2" s="516" t="s">
        <v>57</v>
      </c>
      <c r="C2" s="516"/>
      <c r="D2" s="516"/>
      <c r="E2" s="35"/>
    </row>
    <row r="3" spans="1:5" ht="15.75" customHeight="1">
      <c r="A3" s="36"/>
      <c r="B3" s="517"/>
      <c r="C3" s="517"/>
      <c r="D3" s="517"/>
      <c r="E3" s="37"/>
    </row>
    <row r="4" spans="2:5" ht="15.75" customHeight="1">
      <c r="B4" s="6"/>
      <c r="C4" s="38"/>
      <c r="D4" s="39"/>
      <c r="E4" s="38"/>
    </row>
    <row r="5" spans="2:5" ht="15.75" customHeight="1">
      <c r="B5" s="6"/>
      <c r="C5" s="6"/>
      <c r="D5" s="6"/>
      <c r="E5" s="6"/>
    </row>
    <row r="6" spans="2:5" ht="15.75" customHeight="1">
      <c r="B6" s="6"/>
      <c r="C6" s="6"/>
      <c r="D6" s="6"/>
      <c r="E6" s="6"/>
    </row>
    <row r="7" spans="2:5" ht="15.75" customHeight="1">
      <c r="B7" s="344" t="s">
        <v>496</v>
      </c>
      <c r="C7" s="345"/>
      <c r="D7" s="344" t="s">
        <v>522</v>
      </c>
      <c r="E7" s="346"/>
    </row>
    <row r="8" spans="1:5" ht="15.75" customHeight="1">
      <c r="A8" s="40"/>
      <c r="B8" s="41" t="s">
        <v>485</v>
      </c>
      <c r="C8" s="338"/>
      <c r="D8" s="41" t="s">
        <v>485</v>
      </c>
      <c r="E8" s="338"/>
    </row>
    <row r="9" spans="1:5" ht="15.75" customHeight="1">
      <c r="A9" s="42" t="s">
        <v>141</v>
      </c>
      <c r="B9" s="339" t="s">
        <v>486</v>
      </c>
      <c r="C9" s="339" t="s">
        <v>153</v>
      </c>
      <c r="D9" s="339" t="s">
        <v>486</v>
      </c>
      <c r="E9" s="339" t="s">
        <v>153</v>
      </c>
    </row>
    <row r="10" ht="4.5" customHeight="1">
      <c r="A10" s="4"/>
    </row>
    <row r="11" spans="1:5" ht="13.5" customHeight="1">
      <c r="A11" s="347" t="s">
        <v>300</v>
      </c>
      <c r="B11" s="348">
        <v>11582290</v>
      </c>
      <c r="C11" s="348">
        <v>7456</v>
      </c>
      <c r="D11" s="348">
        <f>'- 3 -'!F11</f>
        <v>12074566</v>
      </c>
      <c r="E11" s="348">
        <f>ROUND(D11/'- 7 -'!F11,0)</f>
        <v>8044</v>
      </c>
    </row>
    <row r="12" spans="1:5" ht="13.5" customHeight="1">
      <c r="A12" s="25" t="s">
        <v>301</v>
      </c>
      <c r="B12" s="44">
        <v>19313872</v>
      </c>
      <c r="C12" s="44">
        <v>8249</v>
      </c>
      <c r="D12" s="26">
        <f>'- 3 -'!F12</f>
        <v>20520635</v>
      </c>
      <c r="E12" s="26">
        <f>ROUND(D12/'- 7 -'!F12,0)</f>
        <v>8750</v>
      </c>
    </row>
    <row r="13" spans="1:5" ht="13.5" customHeight="1">
      <c r="A13" s="347" t="s">
        <v>302</v>
      </c>
      <c r="B13" s="348">
        <v>49602112</v>
      </c>
      <c r="C13" s="348">
        <v>7022</v>
      </c>
      <c r="D13" s="348">
        <f>'- 3 -'!F13</f>
        <v>51705966</v>
      </c>
      <c r="E13" s="348">
        <f>ROUND(D13/'- 7 -'!F13,0)</f>
        <v>7468</v>
      </c>
    </row>
    <row r="14" spans="1:5" ht="13.5" customHeight="1">
      <c r="A14" s="25" t="s">
        <v>338</v>
      </c>
      <c r="B14" s="26">
        <v>43412871</v>
      </c>
      <c r="C14" s="26">
        <v>10095</v>
      </c>
      <c r="D14" s="26">
        <f>'- 3 -'!F14</f>
        <v>46201616</v>
      </c>
      <c r="E14" s="26">
        <f>ROUND(D14/'- 7 -'!F14,0)</f>
        <v>10088</v>
      </c>
    </row>
    <row r="15" spans="1:5" ht="13.5" customHeight="1">
      <c r="A15" s="347" t="s">
        <v>303</v>
      </c>
      <c r="B15" s="348">
        <v>13107586</v>
      </c>
      <c r="C15" s="348">
        <v>8027</v>
      </c>
      <c r="D15" s="348">
        <f>'- 3 -'!F15</f>
        <v>13623731</v>
      </c>
      <c r="E15" s="348">
        <f>ROUND(D15/'- 7 -'!F15,0)</f>
        <v>8478</v>
      </c>
    </row>
    <row r="16" spans="1:5" ht="13.5" customHeight="1">
      <c r="A16" s="25" t="s">
        <v>304</v>
      </c>
      <c r="B16" s="44">
        <v>10860879</v>
      </c>
      <c r="C16" s="44">
        <v>8145</v>
      </c>
      <c r="D16" s="26">
        <f>'- 3 -'!F16</f>
        <v>11216611</v>
      </c>
      <c r="E16" s="26">
        <f>ROUND(D16/'- 7 -'!F16,0)</f>
        <v>8998</v>
      </c>
    </row>
    <row r="17" spans="1:5" ht="13.5" customHeight="1">
      <c r="A17" s="347" t="s">
        <v>305</v>
      </c>
      <c r="B17" s="348">
        <v>12459057</v>
      </c>
      <c r="C17" s="348">
        <v>8209</v>
      </c>
      <c r="D17" s="348">
        <f>'- 3 -'!F17</f>
        <v>13073419</v>
      </c>
      <c r="E17" s="348">
        <f>ROUND(D17/'- 7 -'!F17,0)</f>
        <v>8720</v>
      </c>
    </row>
    <row r="18" spans="1:5" ht="13.5" customHeight="1">
      <c r="A18" s="25" t="s">
        <v>306</v>
      </c>
      <c r="B18" s="26">
        <v>75375493</v>
      </c>
      <c r="C18" s="26">
        <v>13258</v>
      </c>
      <c r="D18" s="26">
        <f>'- 3 -'!F18</f>
        <v>78186885</v>
      </c>
      <c r="E18" s="26">
        <f>ROUND(D18/'- 7 -'!F18,0)</f>
        <v>13836</v>
      </c>
    </row>
    <row r="19" spans="1:5" ht="13.5" customHeight="1">
      <c r="A19" s="347" t="s">
        <v>307</v>
      </c>
      <c r="B19" s="348">
        <v>19864690</v>
      </c>
      <c r="C19" s="348">
        <v>6504</v>
      </c>
      <c r="D19" s="348">
        <f>'- 3 -'!F19</f>
        <v>21685950</v>
      </c>
      <c r="E19" s="348">
        <f>ROUND(D19/'- 7 -'!F19,0)</f>
        <v>6537</v>
      </c>
    </row>
    <row r="20" spans="1:5" ht="13.5" customHeight="1">
      <c r="A20" s="25" t="s">
        <v>308</v>
      </c>
      <c r="B20" s="44">
        <v>39329435</v>
      </c>
      <c r="C20" s="44">
        <v>5980</v>
      </c>
      <c r="D20" s="26">
        <f>'- 3 -'!F20</f>
        <v>42130540</v>
      </c>
      <c r="E20" s="26">
        <f>ROUND(D20/'- 7 -'!F20,0)</f>
        <v>6336</v>
      </c>
    </row>
    <row r="21" spans="1:5" ht="13.5" customHeight="1">
      <c r="A21" s="347" t="s">
        <v>309</v>
      </c>
      <c r="B21" s="348">
        <v>24696968</v>
      </c>
      <c r="C21" s="348">
        <v>7594</v>
      </c>
      <c r="D21" s="348">
        <f>'- 3 -'!F21</f>
        <v>25755546</v>
      </c>
      <c r="E21" s="348">
        <f>ROUND(D21/'- 7 -'!F21,0)</f>
        <v>7955</v>
      </c>
    </row>
    <row r="22" spans="1:5" ht="13.5" customHeight="1">
      <c r="A22" s="25" t="s">
        <v>310</v>
      </c>
      <c r="B22" s="26">
        <v>13177535</v>
      </c>
      <c r="C22" s="26">
        <v>7795</v>
      </c>
      <c r="D22" s="26">
        <f>'- 3 -'!F22</f>
        <v>13794849</v>
      </c>
      <c r="E22" s="26">
        <f>ROUND(D22/'- 7 -'!F22,0)</f>
        <v>8274</v>
      </c>
    </row>
    <row r="23" spans="1:5" ht="13.5" customHeight="1">
      <c r="A23" s="347" t="s">
        <v>311</v>
      </c>
      <c r="B23" s="348">
        <v>11008144</v>
      </c>
      <c r="C23" s="348">
        <v>8305</v>
      </c>
      <c r="D23" s="348">
        <f>'- 3 -'!F23</f>
        <v>11203587</v>
      </c>
      <c r="E23" s="348">
        <f>ROUND(D23/'- 7 -'!F23,0)</f>
        <v>8440</v>
      </c>
    </row>
    <row r="24" spans="1:5" ht="13.5" customHeight="1">
      <c r="A24" s="25" t="s">
        <v>312</v>
      </c>
      <c r="B24" s="44">
        <v>36333048</v>
      </c>
      <c r="C24" s="44">
        <v>7841</v>
      </c>
      <c r="D24" s="26">
        <f>'- 3 -'!F24</f>
        <v>37723763</v>
      </c>
      <c r="E24" s="26">
        <f>ROUND(D24/'- 7 -'!F24,0)</f>
        <v>8189</v>
      </c>
    </row>
    <row r="25" spans="1:5" ht="13.5" customHeight="1">
      <c r="A25" s="347" t="s">
        <v>313</v>
      </c>
      <c r="B25" s="348">
        <v>113699481</v>
      </c>
      <c r="C25" s="348">
        <v>7644</v>
      </c>
      <c r="D25" s="348">
        <f>'- 3 -'!F25</f>
        <v>119376149</v>
      </c>
      <c r="E25" s="348">
        <f>ROUND(D25/'- 7 -'!F25,0)</f>
        <v>8161</v>
      </c>
    </row>
    <row r="26" spans="1:5" ht="13.5" customHeight="1">
      <c r="A26" s="25" t="s">
        <v>314</v>
      </c>
      <c r="B26" s="26">
        <v>27498557</v>
      </c>
      <c r="C26" s="26">
        <v>8470</v>
      </c>
      <c r="D26" s="26">
        <f>'- 3 -'!F26</f>
        <v>28938918</v>
      </c>
      <c r="E26" s="26">
        <f>ROUND(D26/'- 7 -'!F26,0)</f>
        <v>8870</v>
      </c>
    </row>
    <row r="27" spans="1:5" ht="13.5" customHeight="1">
      <c r="A27" s="347" t="s">
        <v>315</v>
      </c>
      <c r="B27" s="348">
        <v>28403147</v>
      </c>
      <c r="C27" s="348">
        <v>8372</v>
      </c>
      <c r="D27" s="348">
        <f>'- 3 -'!F27</f>
        <v>29324399</v>
      </c>
      <c r="E27" s="348">
        <f>ROUND(D27/'- 7 -'!F27,0)</f>
        <v>8655</v>
      </c>
    </row>
    <row r="28" spans="1:5" ht="13.5" customHeight="1">
      <c r="A28" s="25" t="s">
        <v>316</v>
      </c>
      <c r="B28" s="44">
        <v>17273665</v>
      </c>
      <c r="C28" s="44">
        <v>8365</v>
      </c>
      <c r="D28" s="26">
        <f>'- 3 -'!F28</f>
        <v>17977934</v>
      </c>
      <c r="E28" s="26">
        <f>ROUND(D28/'- 7 -'!F28,0)</f>
        <v>8776</v>
      </c>
    </row>
    <row r="29" spans="1:5" ht="13.5" customHeight="1">
      <c r="A29" s="347" t="s">
        <v>317</v>
      </c>
      <c r="B29" s="348">
        <v>106423351</v>
      </c>
      <c r="C29" s="348">
        <v>8219</v>
      </c>
      <c r="D29" s="348">
        <f>'- 3 -'!F29</f>
        <v>109822727</v>
      </c>
      <c r="E29" s="348">
        <f>ROUND(D29/'- 7 -'!F29,0)</f>
        <v>8541</v>
      </c>
    </row>
    <row r="30" spans="1:5" ht="13.5" customHeight="1">
      <c r="A30" s="25" t="s">
        <v>318</v>
      </c>
      <c r="B30" s="26">
        <v>9860252.92</v>
      </c>
      <c r="C30" s="26">
        <v>7822</v>
      </c>
      <c r="D30" s="26">
        <f>'- 3 -'!F30</f>
        <v>10351621</v>
      </c>
      <c r="E30" s="26">
        <f>ROUND(D30/'- 7 -'!F30,0)</f>
        <v>8413</v>
      </c>
    </row>
    <row r="31" spans="1:5" ht="13.5" customHeight="1">
      <c r="A31" s="347" t="s">
        <v>319</v>
      </c>
      <c r="B31" s="348">
        <v>25096478</v>
      </c>
      <c r="C31" s="348">
        <v>7376</v>
      </c>
      <c r="D31" s="348">
        <f>'- 3 -'!F31</f>
        <v>26972547</v>
      </c>
      <c r="E31" s="348">
        <f>ROUND(D31/'- 7 -'!F31,0)</f>
        <v>7952</v>
      </c>
    </row>
    <row r="32" spans="1:5" ht="13.5" customHeight="1">
      <c r="A32" s="25" t="s">
        <v>320</v>
      </c>
      <c r="B32" s="44">
        <v>19023074</v>
      </c>
      <c r="C32" s="44">
        <v>8436</v>
      </c>
      <c r="D32" s="26">
        <f>'- 3 -'!F32</f>
        <v>19237768</v>
      </c>
      <c r="E32" s="26">
        <f>ROUND(D32/'- 7 -'!F32,0)</f>
        <v>8713</v>
      </c>
    </row>
    <row r="33" spans="1:5" ht="13.5" customHeight="1">
      <c r="A33" s="347" t="s">
        <v>321</v>
      </c>
      <c r="B33" s="348">
        <v>22297900</v>
      </c>
      <c r="C33" s="348">
        <v>9350</v>
      </c>
      <c r="D33" s="348">
        <f>'- 3 -'!F33</f>
        <v>22512026</v>
      </c>
      <c r="E33" s="348">
        <f>ROUND(D33/'- 7 -'!F33,0)</f>
        <v>9419</v>
      </c>
    </row>
    <row r="34" spans="1:5" ht="13.5" customHeight="1">
      <c r="A34" s="25" t="s">
        <v>322</v>
      </c>
      <c r="B34" s="26">
        <v>18275658</v>
      </c>
      <c r="C34" s="26">
        <v>8289</v>
      </c>
      <c r="D34" s="26">
        <f>'- 3 -'!F34</f>
        <v>19107653</v>
      </c>
      <c r="E34" s="26">
        <f>ROUND(D34/'- 7 -'!F34,0)</f>
        <v>8908</v>
      </c>
    </row>
    <row r="35" spans="1:5" ht="13.5" customHeight="1">
      <c r="A35" s="347" t="s">
        <v>323</v>
      </c>
      <c r="B35" s="348">
        <v>128450504</v>
      </c>
      <c r="C35" s="348">
        <v>7359</v>
      </c>
      <c r="D35" s="348">
        <f>'- 3 -'!F35</f>
        <v>135603792</v>
      </c>
      <c r="E35" s="348">
        <f>ROUND(D35/'- 7 -'!F35,0)</f>
        <v>7906</v>
      </c>
    </row>
    <row r="36" spans="1:5" ht="13.5" customHeight="1">
      <c r="A36" s="25" t="s">
        <v>324</v>
      </c>
      <c r="B36" s="44">
        <v>16929697</v>
      </c>
      <c r="C36" s="44">
        <v>8305</v>
      </c>
      <c r="D36" s="26">
        <f>'- 3 -'!F36</f>
        <v>17233043</v>
      </c>
      <c r="E36" s="26">
        <f>ROUND(D36/'- 7 -'!F36,0)</f>
        <v>8723</v>
      </c>
    </row>
    <row r="37" spans="1:5" ht="13.5" customHeight="1">
      <c r="A37" s="347" t="s">
        <v>325</v>
      </c>
      <c r="B37" s="348">
        <v>25963457.83</v>
      </c>
      <c r="C37" s="348">
        <v>7745</v>
      </c>
      <c r="D37" s="348">
        <f>'- 3 -'!F37</f>
        <v>27531711</v>
      </c>
      <c r="E37" s="348">
        <f>ROUND(D37/'- 7 -'!F37,0)</f>
        <v>8152</v>
      </c>
    </row>
    <row r="38" spans="1:5" ht="13.5" customHeight="1">
      <c r="A38" s="25" t="s">
        <v>326</v>
      </c>
      <c r="B38" s="26">
        <v>66967954.28</v>
      </c>
      <c r="C38" s="26">
        <v>7853</v>
      </c>
      <c r="D38" s="26">
        <f>'- 3 -'!F38</f>
        <v>69075869</v>
      </c>
      <c r="E38" s="26">
        <f>ROUND(D38/'- 7 -'!F38,0)</f>
        <v>7973</v>
      </c>
    </row>
    <row r="39" spans="1:5" ht="13.5" customHeight="1">
      <c r="A39" s="347" t="s">
        <v>327</v>
      </c>
      <c r="B39" s="348">
        <v>15550933</v>
      </c>
      <c r="C39" s="348">
        <v>8438</v>
      </c>
      <c r="D39" s="348">
        <f>'- 3 -'!F39</f>
        <v>15968271</v>
      </c>
      <c r="E39" s="348">
        <f>ROUND(D39/'- 7 -'!F39,0)</f>
        <v>9234</v>
      </c>
    </row>
    <row r="40" spans="1:5" ht="13.5" customHeight="1">
      <c r="A40" s="25" t="s">
        <v>328</v>
      </c>
      <c r="B40" s="44">
        <v>69006961</v>
      </c>
      <c r="C40" s="44">
        <v>7693</v>
      </c>
      <c r="D40" s="26">
        <f>'- 3 -'!F40</f>
        <v>72374478</v>
      </c>
      <c r="E40" s="26">
        <f>ROUND(D40/'- 7 -'!F40,0)</f>
        <v>8157</v>
      </c>
    </row>
    <row r="41" spans="1:5" ht="13.5" customHeight="1">
      <c r="A41" s="347" t="s">
        <v>586</v>
      </c>
      <c r="B41" s="348">
        <v>39207547</v>
      </c>
      <c r="C41" s="348">
        <v>8337</v>
      </c>
      <c r="D41" s="348">
        <f>'- 3 -'!F41</f>
        <v>42719809</v>
      </c>
      <c r="E41" s="348">
        <f>ROUND(D41/'- 7 -'!F41,0)</f>
        <v>9011</v>
      </c>
    </row>
    <row r="42" spans="1:5" ht="13.5" customHeight="1">
      <c r="A42" s="25" t="s">
        <v>330</v>
      </c>
      <c r="B42" s="26">
        <v>15533192</v>
      </c>
      <c r="C42" s="26">
        <v>8565</v>
      </c>
      <c r="D42" s="26">
        <f>'- 3 -'!F42</f>
        <v>16153865</v>
      </c>
      <c r="E42" s="26">
        <f>ROUND(D42/'- 7 -'!F42,0)</f>
        <v>9156</v>
      </c>
    </row>
    <row r="43" spans="1:5" ht="13.5" customHeight="1">
      <c r="A43" s="347" t="s">
        <v>331</v>
      </c>
      <c r="B43" s="348">
        <v>9300571</v>
      </c>
      <c r="C43" s="348">
        <v>8070</v>
      </c>
      <c r="D43" s="348">
        <f>'- 3 -'!F43</f>
        <v>9401230</v>
      </c>
      <c r="E43" s="348">
        <f>ROUND(D43/'- 7 -'!F43,0)</f>
        <v>8374</v>
      </c>
    </row>
    <row r="44" spans="1:5" ht="13.5" customHeight="1">
      <c r="A44" s="25" t="s">
        <v>332</v>
      </c>
      <c r="B44" s="44">
        <v>7016327</v>
      </c>
      <c r="C44" s="44">
        <v>8781</v>
      </c>
      <c r="D44" s="26">
        <f>'- 3 -'!F44</f>
        <v>6933414</v>
      </c>
      <c r="E44" s="26">
        <f>ROUND(D44/'- 7 -'!F44,0)</f>
        <v>8889</v>
      </c>
    </row>
    <row r="45" spans="1:5" ht="13.5" customHeight="1">
      <c r="A45" s="347" t="s">
        <v>333</v>
      </c>
      <c r="B45" s="348">
        <v>10272359.42</v>
      </c>
      <c r="C45" s="348">
        <v>6794</v>
      </c>
      <c r="D45" s="348">
        <f>'- 3 -'!F45</f>
        <v>10797352</v>
      </c>
      <c r="E45" s="348">
        <f>ROUND(D45/'- 7 -'!F45,0)</f>
        <v>7232</v>
      </c>
    </row>
    <row r="46" spans="1:5" ht="13.5" customHeight="1">
      <c r="A46" s="25" t="s">
        <v>334</v>
      </c>
      <c r="B46" s="26">
        <v>261142300</v>
      </c>
      <c r="C46" s="26">
        <v>8491</v>
      </c>
      <c r="D46" s="26">
        <f>'- 3 -'!F46</f>
        <v>273887555</v>
      </c>
      <c r="E46" s="26">
        <f>ROUND(D46/'- 7 -'!F46,0)</f>
        <v>8968</v>
      </c>
    </row>
    <row r="47" spans="1:5" ht="4.5" customHeight="1">
      <c r="A47"/>
      <c r="B47"/>
      <c r="C47"/>
      <c r="D47"/>
      <c r="E47"/>
    </row>
    <row r="48" spans="1:5" ht="13.5" customHeight="1">
      <c r="A48" s="349" t="s">
        <v>335</v>
      </c>
      <c r="B48" s="350">
        <f>SUM(B11:B46)</f>
        <v>1433317347.45</v>
      </c>
      <c r="C48" s="350">
        <v>8102</v>
      </c>
      <c r="D48" s="350">
        <f>SUM(D11:D46)</f>
        <v>1500199795</v>
      </c>
      <c r="E48" s="350">
        <f>ROUND(D48/'- 7 -'!F48,0)</f>
        <v>8528</v>
      </c>
    </row>
    <row r="49" spans="1:5" ht="4.5" customHeight="1">
      <c r="A49" s="27" t="s">
        <v>50</v>
      </c>
      <c r="B49" s="28"/>
      <c r="C49" s="28"/>
      <c r="D49" s="28"/>
      <c r="E49" s="28"/>
    </row>
    <row r="50" spans="1:5" ht="13.5" customHeight="1">
      <c r="A50" s="25" t="s">
        <v>584</v>
      </c>
      <c r="B50" s="44">
        <v>1341291.6</v>
      </c>
      <c r="C50" s="44">
        <v>9615</v>
      </c>
      <c r="D50" s="44" t="s">
        <v>258</v>
      </c>
      <c r="E50" s="44" t="s">
        <v>258</v>
      </c>
    </row>
    <row r="51" spans="1:5" ht="13.5" customHeight="1">
      <c r="A51" s="347" t="s">
        <v>336</v>
      </c>
      <c r="B51" s="348">
        <v>2429949</v>
      </c>
      <c r="C51" s="348">
        <v>9170</v>
      </c>
      <c r="D51" s="348">
        <f>'- 3 -'!F50</f>
        <v>2543092</v>
      </c>
      <c r="E51" s="348">
        <f>ROUND(D51/'- 7 -'!F50,0)</f>
        <v>11139</v>
      </c>
    </row>
    <row r="52" spans="1:5" ht="13.5" customHeight="1">
      <c r="A52" s="25" t="s">
        <v>337</v>
      </c>
      <c r="B52" s="26">
        <v>7399518</v>
      </c>
      <c r="C52" s="26">
        <v>8631</v>
      </c>
      <c r="D52" s="26">
        <f>'- 3 -'!F51</f>
        <v>6922721</v>
      </c>
      <c r="E52" s="26">
        <f>ROUND(D52/'- 7 -'!F51,0)</f>
        <v>9955</v>
      </c>
    </row>
    <row r="53" spans="1:5" ht="49.5" customHeight="1">
      <c r="A53" s="29"/>
      <c r="B53" s="29"/>
      <c r="C53" s="29"/>
      <c r="D53" s="29"/>
      <c r="E53" s="29"/>
    </row>
    <row r="54" spans="1:5" ht="15" customHeight="1">
      <c r="A54" s="127" t="s">
        <v>515</v>
      </c>
      <c r="B54" s="45"/>
      <c r="C54" s="45"/>
      <c r="D54" s="45"/>
      <c r="E54" s="45"/>
    </row>
    <row r="55" spans="1:5" ht="12" customHeight="1">
      <c r="A55" s="30" t="s">
        <v>519</v>
      </c>
      <c r="B55" s="45"/>
      <c r="C55" s="45"/>
      <c r="D55" s="45"/>
      <c r="E55" s="45"/>
    </row>
    <row r="56" spans="1:5" ht="12" customHeight="1">
      <c r="A56" s="30" t="s">
        <v>484</v>
      </c>
      <c r="B56" s="45"/>
      <c r="C56" s="45"/>
      <c r="D56" s="45"/>
      <c r="E56" s="45"/>
    </row>
    <row r="57" ht="12">
      <c r="A57" s="127" t="s">
        <v>585</v>
      </c>
    </row>
  </sheetData>
  <mergeCells count="1">
    <mergeCell ref="B2:D3"/>
  </mergeCells>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30.xml><?xml version="1.0" encoding="utf-8"?>
<worksheet xmlns="http://schemas.openxmlformats.org/spreadsheetml/2006/main" xmlns:r="http://schemas.openxmlformats.org/officeDocument/2006/relationships">
  <sheetPr codeName="Sheet32">
    <pageSetUpPr fitToPage="1"/>
  </sheetPr>
  <dimension ref="A1:H51"/>
  <sheetViews>
    <sheetView showGridLines="0" showZeros="0" workbookViewId="0" topLeftCell="A1">
      <selection activeCell="A1" sqref="A1"/>
    </sheetView>
  </sheetViews>
  <sheetFormatPr defaultColWidth="15.83203125" defaultRowHeight="12"/>
  <cols>
    <col min="1" max="1" width="32.83203125" style="1" customWidth="1"/>
    <col min="2" max="2" width="16.83203125" style="1" customWidth="1"/>
    <col min="3" max="3" width="17.83203125" style="1" customWidth="1"/>
    <col min="4" max="4" width="10.83203125" style="1" customWidth="1"/>
    <col min="5" max="5" width="15.83203125" style="1" customWidth="1"/>
    <col min="6" max="6" width="11.83203125" style="1" customWidth="1"/>
    <col min="7" max="7" width="14.83203125" style="1" customWidth="1"/>
    <col min="8" max="8" width="11.83203125" style="1" customWidth="1"/>
    <col min="9" max="16384" width="15.83203125" style="1" customWidth="1"/>
  </cols>
  <sheetData>
    <row r="1" spans="1:8" ht="6.75" customHeight="1">
      <c r="A1" s="5"/>
      <c r="B1" s="6"/>
      <c r="C1" s="6"/>
      <c r="D1" s="6"/>
      <c r="E1" s="6"/>
      <c r="F1" s="6"/>
      <c r="G1" s="6"/>
      <c r="H1" s="6"/>
    </row>
    <row r="2" spans="1:8" ht="15.75" customHeight="1">
      <c r="A2" s="156"/>
      <c r="B2" s="7" t="s">
        <v>56</v>
      </c>
      <c r="C2" s="8"/>
      <c r="D2" s="8"/>
      <c r="E2" s="8"/>
      <c r="F2" s="83"/>
      <c r="G2" s="83"/>
      <c r="H2" s="83"/>
    </row>
    <row r="3" spans="1:8" ht="15.75" customHeight="1">
      <c r="A3" s="158"/>
      <c r="B3" s="9" t="str">
        <f>OPYEAR</f>
        <v>OPERATING FUND 2005/2006 ACTUAL</v>
      </c>
      <c r="C3" s="10"/>
      <c r="D3" s="10"/>
      <c r="E3" s="10"/>
      <c r="F3" s="85"/>
      <c r="G3" s="85"/>
      <c r="H3" s="85"/>
    </row>
    <row r="4" spans="2:8" ht="15.75" customHeight="1">
      <c r="B4" s="6"/>
      <c r="C4" s="6"/>
      <c r="D4" s="6"/>
      <c r="E4" s="6"/>
      <c r="F4" s="6"/>
      <c r="G4" s="6"/>
      <c r="H4" s="6"/>
    </row>
    <row r="5" spans="2:8" ht="15.75" customHeight="1">
      <c r="B5" s="6"/>
      <c r="C5" s="6"/>
      <c r="D5" s="6"/>
      <c r="E5" s="6"/>
      <c r="F5" s="6"/>
      <c r="G5" s="6"/>
      <c r="H5" s="6"/>
    </row>
    <row r="6" spans="2:8" ht="15.75" customHeight="1">
      <c r="B6" s="376" t="s">
        <v>79</v>
      </c>
      <c r="C6" s="379"/>
      <c r="D6" s="383"/>
      <c r="E6" s="383"/>
      <c r="F6" s="383"/>
      <c r="G6" s="383"/>
      <c r="H6" s="373"/>
    </row>
    <row r="7" spans="2:8" ht="15.75" customHeight="1">
      <c r="B7" s="362" t="s">
        <v>113</v>
      </c>
      <c r="C7" s="363"/>
      <c r="D7" s="375"/>
      <c r="E7" s="375"/>
      <c r="F7" s="375"/>
      <c r="G7" s="375"/>
      <c r="H7" s="384"/>
    </row>
    <row r="8" spans="1:8" ht="15.75" customHeight="1">
      <c r="A8" s="76"/>
      <c r="B8" s="38"/>
      <c r="C8" s="86" t="s">
        <v>263</v>
      </c>
      <c r="D8" s="87" t="s">
        <v>118</v>
      </c>
      <c r="E8" s="187" t="s">
        <v>133</v>
      </c>
      <c r="F8" s="187" t="s">
        <v>134</v>
      </c>
      <c r="G8" s="187" t="s">
        <v>135</v>
      </c>
      <c r="H8" s="187" t="s">
        <v>134</v>
      </c>
    </row>
    <row r="9" spans="1:8" ht="15.75" customHeight="1">
      <c r="A9" s="42" t="s">
        <v>141</v>
      </c>
      <c r="B9" s="88" t="s">
        <v>142</v>
      </c>
      <c r="C9" s="88" t="s">
        <v>148</v>
      </c>
      <c r="D9" s="88" t="s">
        <v>144</v>
      </c>
      <c r="E9" s="88" t="s">
        <v>149</v>
      </c>
      <c r="F9" s="88" t="s">
        <v>150</v>
      </c>
      <c r="G9" s="88" t="s">
        <v>151</v>
      </c>
      <c r="H9" s="88" t="s">
        <v>150</v>
      </c>
    </row>
    <row r="10" ht="4.5" customHeight="1">
      <c r="A10" s="4"/>
    </row>
    <row r="11" spans="1:8" ht="13.5" customHeight="1">
      <c r="A11" s="347" t="s">
        <v>300</v>
      </c>
      <c r="B11" s="348">
        <f>'- 29 -'!D11</f>
        <v>766819</v>
      </c>
      <c r="C11" s="348">
        <v>786</v>
      </c>
      <c r="D11" s="348">
        <f ca="1">IF(AND(CELL("type",C11)="v",C11&gt;0),B11/C11,"")</f>
        <v>975.5966921119593</v>
      </c>
      <c r="E11" s="348">
        <v>655966</v>
      </c>
      <c r="F11" s="449">
        <f ca="1">IF(AND(CELL("type",E11)="v",E11&gt;0),B11/E11,"")</f>
        <v>1.1689919904385289</v>
      </c>
      <c r="G11" s="348">
        <v>455975</v>
      </c>
      <c r="H11" s="449">
        <f ca="1">IF(AND(CELL("type",G11)="v",G11&gt;0),B11/G11,"")</f>
        <v>1.6817128132024781</v>
      </c>
    </row>
    <row r="12" spans="1:8" ht="13.5" customHeight="1">
      <c r="A12" s="25" t="s">
        <v>301</v>
      </c>
      <c r="B12" s="26">
        <f>'- 29 -'!D12</f>
        <v>1561401</v>
      </c>
      <c r="C12" s="26">
        <v>1493</v>
      </c>
      <c r="D12" s="26">
        <f aca="true" ca="1" t="shared" si="0" ref="D12:D46">IF(AND(CELL("type",C12)="v",C12&gt;0),B12/C12,"")</f>
        <v>1045.8144675150704</v>
      </c>
      <c r="E12" s="26">
        <v>1201771</v>
      </c>
      <c r="F12" s="450">
        <f aca="true" ca="1" t="shared" si="1" ref="F12:F46">IF(AND(CELL("type",E12)="v",E12&gt;0),B12/E12,"")</f>
        <v>1.2992500235069744</v>
      </c>
      <c r="G12" s="26">
        <v>778260</v>
      </c>
      <c r="H12" s="450">
        <f aca="true" ca="1" t="shared" si="2" ref="H12:H46">IF(AND(CELL("type",G12)="v",G12&gt;0),B12/G12,"")</f>
        <v>2.006271682985121</v>
      </c>
    </row>
    <row r="13" spans="1:8" ht="13.5" customHeight="1">
      <c r="A13" s="347" t="s">
        <v>302</v>
      </c>
      <c r="B13" s="348">
        <f>'- 29 -'!D13</f>
        <v>1250476</v>
      </c>
      <c r="C13" s="348">
        <v>1737</v>
      </c>
      <c r="D13" s="348">
        <f ca="1" t="shared" si="0"/>
        <v>719.9055843408175</v>
      </c>
      <c r="E13" s="348">
        <v>754545</v>
      </c>
      <c r="F13" s="449">
        <f ca="1" t="shared" si="1"/>
        <v>1.6572583477459926</v>
      </c>
      <c r="G13" s="348">
        <v>457944</v>
      </c>
      <c r="H13" s="449">
        <f ca="1" t="shared" si="2"/>
        <v>2.730630819488846</v>
      </c>
    </row>
    <row r="14" spans="1:8" ht="13.5" customHeight="1">
      <c r="A14" s="25" t="s">
        <v>338</v>
      </c>
      <c r="B14" s="26">
        <f>'- 29 -'!D14</f>
        <v>4159723</v>
      </c>
      <c r="C14" s="26">
        <v>3487</v>
      </c>
      <c r="D14" s="26">
        <f ca="1" t="shared" si="0"/>
        <v>1192.9231431029539</v>
      </c>
      <c r="E14" s="26">
        <v>2124558</v>
      </c>
      <c r="F14" s="450">
        <f ca="1" t="shared" si="1"/>
        <v>1.9579239540647984</v>
      </c>
      <c r="G14" s="26">
        <v>1256973</v>
      </c>
      <c r="H14" s="450">
        <f ca="1" t="shared" si="2"/>
        <v>3.3093177021304356</v>
      </c>
    </row>
    <row r="15" spans="1:8" ht="13.5" customHeight="1">
      <c r="A15" s="347" t="s">
        <v>303</v>
      </c>
      <c r="B15" s="348">
        <f>'- 29 -'!D15</f>
        <v>820234</v>
      </c>
      <c r="C15" s="348">
        <v>1092</v>
      </c>
      <c r="D15" s="348">
        <f ca="1" t="shared" si="0"/>
        <v>751.1300366300367</v>
      </c>
      <c r="E15" s="348">
        <v>598044</v>
      </c>
      <c r="F15" s="449">
        <f ca="1" t="shared" si="1"/>
        <v>1.3715278474493515</v>
      </c>
      <c r="G15" s="348">
        <v>440664</v>
      </c>
      <c r="H15" s="449">
        <f ca="1" t="shared" si="2"/>
        <v>1.8613592215384056</v>
      </c>
    </row>
    <row r="16" spans="1:8" ht="13.5" customHeight="1">
      <c r="A16" s="25" t="s">
        <v>304</v>
      </c>
      <c r="B16" s="26">
        <f>'- 29 -'!D16</f>
        <v>246655</v>
      </c>
      <c r="C16" s="26">
        <v>242</v>
      </c>
      <c r="D16" s="26">
        <f ca="1" t="shared" si="0"/>
        <v>1019.2355371900826</v>
      </c>
      <c r="E16" s="26">
        <v>69920</v>
      </c>
      <c r="F16" s="450">
        <f ca="1" t="shared" si="1"/>
        <v>3.527674485125858</v>
      </c>
      <c r="G16" s="26">
        <v>48576</v>
      </c>
      <c r="H16" s="450">
        <f ca="1" t="shared" si="2"/>
        <v>5.077713274044796</v>
      </c>
    </row>
    <row r="17" spans="1:8" ht="13.5" customHeight="1">
      <c r="A17" s="347" t="s">
        <v>305</v>
      </c>
      <c r="B17" s="348">
        <f>'- 29 -'!D17</f>
        <v>1082542</v>
      </c>
      <c r="C17" s="348">
        <v>694</v>
      </c>
      <c r="D17" s="348">
        <f ca="1" t="shared" si="0"/>
        <v>1559.8587896253603</v>
      </c>
      <c r="E17" s="348">
        <v>1047683.8</v>
      </c>
      <c r="F17" s="449">
        <f ca="1" t="shared" si="1"/>
        <v>1.0332716798713504</v>
      </c>
      <c r="G17" s="348">
        <v>670584</v>
      </c>
      <c r="H17" s="449">
        <f ca="1" t="shared" si="2"/>
        <v>1.6143272132946804</v>
      </c>
    </row>
    <row r="18" spans="1:8" ht="13.5" customHeight="1">
      <c r="A18" s="25" t="s">
        <v>306</v>
      </c>
      <c r="B18" s="26">
        <f>'- 29 -'!D18</f>
        <v>3251986</v>
      </c>
      <c r="C18" s="26">
        <v>4365</v>
      </c>
      <c r="D18" s="26">
        <f ca="1" t="shared" si="0"/>
        <v>745.0139747995418</v>
      </c>
      <c r="E18" s="26">
        <v>655114</v>
      </c>
      <c r="F18" s="450">
        <f ca="1" t="shared" si="1"/>
        <v>4.964000158750996</v>
      </c>
      <c r="G18" s="26">
        <v>655114</v>
      </c>
      <c r="H18" s="450">
        <f ca="1" t="shared" si="2"/>
        <v>4.964000158750996</v>
      </c>
    </row>
    <row r="19" spans="1:8" ht="13.5" customHeight="1">
      <c r="A19" s="347" t="s">
        <v>307</v>
      </c>
      <c r="B19" s="348">
        <f>'- 29 -'!D19</f>
        <v>758922</v>
      </c>
      <c r="C19" s="348">
        <v>1926</v>
      </c>
      <c r="D19" s="348">
        <f ca="1" t="shared" si="0"/>
        <v>394.0404984423676</v>
      </c>
      <c r="E19" s="348">
        <v>445757</v>
      </c>
      <c r="F19" s="449">
        <f ca="1" t="shared" si="1"/>
        <v>1.7025464546827083</v>
      </c>
      <c r="G19" s="348">
        <v>304121</v>
      </c>
      <c r="H19" s="449">
        <f ca="1" t="shared" si="2"/>
        <v>2.495460688344442</v>
      </c>
    </row>
    <row r="20" spans="1:8" ht="13.5" customHeight="1">
      <c r="A20" s="25" t="s">
        <v>308</v>
      </c>
      <c r="B20" s="26">
        <f>'- 29 -'!D20</f>
        <v>1944882</v>
      </c>
      <c r="C20" s="26">
        <v>4365</v>
      </c>
      <c r="D20" s="26">
        <f ca="1" t="shared" si="0"/>
        <v>445.56288659793813</v>
      </c>
      <c r="E20" s="26">
        <v>1227772</v>
      </c>
      <c r="F20" s="450">
        <f ca="1" t="shared" si="1"/>
        <v>1.584074241797337</v>
      </c>
      <c r="G20" s="26">
        <v>775320</v>
      </c>
      <c r="H20" s="450">
        <f ca="1" t="shared" si="2"/>
        <v>2.5084893979260174</v>
      </c>
    </row>
    <row r="21" spans="1:8" ht="13.5" customHeight="1">
      <c r="A21" s="347" t="s">
        <v>309</v>
      </c>
      <c r="B21" s="348">
        <f>'- 29 -'!D21</f>
        <v>1622212</v>
      </c>
      <c r="C21" s="348">
        <v>1853</v>
      </c>
      <c r="D21" s="348">
        <f ca="1" t="shared" si="0"/>
        <v>875.4516999460335</v>
      </c>
      <c r="E21" s="348">
        <v>1023459</v>
      </c>
      <c r="F21" s="449">
        <f ca="1" t="shared" si="1"/>
        <v>1.58502880916578</v>
      </c>
      <c r="G21" s="348">
        <v>622549</v>
      </c>
      <c r="H21" s="449">
        <f ca="1" t="shared" si="2"/>
        <v>2.6057579403388327</v>
      </c>
    </row>
    <row r="22" spans="1:8" ht="13.5" customHeight="1">
      <c r="A22" s="25" t="s">
        <v>310</v>
      </c>
      <c r="B22" s="26">
        <f>'- 29 -'!D22</f>
        <v>365852</v>
      </c>
      <c r="C22" s="26">
        <v>596</v>
      </c>
      <c r="D22" s="26">
        <f ca="1" t="shared" si="0"/>
        <v>613.8456375838927</v>
      </c>
      <c r="E22" s="26">
        <v>206238</v>
      </c>
      <c r="F22" s="450">
        <f ca="1" t="shared" si="1"/>
        <v>1.7739310893239848</v>
      </c>
      <c r="G22" s="26">
        <v>119140</v>
      </c>
      <c r="H22" s="450">
        <f ca="1" t="shared" si="2"/>
        <v>3.070773879469532</v>
      </c>
    </row>
    <row r="23" spans="1:8" ht="13.5" customHeight="1">
      <c r="A23" s="347" t="s">
        <v>311</v>
      </c>
      <c r="B23" s="348">
        <f>'- 29 -'!D23</f>
        <v>1178797</v>
      </c>
      <c r="C23" s="348">
        <v>944</v>
      </c>
      <c r="D23" s="348">
        <f ca="1" t="shared" si="0"/>
        <v>1248.7256355932204</v>
      </c>
      <c r="E23" s="348">
        <v>1097176.5</v>
      </c>
      <c r="F23" s="449">
        <f ca="1" t="shared" si="1"/>
        <v>1.0743914037531792</v>
      </c>
      <c r="G23" s="348">
        <v>678564</v>
      </c>
      <c r="H23" s="449">
        <f ca="1" t="shared" si="2"/>
        <v>1.7371935440135344</v>
      </c>
    </row>
    <row r="24" spans="1:8" ht="13.5" customHeight="1">
      <c r="A24" s="25" t="s">
        <v>312</v>
      </c>
      <c r="B24" s="26">
        <f>'- 29 -'!D24</f>
        <v>1718003</v>
      </c>
      <c r="C24" s="26">
        <v>3178</v>
      </c>
      <c r="D24" s="26">
        <f ca="1" t="shared" si="0"/>
        <v>540.5925110132158</v>
      </c>
      <c r="E24" s="26">
        <v>1019209</v>
      </c>
      <c r="F24" s="450">
        <f ca="1" t="shared" si="1"/>
        <v>1.6856238514377326</v>
      </c>
      <c r="G24" s="26">
        <v>647823</v>
      </c>
      <c r="H24" s="450">
        <f ca="1" t="shared" si="2"/>
        <v>2.6519635764707337</v>
      </c>
    </row>
    <row r="25" spans="1:8" ht="13.5" customHeight="1">
      <c r="A25" s="347" t="s">
        <v>313</v>
      </c>
      <c r="B25" s="348">
        <f>'- 29 -'!D25</f>
        <v>1695361</v>
      </c>
      <c r="C25" s="348">
        <v>1996</v>
      </c>
      <c r="D25" s="348">
        <f ca="1" t="shared" si="0"/>
        <v>849.379258517034</v>
      </c>
      <c r="E25" s="348">
        <v>579828</v>
      </c>
      <c r="F25" s="449">
        <f ca="1" t="shared" si="1"/>
        <v>2.923903295460033</v>
      </c>
      <c r="G25" s="348">
        <v>298546</v>
      </c>
      <c r="H25" s="449">
        <f ca="1" t="shared" si="2"/>
        <v>5.678726226444166</v>
      </c>
    </row>
    <row r="26" spans="1:8" ht="13.5" customHeight="1">
      <c r="A26" s="25" t="s">
        <v>314</v>
      </c>
      <c r="B26" s="26">
        <f>'- 29 -'!D26</f>
        <v>1899706</v>
      </c>
      <c r="C26" s="26">
        <v>1554</v>
      </c>
      <c r="D26" s="26">
        <f ca="1" t="shared" si="0"/>
        <v>1222.4620334620336</v>
      </c>
      <c r="E26" s="26">
        <v>1286564.8</v>
      </c>
      <c r="F26" s="450">
        <f ca="1" t="shared" si="1"/>
        <v>1.4765723421004522</v>
      </c>
      <c r="G26" s="26">
        <v>1082766.4</v>
      </c>
      <c r="H26" s="450">
        <f ca="1" t="shared" si="2"/>
        <v>1.75449293587241</v>
      </c>
    </row>
    <row r="27" spans="1:8" ht="13.5" customHeight="1">
      <c r="A27" s="347" t="s">
        <v>315</v>
      </c>
      <c r="B27" s="348">
        <f>'- 29 -'!D27</f>
        <v>0</v>
      </c>
      <c r="C27" s="454" t="s">
        <v>258</v>
      </c>
      <c r="D27" s="348">
        <f ca="1">IF(AND(CELL("type",C27)="v",C27&gt;0),B27/C27,"")</f>
      </c>
      <c r="E27" s="454" t="s">
        <v>258</v>
      </c>
      <c r="F27" s="451">
        <f ca="1">IF(AND(CELL("type",E27)="v",E27&gt;0),B27/E27,"")</f>
      </c>
      <c r="G27" s="454" t="s">
        <v>258</v>
      </c>
      <c r="H27" s="451">
        <f ca="1" t="shared" si="2"/>
      </c>
    </row>
    <row r="28" spans="1:8" ht="13.5" customHeight="1">
      <c r="A28" s="25" t="s">
        <v>316</v>
      </c>
      <c r="B28" s="26">
        <f>'- 29 -'!D28</f>
        <v>1682045</v>
      </c>
      <c r="C28" s="26">
        <v>1117</v>
      </c>
      <c r="D28" s="26">
        <f ca="1" t="shared" si="0"/>
        <v>1505.8594449418083</v>
      </c>
      <c r="E28" s="26">
        <v>1445504</v>
      </c>
      <c r="F28" s="450">
        <f ca="1" t="shared" si="1"/>
        <v>1.1636391182590986</v>
      </c>
      <c r="G28" s="26">
        <v>971446</v>
      </c>
      <c r="H28" s="450">
        <f ca="1" t="shared" si="2"/>
        <v>1.7314858468715708</v>
      </c>
    </row>
    <row r="29" spans="1:8" ht="13.5" customHeight="1">
      <c r="A29" s="347" t="s">
        <v>317</v>
      </c>
      <c r="B29" s="348">
        <f>'- 29 -'!D29</f>
        <v>1141489</v>
      </c>
      <c r="C29" s="348">
        <v>1624</v>
      </c>
      <c r="D29" s="348">
        <f ca="1" t="shared" si="0"/>
        <v>702.8873152709359</v>
      </c>
      <c r="E29" s="348">
        <v>380240</v>
      </c>
      <c r="F29" s="449">
        <f ca="1" t="shared" si="1"/>
        <v>3.0020224069009047</v>
      </c>
      <c r="G29" s="348">
        <v>228920</v>
      </c>
      <c r="H29" s="449">
        <f ca="1" t="shared" si="2"/>
        <v>4.986410099598113</v>
      </c>
    </row>
    <row r="30" spans="1:8" ht="13.5" customHeight="1">
      <c r="A30" s="25" t="s">
        <v>318</v>
      </c>
      <c r="B30" s="26">
        <f>'- 29 -'!D30</f>
        <v>900151</v>
      </c>
      <c r="C30" s="26">
        <v>822</v>
      </c>
      <c r="D30" s="26">
        <f ca="1" t="shared" si="0"/>
        <v>1095.0742092457422</v>
      </c>
      <c r="E30" s="26">
        <v>887726</v>
      </c>
      <c r="F30" s="450">
        <f ca="1" t="shared" si="1"/>
        <v>1.013996435837184</v>
      </c>
      <c r="G30" s="26">
        <v>544051</v>
      </c>
      <c r="H30" s="450">
        <f ca="1" t="shared" si="2"/>
        <v>1.6545342256516393</v>
      </c>
    </row>
    <row r="31" spans="1:8" ht="13.5" customHeight="1">
      <c r="A31" s="347" t="s">
        <v>319</v>
      </c>
      <c r="B31" s="348">
        <f>'- 29 -'!D31</f>
        <v>742279</v>
      </c>
      <c r="C31" s="348">
        <v>947</v>
      </c>
      <c r="D31" s="348">
        <f ca="1" t="shared" si="0"/>
        <v>783.8215417106653</v>
      </c>
      <c r="E31" s="348">
        <v>430744</v>
      </c>
      <c r="F31" s="449">
        <f ca="1" t="shared" si="1"/>
        <v>1.7232486117044</v>
      </c>
      <c r="G31" s="348">
        <v>428403</v>
      </c>
      <c r="H31" s="449">
        <f ca="1" t="shared" si="2"/>
        <v>1.7326652707847516</v>
      </c>
    </row>
    <row r="32" spans="1:8" ht="13.5" customHeight="1">
      <c r="A32" s="25" t="s">
        <v>320</v>
      </c>
      <c r="B32" s="26">
        <f>'- 29 -'!D32</f>
        <v>1448620</v>
      </c>
      <c r="C32" s="26">
        <v>1411</v>
      </c>
      <c r="D32" s="26">
        <f ca="1" t="shared" si="0"/>
        <v>1026.6619418851878</v>
      </c>
      <c r="E32" s="26">
        <v>1096475</v>
      </c>
      <c r="F32" s="450">
        <f ca="1" t="shared" si="1"/>
        <v>1.321160993182699</v>
      </c>
      <c r="G32" s="26">
        <v>717626</v>
      </c>
      <c r="H32" s="450">
        <f ca="1" t="shared" si="2"/>
        <v>2.0186280876110954</v>
      </c>
    </row>
    <row r="33" spans="1:8" ht="13.5" customHeight="1">
      <c r="A33" s="347" t="s">
        <v>321</v>
      </c>
      <c r="B33" s="348">
        <f>'- 29 -'!D33</f>
        <v>1900668</v>
      </c>
      <c r="C33" s="348">
        <v>1447</v>
      </c>
      <c r="D33" s="348">
        <f ca="1" t="shared" si="0"/>
        <v>1313.5231513476158</v>
      </c>
      <c r="E33" s="348">
        <v>1673495</v>
      </c>
      <c r="F33" s="449">
        <f ca="1" t="shared" si="1"/>
        <v>1.1357476419110903</v>
      </c>
      <c r="G33" s="348">
        <v>1086882</v>
      </c>
      <c r="H33" s="449">
        <f ca="1" t="shared" si="2"/>
        <v>1.7487344532341138</v>
      </c>
    </row>
    <row r="34" spans="1:8" ht="13.5" customHeight="1">
      <c r="A34" s="25" t="s">
        <v>322</v>
      </c>
      <c r="B34" s="26">
        <f>'- 29 -'!D34</f>
        <v>1730185</v>
      </c>
      <c r="C34" s="26">
        <v>1443</v>
      </c>
      <c r="D34" s="26">
        <f ca="1" t="shared" si="0"/>
        <v>1199.019404019404</v>
      </c>
      <c r="E34" s="26">
        <v>1275500</v>
      </c>
      <c r="F34" s="450">
        <f ca="1" t="shared" si="1"/>
        <v>1.3564758918071345</v>
      </c>
      <c r="G34" s="26">
        <v>860131</v>
      </c>
      <c r="H34" s="450">
        <f ca="1" t="shared" si="2"/>
        <v>2.011536614771471</v>
      </c>
    </row>
    <row r="35" spans="1:8" ht="13.5" customHeight="1">
      <c r="A35" s="347" t="s">
        <v>323</v>
      </c>
      <c r="B35" s="348">
        <f>'- 29 -'!D35</f>
        <v>2239565</v>
      </c>
      <c r="C35" s="348">
        <v>3229</v>
      </c>
      <c r="D35" s="348">
        <f ca="1" t="shared" si="0"/>
        <v>693.578507277795</v>
      </c>
      <c r="E35" s="348">
        <v>899966</v>
      </c>
      <c r="F35" s="449">
        <f ca="1" t="shared" si="1"/>
        <v>2.4884995655391426</v>
      </c>
      <c r="G35" s="348">
        <v>465212</v>
      </c>
      <c r="H35" s="449">
        <f ca="1" t="shared" si="2"/>
        <v>4.814074013568008</v>
      </c>
    </row>
    <row r="36" spans="1:8" ht="13.5" customHeight="1">
      <c r="A36" s="25" t="s">
        <v>324</v>
      </c>
      <c r="B36" s="26">
        <f>'- 29 -'!D36</f>
        <v>1150891</v>
      </c>
      <c r="C36" s="26">
        <v>1107</v>
      </c>
      <c r="D36" s="26">
        <f ca="1" t="shared" si="0"/>
        <v>1039.6485998193316</v>
      </c>
      <c r="E36" s="26">
        <v>981720</v>
      </c>
      <c r="F36" s="450">
        <f ca="1" t="shared" si="1"/>
        <v>1.172321028399136</v>
      </c>
      <c r="G36" s="26">
        <v>639720</v>
      </c>
      <c r="H36" s="450">
        <f ca="1" t="shared" si="2"/>
        <v>1.7990542737447632</v>
      </c>
    </row>
    <row r="37" spans="1:8" ht="13.5" customHeight="1">
      <c r="A37" s="347" t="s">
        <v>325</v>
      </c>
      <c r="B37" s="348">
        <f>'- 29 -'!D37</f>
        <v>1653257</v>
      </c>
      <c r="C37" s="348">
        <v>2100</v>
      </c>
      <c r="D37" s="348">
        <f ca="1" t="shared" si="0"/>
        <v>787.2652380952381</v>
      </c>
      <c r="E37" s="348">
        <v>1063520</v>
      </c>
      <c r="F37" s="449">
        <f ca="1" t="shared" si="1"/>
        <v>1.5545142545509252</v>
      </c>
      <c r="G37" s="348">
        <v>704352</v>
      </c>
      <c r="H37" s="449">
        <f ca="1" t="shared" si="2"/>
        <v>2.347202819045023</v>
      </c>
    </row>
    <row r="38" spans="1:8" ht="13.5" customHeight="1">
      <c r="A38" s="25" t="s">
        <v>326</v>
      </c>
      <c r="B38" s="26">
        <f>'- 29 -'!D38</f>
        <v>1768674</v>
      </c>
      <c r="C38" s="26">
        <v>2859</v>
      </c>
      <c r="D38" s="26">
        <f ca="1" t="shared" si="0"/>
        <v>618.6337880377755</v>
      </c>
      <c r="E38" s="26">
        <v>515712</v>
      </c>
      <c r="F38" s="450">
        <f ca="1" t="shared" si="1"/>
        <v>3.429576973194341</v>
      </c>
      <c r="G38" s="26">
        <v>384960</v>
      </c>
      <c r="H38" s="450">
        <f ca="1" t="shared" si="2"/>
        <v>4.5944357855361595</v>
      </c>
    </row>
    <row r="39" spans="1:8" ht="13.5" customHeight="1">
      <c r="A39" s="347" t="s">
        <v>327</v>
      </c>
      <c r="B39" s="348">
        <f>'- 29 -'!D39</f>
        <v>1332876</v>
      </c>
      <c r="C39" s="348">
        <v>960</v>
      </c>
      <c r="D39" s="348">
        <f ca="1" t="shared" si="0"/>
        <v>1388.4125</v>
      </c>
      <c r="E39" s="348">
        <v>1237032</v>
      </c>
      <c r="F39" s="449">
        <f ca="1" t="shared" si="1"/>
        <v>1.0774789981180761</v>
      </c>
      <c r="G39" s="348">
        <v>805184</v>
      </c>
      <c r="H39" s="449">
        <f ca="1" t="shared" si="2"/>
        <v>1.655368213973452</v>
      </c>
    </row>
    <row r="40" spans="1:8" ht="13.5" customHeight="1">
      <c r="A40" s="25" t="s">
        <v>328</v>
      </c>
      <c r="B40" s="26">
        <f>'- 29 -'!D40</f>
        <v>1047561</v>
      </c>
      <c r="C40" s="26">
        <v>1927</v>
      </c>
      <c r="D40" s="26">
        <f ca="1" t="shared" si="0"/>
        <v>543.6227296315516</v>
      </c>
      <c r="E40" s="26">
        <v>427363.7</v>
      </c>
      <c r="F40" s="450">
        <f ca="1" t="shared" si="1"/>
        <v>2.451216610114523</v>
      </c>
      <c r="G40" s="26">
        <v>257310.7</v>
      </c>
      <c r="H40" s="450">
        <f ca="1" t="shared" si="2"/>
        <v>4.071190976512053</v>
      </c>
    </row>
    <row r="41" spans="1:8" ht="13.5" customHeight="1">
      <c r="A41" s="347" t="s">
        <v>329</v>
      </c>
      <c r="B41" s="348">
        <f>'- 29 -'!D41</f>
        <v>3122034</v>
      </c>
      <c r="C41" s="348">
        <v>3727</v>
      </c>
      <c r="D41" s="348">
        <f ca="1" t="shared" si="0"/>
        <v>837.680171719882</v>
      </c>
      <c r="E41" s="348">
        <v>2230133</v>
      </c>
      <c r="F41" s="449">
        <f ca="1" t="shared" si="1"/>
        <v>1.3999317529492636</v>
      </c>
      <c r="G41" s="348">
        <v>1494700</v>
      </c>
      <c r="H41" s="449">
        <f ca="1" t="shared" si="2"/>
        <v>2.088736201244397</v>
      </c>
    </row>
    <row r="42" spans="1:8" ht="13.5" customHeight="1">
      <c r="A42" s="25" t="s">
        <v>330</v>
      </c>
      <c r="B42" s="26">
        <f>'- 29 -'!D42</f>
        <v>1097620</v>
      </c>
      <c r="C42" s="26">
        <v>1434</v>
      </c>
      <c r="D42" s="26">
        <f ca="1" t="shared" si="0"/>
        <v>765.4253835425384</v>
      </c>
      <c r="E42" s="26">
        <v>809149</v>
      </c>
      <c r="F42" s="450">
        <f ca="1" t="shared" si="1"/>
        <v>1.3565115942799164</v>
      </c>
      <c r="G42" s="26">
        <v>686213</v>
      </c>
      <c r="H42" s="450">
        <f ca="1" t="shared" si="2"/>
        <v>1.5995325066706694</v>
      </c>
    </row>
    <row r="43" spans="1:8" ht="13.5" customHeight="1">
      <c r="A43" s="347" t="s">
        <v>331</v>
      </c>
      <c r="B43" s="348">
        <f>'- 29 -'!D43</f>
        <v>726383</v>
      </c>
      <c r="C43" s="348">
        <v>564</v>
      </c>
      <c r="D43" s="348">
        <f ca="1" t="shared" si="0"/>
        <v>1287.913120567376</v>
      </c>
      <c r="E43" s="348">
        <v>696293</v>
      </c>
      <c r="F43" s="449">
        <f ca="1" t="shared" si="1"/>
        <v>1.0432145662817234</v>
      </c>
      <c r="G43" s="348">
        <v>441839</v>
      </c>
      <c r="H43" s="449">
        <f ca="1" t="shared" si="2"/>
        <v>1.643999284807362</v>
      </c>
    </row>
    <row r="44" spans="1:8" ht="13.5" customHeight="1">
      <c r="A44" s="25" t="s">
        <v>332</v>
      </c>
      <c r="B44" s="26">
        <f>'- 29 -'!D44</f>
        <v>553103</v>
      </c>
      <c r="C44" s="26">
        <v>523</v>
      </c>
      <c r="D44" s="26">
        <f ca="1" t="shared" si="0"/>
        <v>1057.5583173996176</v>
      </c>
      <c r="E44" s="26">
        <v>589797</v>
      </c>
      <c r="F44" s="450">
        <f ca="1" t="shared" si="1"/>
        <v>0.9377853736115985</v>
      </c>
      <c r="G44" s="26">
        <v>386740</v>
      </c>
      <c r="H44" s="450">
        <f ca="1" t="shared" si="2"/>
        <v>1.4301675544293324</v>
      </c>
    </row>
    <row r="45" spans="1:8" ht="13.5" customHeight="1">
      <c r="A45" s="347" t="s">
        <v>333</v>
      </c>
      <c r="B45" s="348">
        <f>'- 29 -'!D45</f>
        <v>356702</v>
      </c>
      <c r="C45" s="348">
        <v>817</v>
      </c>
      <c r="D45" s="348">
        <f ca="1" t="shared" si="0"/>
        <v>436.5997552019584</v>
      </c>
      <c r="E45" s="348">
        <v>264600</v>
      </c>
      <c r="F45" s="449">
        <f ca="1" t="shared" si="1"/>
        <v>1.3480801209372637</v>
      </c>
      <c r="G45" s="348">
        <v>164317</v>
      </c>
      <c r="H45" s="449">
        <f ca="1" t="shared" si="2"/>
        <v>2.170816166312676</v>
      </c>
    </row>
    <row r="46" spans="1:8" ht="13.5" customHeight="1">
      <c r="A46" s="25" t="s">
        <v>334</v>
      </c>
      <c r="B46" s="26">
        <f>'- 29 -'!D46</f>
        <v>3350055</v>
      </c>
      <c r="C46" s="26">
        <v>2306</v>
      </c>
      <c r="D46" s="26">
        <f ca="1" t="shared" si="0"/>
        <v>1452.7558542931483</v>
      </c>
      <c r="E46" s="26">
        <v>983553</v>
      </c>
      <c r="F46" s="450">
        <f ca="1" t="shared" si="1"/>
        <v>3.406074710768001</v>
      </c>
      <c r="G46" s="26">
        <v>656208.7</v>
      </c>
      <c r="H46" s="450">
        <f ca="1" t="shared" si="2"/>
        <v>5.105166999462214</v>
      </c>
    </row>
    <row r="47" spans="1:8" ht="4.5" customHeight="1">
      <c r="A47"/>
      <c r="B47" s="28"/>
      <c r="C47" s="455"/>
      <c r="D47" s="28"/>
      <c r="E47" s="455"/>
      <c r="F47" s="452"/>
      <c r="G47" s="455"/>
      <c r="H47" s="452"/>
    </row>
    <row r="48" spans="1:8" ht="13.5" customHeight="1">
      <c r="A48" s="349" t="s">
        <v>335</v>
      </c>
      <c r="B48" s="350">
        <f>SUM(B11:B46)</f>
        <v>52267729</v>
      </c>
      <c r="C48" s="350">
        <f>SUM(C11:C46)</f>
        <v>60672</v>
      </c>
      <c r="D48" s="350">
        <f>B48/C48</f>
        <v>861.4802380010549</v>
      </c>
      <c r="E48" s="350">
        <f>SUM(E11:E46)</f>
        <v>31882128.8</v>
      </c>
      <c r="F48" s="453">
        <f>B48/E48</f>
        <v>1.6394052394644363</v>
      </c>
      <c r="G48" s="350">
        <f>SUM(G11:G46)</f>
        <v>21217134.799999997</v>
      </c>
      <c r="H48" s="453">
        <f>B48/G48</f>
        <v>2.46346782884181</v>
      </c>
    </row>
    <row r="49" spans="1:8" ht="4.5" customHeight="1">
      <c r="A49" s="27" t="s">
        <v>50</v>
      </c>
      <c r="B49" s="28"/>
      <c r="C49" s="455"/>
      <c r="D49" s="28"/>
      <c r="E49" s="455"/>
      <c r="F49" s="452"/>
      <c r="G49" s="455"/>
      <c r="H49" s="452"/>
    </row>
    <row r="50" spans="1:8" ht="13.5" customHeight="1">
      <c r="A50" s="25" t="s">
        <v>336</v>
      </c>
      <c r="B50" s="26">
        <f>'- 29 -'!D50</f>
        <v>10253</v>
      </c>
      <c r="C50" s="44" t="s">
        <v>258</v>
      </c>
      <c r="D50" s="26">
        <f ca="1">IF(AND(CELL("type",C50)="v",C50&gt;0),B50/C50,"")</f>
      </c>
      <c r="E50" s="44" t="s">
        <v>258</v>
      </c>
      <c r="F50" s="450">
        <f ca="1">IF(AND(CELL("type",E50)="v",E50&gt;0),B50/E50,"")</f>
      </c>
      <c r="G50" s="44" t="s">
        <v>258</v>
      </c>
      <c r="H50" s="450">
        <f ca="1">IF(AND(CELL("type",G50)="v",G50&gt;0),B50/G50,"")</f>
      </c>
    </row>
    <row r="51" spans="1:8" ht="13.5" customHeight="1">
      <c r="A51" s="347" t="s">
        <v>337</v>
      </c>
      <c r="B51" s="348">
        <f>'- 29 -'!D51</f>
        <v>0</v>
      </c>
      <c r="C51" s="348">
        <v>0</v>
      </c>
      <c r="D51" s="348">
        <f ca="1">IF(AND(CELL("type",C51)="v",C51&gt;0),B51/C51,"")</f>
      </c>
      <c r="E51" s="348">
        <v>0</v>
      </c>
      <c r="F51" s="449">
        <f ca="1">IF(AND(CELL("type",E51)="v",E51&gt;0),B51/E51,"")</f>
      </c>
      <c r="G51" s="348">
        <v>0</v>
      </c>
      <c r="H51" s="449">
        <f ca="1">IF(AND(CELL("type",G51)="v",G51&gt;0),B51/G51,"")</f>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1.xml><?xml version="1.0" encoding="utf-8"?>
<worksheet xmlns="http://schemas.openxmlformats.org/spreadsheetml/2006/main" xmlns:r="http://schemas.openxmlformats.org/officeDocument/2006/relationships">
  <sheetPr codeName="Sheet33">
    <pageSetUpPr fitToPage="1"/>
  </sheetPr>
  <dimension ref="A1:E51"/>
  <sheetViews>
    <sheetView showGridLines="0" showZeros="0" workbookViewId="0" topLeftCell="A1">
      <selection activeCell="A1" sqref="A1"/>
    </sheetView>
  </sheetViews>
  <sheetFormatPr defaultColWidth="15.83203125" defaultRowHeight="12"/>
  <cols>
    <col min="1" max="1" width="32.83203125" style="1" customWidth="1"/>
    <col min="2" max="2" width="22.83203125" style="1" customWidth="1"/>
    <col min="3" max="3" width="19.83203125" style="1" customWidth="1"/>
    <col min="4" max="4" width="15.83203125" style="1" customWidth="1"/>
    <col min="5" max="5" width="41.83203125" style="1" customWidth="1"/>
    <col min="6" max="16384" width="15.83203125" style="1" customWidth="1"/>
  </cols>
  <sheetData>
    <row r="1" spans="1:5" ht="6.75" customHeight="1">
      <c r="A1" s="5"/>
      <c r="B1" s="6"/>
      <c r="C1" s="6"/>
      <c r="D1" s="6"/>
      <c r="E1" s="6"/>
    </row>
    <row r="2" spans="1:5" ht="15.75" customHeight="1">
      <c r="A2" s="156"/>
      <c r="B2" s="7" t="s">
        <v>249</v>
      </c>
      <c r="C2" s="8"/>
      <c r="D2" s="8"/>
      <c r="E2" s="184"/>
    </row>
    <row r="3" spans="1:5" ht="15.75" customHeight="1">
      <c r="A3" s="158"/>
      <c r="B3" s="9" t="str">
        <f>OPYEAR</f>
        <v>OPERATING FUND 2005/2006 ACTUAL</v>
      </c>
      <c r="C3" s="10"/>
      <c r="D3" s="10"/>
      <c r="E3" s="185"/>
    </row>
    <row r="4" spans="2:5" ht="15.75" customHeight="1">
      <c r="B4" s="6"/>
      <c r="C4" s="6"/>
      <c r="D4" s="6"/>
      <c r="E4" s="6"/>
    </row>
    <row r="5" spans="2:5" ht="15.75" customHeight="1">
      <c r="B5" s="6"/>
      <c r="C5" s="6"/>
      <c r="D5" s="6"/>
      <c r="E5" s="6"/>
    </row>
    <row r="6" spans="2:4" ht="15.75" customHeight="1">
      <c r="B6" s="376" t="s">
        <v>80</v>
      </c>
      <c r="C6" s="383"/>
      <c r="D6" s="373"/>
    </row>
    <row r="7" spans="2:4" ht="15.75" customHeight="1">
      <c r="B7" s="362" t="s">
        <v>114</v>
      </c>
      <c r="C7" s="363"/>
      <c r="D7" s="384"/>
    </row>
    <row r="8" spans="1:4" ht="15.75" customHeight="1">
      <c r="A8" s="76"/>
      <c r="B8" s="186"/>
      <c r="C8" s="187" t="s">
        <v>133</v>
      </c>
      <c r="D8" s="87" t="s">
        <v>134</v>
      </c>
    </row>
    <row r="9" spans="1:4" ht="15.75" customHeight="1">
      <c r="A9" s="42" t="s">
        <v>141</v>
      </c>
      <c r="B9" s="88" t="s">
        <v>142</v>
      </c>
      <c r="C9" s="88" t="s">
        <v>152</v>
      </c>
      <c r="D9" s="88" t="s">
        <v>150</v>
      </c>
    </row>
    <row r="10" ht="4.5" customHeight="1">
      <c r="A10" s="4"/>
    </row>
    <row r="11" spans="1:5" ht="13.5" customHeight="1">
      <c r="A11" s="347" t="s">
        <v>300</v>
      </c>
      <c r="B11" s="348">
        <f>SUM('- 29 -'!B11,'- 29 -'!D11,'- 30 -'!D11)</f>
        <v>902204</v>
      </c>
      <c r="C11" s="348">
        <v>648512</v>
      </c>
      <c r="D11" s="449">
        <f ca="1">IF(AND(CELL("type",C11)="v",C11&gt;0),B11/C11,"")</f>
        <v>1.3911909108852265</v>
      </c>
      <c r="E11" s="188"/>
    </row>
    <row r="12" spans="1:5" ht="13.5" customHeight="1">
      <c r="A12" s="25" t="s">
        <v>301</v>
      </c>
      <c r="B12" s="26">
        <f>SUM('- 29 -'!B12,'- 29 -'!D12,'- 30 -'!D12)</f>
        <v>1710618</v>
      </c>
      <c r="C12" s="26">
        <v>1204786</v>
      </c>
      <c r="D12" s="450">
        <f aca="true" ca="1" t="shared" si="0" ref="D12:D46">IF(AND(CELL("type",C12)="v",C12&gt;0),B12/C12,"")</f>
        <v>1.4198521563165574</v>
      </c>
      <c r="E12" s="188"/>
    </row>
    <row r="13" spans="1:5" ht="13.5" customHeight="1">
      <c r="A13" s="347" t="s">
        <v>302</v>
      </c>
      <c r="B13" s="348">
        <f>SUM('- 29 -'!B13,'- 29 -'!D13,'- 30 -'!D13)</f>
        <v>1396925</v>
      </c>
      <c r="C13" s="348">
        <v>740223</v>
      </c>
      <c r="D13" s="449">
        <f ca="1" t="shared" si="0"/>
        <v>1.8871677859239715</v>
      </c>
      <c r="E13" s="188"/>
    </row>
    <row r="14" spans="1:5" ht="13.5" customHeight="1">
      <c r="A14" s="25" t="s">
        <v>338</v>
      </c>
      <c r="B14" s="26">
        <f>SUM('- 29 -'!B14,'- 29 -'!D14,'- 30 -'!D14)</f>
        <v>4428421</v>
      </c>
      <c r="C14" s="44" t="s">
        <v>258</v>
      </c>
      <c r="D14" s="450">
        <f ca="1" t="shared" si="0"/>
      </c>
      <c r="E14" s="188"/>
    </row>
    <row r="15" spans="1:5" ht="13.5" customHeight="1">
      <c r="A15" s="347" t="s">
        <v>303</v>
      </c>
      <c r="B15" s="348">
        <f>SUM('- 29 -'!B15,'- 29 -'!D15,'- 30 -'!D15)</f>
        <v>921691</v>
      </c>
      <c r="C15" s="348">
        <v>691786</v>
      </c>
      <c r="D15" s="449">
        <f ca="1" t="shared" si="0"/>
        <v>1.3323354332120048</v>
      </c>
      <c r="E15" s="188"/>
    </row>
    <row r="16" spans="1:5" ht="13.5" customHeight="1">
      <c r="A16" s="25" t="s">
        <v>304</v>
      </c>
      <c r="B16" s="26">
        <f>SUM('- 29 -'!B16,'- 29 -'!D16,'- 30 -'!D16)</f>
        <v>276905</v>
      </c>
      <c r="C16" s="44" t="s">
        <v>258</v>
      </c>
      <c r="D16" s="450">
        <f ca="1" t="shared" si="0"/>
      </c>
      <c r="E16" s="188"/>
    </row>
    <row r="17" spans="1:5" ht="13.5" customHeight="1">
      <c r="A17" s="347" t="s">
        <v>305</v>
      </c>
      <c r="B17" s="348">
        <f>SUM('- 29 -'!B17,'- 29 -'!D17,'- 30 -'!D17)</f>
        <v>1153172</v>
      </c>
      <c r="C17" s="348">
        <v>997919.01</v>
      </c>
      <c r="D17" s="449">
        <f ca="1" t="shared" si="0"/>
        <v>1.1555767436477635</v>
      </c>
      <c r="E17" s="188"/>
    </row>
    <row r="18" spans="1:5" ht="13.5" customHeight="1">
      <c r="A18" s="25" t="s">
        <v>306</v>
      </c>
      <c r="B18" s="26">
        <f>SUM('- 29 -'!B18,'- 29 -'!D18,'- 30 -'!D18)</f>
        <v>3849659</v>
      </c>
      <c r="C18" s="26">
        <v>895983</v>
      </c>
      <c r="D18" s="450">
        <f ca="1" t="shared" si="0"/>
        <v>4.296575939498852</v>
      </c>
      <c r="E18" s="188"/>
    </row>
    <row r="19" spans="1:5" ht="13.5" customHeight="1">
      <c r="A19" s="347" t="s">
        <v>307</v>
      </c>
      <c r="B19" s="348">
        <f>SUM('- 29 -'!B19,'- 29 -'!D19,'- 30 -'!D19)</f>
        <v>845411</v>
      </c>
      <c r="C19" s="348">
        <v>501022</v>
      </c>
      <c r="D19" s="449">
        <f ca="1" t="shared" si="0"/>
        <v>1.687373009568442</v>
      </c>
      <c r="E19" s="188"/>
    </row>
    <row r="20" spans="1:5" ht="13.5" customHeight="1">
      <c r="A20" s="25" t="s">
        <v>308</v>
      </c>
      <c r="B20" s="26">
        <f>SUM('- 29 -'!B20,'- 29 -'!D20,'- 30 -'!D20)</f>
        <v>2297712</v>
      </c>
      <c r="C20" s="26">
        <v>1518227</v>
      </c>
      <c r="D20" s="450">
        <f ca="1" t="shared" si="0"/>
        <v>1.5134179539686754</v>
      </c>
      <c r="E20" s="188"/>
    </row>
    <row r="21" spans="1:5" ht="13.5" customHeight="1">
      <c r="A21" s="347" t="s">
        <v>309</v>
      </c>
      <c r="B21" s="348">
        <f>SUM('- 29 -'!B21,'- 29 -'!D21,'- 30 -'!D21)</f>
        <v>1823536</v>
      </c>
      <c r="C21" s="348">
        <v>938414</v>
      </c>
      <c r="D21" s="449">
        <f ca="1" t="shared" si="0"/>
        <v>1.9432105659122734</v>
      </c>
      <c r="E21" s="188"/>
    </row>
    <row r="22" spans="1:5" ht="13.5" customHeight="1">
      <c r="A22" s="25" t="s">
        <v>310</v>
      </c>
      <c r="B22" s="26">
        <f>SUM('- 29 -'!B22,'- 29 -'!D22,'- 30 -'!D22)</f>
        <v>462464</v>
      </c>
      <c r="C22" s="26">
        <v>214064</v>
      </c>
      <c r="D22" s="450">
        <f ca="1" t="shared" si="0"/>
        <v>2.160400627849615</v>
      </c>
      <c r="E22" s="188"/>
    </row>
    <row r="23" spans="1:5" ht="13.5" customHeight="1">
      <c r="A23" s="347" t="s">
        <v>311</v>
      </c>
      <c r="B23" s="348">
        <f>SUM('- 29 -'!B23,'- 29 -'!D23,'- 30 -'!D23)</f>
        <v>1226935</v>
      </c>
      <c r="C23" s="348">
        <v>1029662</v>
      </c>
      <c r="D23" s="449">
        <f ca="1" t="shared" si="0"/>
        <v>1.1915900557658727</v>
      </c>
      <c r="E23" s="188"/>
    </row>
    <row r="24" spans="1:5" ht="13.5" customHeight="1">
      <c r="A24" s="25" t="s">
        <v>312</v>
      </c>
      <c r="B24" s="26">
        <f>SUM('- 29 -'!B24,'- 29 -'!D24,'- 30 -'!D24)</f>
        <v>1925609</v>
      </c>
      <c r="C24" s="26">
        <v>1108744</v>
      </c>
      <c r="D24" s="450">
        <f ca="1" t="shared" si="0"/>
        <v>1.7367480680842466</v>
      </c>
      <c r="E24" s="188"/>
    </row>
    <row r="25" spans="1:5" ht="13.5" customHeight="1">
      <c r="A25" s="347" t="s">
        <v>313</v>
      </c>
      <c r="B25" s="348">
        <f>SUM('- 29 -'!B25,'- 29 -'!D25,'- 30 -'!D25)</f>
        <v>2038828</v>
      </c>
      <c r="C25" s="348">
        <v>621035</v>
      </c>
      <c r="D25" s="449">
        <f ca="1" t="shared" si="0"/>
        <v>3.282951846514287</v>
      </c>
      <c r="E25" s="188"/>
    </row>
    <row r="26" spans="1:5" ht="13.5" customHeight="1">
      <c r="A26" s="25" t="s">
        <v>314</v>
      </c>
      <c r="B26" s="26">
        <f>SUM('- 29 -'!B26,'- 29 -'!D26,'- 30 -'!D26)</f>
        <v>2125036</v>
      </c>
      <c r="C26" s="26">
        <v>1329125</v>
      </c>
      <c r="D26" s="450">
        <f ca="1" t="shared" si="0"/>
        <v>1.5988232859964262</v>
      </c>
      <c r="E26" s="188"/>
    </row>
    <row r="27" spans="1:5" ht="13.5" customHeight="1">
      <c r="A27" s="347" t="s">
        <v>315</v>
      </c>
      <c r="B27" s="348">
        <f>SUM('- 29 -'!B27,'- 29 -'!D27,'- 30 -'!D27)</f>
        <v>52341</v>
      </c>
      <c r="C27" s="454" t="s">
        <v>258</v>
      </c>
      <c r="D27" s="451">
        <f ca="1" t="shared" si="0"/>
      </c>
      <c r="E27" s="188"/>
    </row>
    <row r="28" spans="1:5" ht="13.5" customHeight="1">
      <c r="A28" s="25" t="s">
        <v>316</v>
      </c>
      <c r="B28" s="26">
        <f>SUM('- 29 -'!B28,'- 29 -'!D28,'- 30 -'!D28)</f>
        <v>1788597</v>
      </c>
      <c r="C28" s="26">
        <v>1312036</v>
      </c>
      <c r="D28" s="450">
        <f ca="1" t="shared" si="0"/>
        <v>1.3632225030410752</v>
      </c>
      <c r="E28" s="188"/>
    </row>
    <row r="29" spans="1:5" ht="13.5" customHeight="1">
      <c r="A29" s="347" t="s">
        <v>317</v>
      </c>
      <c r="B29" s="348">
        <f>SUM('- 29 -'!B29,'- 29 -'!D29,'- 30 -'!D29)</f>
        <v>1502846</v>
      </c>
      <c r="C29" s="348">
        <v>512420</v>
      </c>
      <c r="D29" s="449">
        <f ca="1" t="shared" si="0"/>
        <v>2.9328402482338705</v>
      </c>
      <c r="E29" s="188"/>
    </row>
    <row r="30" spans="1:5" ht="13.5" customHeight="1">
      <c r="A30" s="25" t="s">
        <v>318</v>
      </c>
      <c r="B30" s="26">
        <f>SUM('- 29 -'!B30,'- 29 -'!D30,'- 30 -'!D30)</f>
        <v>970299</v>
      </c>
      <c r="C30" s="26">
        <v>811627</v>
      </c>
      <c r="D30" s="450">
        <f ca="1" t="shared" si="0"/>
        <v>1.1954986711876268</v>
      </c>
      <c r="E30" s="188"/>
    </row>
    <row r="31" spans="1:5" ht="13.5" customHeight="1">
      <c r="A31" s="347" t="s">
        <v>319</v>
      </c>
      <c r="B31" s="348">
        <f>SUM('- 29 -'!B31,'- 29 -'!D31,'- 30 -'!D31)</f>
        <v>801752</v>
      </c>
      <c r="C31" s="348">
        <v>658910</v>
      </c>
      <c r="D31" s="449">
        <f ca="1" t="shared" si="0"/>
        <v>1.2167852969297779</v>
      </c>
      <c r="E31" s="188"/>
    </row>
    <row r="32" spans="1:5" ht="13.5" customHeight="1">
      <c r="A32" s="25" t="s">
        <v>320</v>
      </c>
      <c r="B32" s="26">
        <f>SUM('- 29 -'!B32,'- 29 -'!D32,'- 30 -'!D32)</f>
        <v>1534508</v>
      </c>
      <c r="C32" s="26">
        <v>1111571</v>
      </c>
      <c r="D32" s="450">
        <f ca="1" t="shared" si="0"/>
        <v>1.3804858169203766</v>
      </c>
      <c r="E32" s="188"/>
    </row>
    <row r="33" spans="1:5" ht="13.5" customHeight="1">
      <c r="A33" s="347" t="s">
        <v>321</v>
      </c>
      <c r="B33" s="348">
        <f>SUM('- 29 -'!B33,'- 29 -'!D33,'- 30 -'!D33)</f>
        <v>2015514</v>
      </c>
      <c r="C33" s="348">
        <v>1871053</v>
      </c>
      <c r="D33" s="449">
        <f ca="1" t="shared" si="0"/>
        <v>1.0772083954863918</v>
      </c>
      <c r="E33" s="188"/>
    </row>
    <row r="34" spans="1:5" ht="13.5" customHeight="1">
      <c r="A34" s="25" t="s">
        <v>322</v>
      </c>
      <c r="B34" s="26">
        <f>SUM('- 29 -'!B34,'- 29 -'!D34,'- 30 -'!D34)</f>
        <v>1870852</v>
      </c>
      <c r="C34" s="26">
        <v>1277919</v>
      </c>
      <c r="D34" s="450">
        <f ca="1" t="shared" si="0"/>
        <v>1.463983241504352</v>
      </c>
      <c r="E34" s="188"/>
    </row>
    <row r="35" spans="1:5" ht="13.5" customHeight="1">
      <c r="A35" s="347" t="s">
        <v>323</v>
      </c>
      <c r="B35" s="348">
        <f>SUM('- 29 -'!B35,'- 29 -'!D35,'- 30 -'!D35)</f>
        <v>2551764</v>
      </c>
      <c r="C35" s="348">
        <v>1070413</v>
      </c>
      <c r="D35" s="449">
        <f ca="1" t="shared" si="0"/>
        <v>2.383906025057618</v>
      </c>
      <c r="E35" s="188"/>
    </row>
    <row r="36" spans="1:5" ht="13.5" customHeight="1">
      <c r="A36" s="25" t="s">
        <v>324</v>
      </c>
      <c r="B36" s="26">
        <f>SUM('- 29 -'!B36,'- 29 -'!D36,'- 30 -'!D36)</f>
        <v>1261372</v>
      </c>
      <c r="C36" s="26">
        <v>1030839</v>
      </c>
      <c r="D36" s="450">
        <f ca="1" t="shared" si="0"/>
        <v>1.2236362807383112</v>
      </c>
      <c r="E36" s="188"/>
    </row>
    <row r="37" spans="1:5" ht="13.5" customHeight="1">
      <c r="A37" s="347" t="s">
        <v>325</v>
      </c>
      <c r="B37" s="348">
        <f>SUM('- 29 -'!B37,'- 29 -'!D37,'- 30 -'!D37)</f>
        <v>1800706</v>
      </c>
      <c r="C37" s="348">
        <v>1079784</v>
      </c>
      <c r="D37" s="449">
        <f ca="1" t="shared" si="0"/>
        <v>1.6676539011506004</v>
      </c>
      <c r="E37" s="188"/>
    </row>
    <row r="38" spans="1:5" ht="13.5" customHeight="1">
      <c r="A38" s="25" t="s">
        <v>326</v>
      </c>
      <c r="B38" s="26">
        <f>SUM('- 29 -'!B38,'- 29 -'!D38,'- 30 -'!D38)</f>
        <v>2117642</v>
      </c>
      <c r="C38" s="26">
        <v>728731</v>
      </c>
      <c r="D38" s="450">
        <f ca="1" t="shared" si="0"/>
        <v>2.9059309951134233</v>
      </c>
      <c r="E38" s="188"/>
    </row>
    <row r="39" spans="1:5" ht="13.5" customHeight="1">
      <c r="A39" s="347" t="s">
        <v>327</v>
      </c>
      <c r="B39" s="348">
        <f>SUM('- 29 -'!B39,'- 29 -'!D39,'- 30 -'!D39)</f>
        <v>1426158</v>
      </c>
      <c r="C39" s="348">
        <v>1237032</v>
      </c>
      <c r="D39" s="449">
        <f ca="1" t="shared" si="0"/>
        <v>1.1528869099586754</v>
      </c>
      <c r="E39" s="188"/>
    </row>
    <row r="40" spans="1:5" ht="13.5" customHeight="1">
      <c r="A40" s="25" t="s">
        <v>328</v>
      </c>
      <c r="B40" s="26">
        <f>SUM('- 29 -'!B40,'- 29 -'!D40,'- 30 -'!D40)</f>
        <v>1187868</v>
      </c>
      <c r="C40" s="26">
        <v>440184.6</v>
      </c>
      <c r="D40" s="450">
        <f ca="1" t="shared" si="0"/>
        <v>2.698567828133924</v>
      </c>
      <c r="E40" s="188"/>
    </row>
    <row r="41" spans="1:5" ht="13.5" customHeight="1">
      <c r="A41" s="347" t="s">
        <v>329</v>
      </c>
      <c r="B41" s="348">
        <f>SUM('- 29 -'!B41,'- 29 -'!D41,'- 30 -'!D41)</f>
        <v>3473750</v>
      </c>
      <c r="C41" s="348">
        <v>2961945</v>
      </c>
      <c r="D41" s="449">
        <f ca="1" t="shared" si="0"/>
        <v>1.172793552885013</v>
      </c>
      <c r="E41" s="188"/>
    </row>
    <row r="42" spans="1:5" ht="13.5" customHeight="1">
      <c r="A42" s="25" t="s">
        <v>330</v>
      </c>
      <c r="B42" s="26">
        <f>SUM('- 29 -'!B42,'- 29 -'!D42,'- 30 -'!D42)</f>
        <v>1213156</v>
      </c>
      <c r="C42" s="26">
        <v>766541</v>
      </c>
      <c r="D42" s="450">
        <f ca="1" t="shared" si="0"/>
        <v>1.5826368061199596</v>
      </c>
      <c r="E42" s="188"/>
    </row>
    <row r="43" spans="1:5" ht="13.5" customHeight="1">
      <c r="A43" s="347" t="s">
        <v>331</v>
      </c>
      <c r="B43" s="348">
        <f>SUM('- 29 -'!B43,'- 29 -'!D43,'- 30 -'!D43)</f>
        <v>748696</v>
      </c>
      <c r="C43" s="348">
        <v>686400</v>
      </c>
      <c r="D43" s="449">
        <f ca="1" t="shared" si="0"/>
        <v>1.0907575757575758</v>
      </c>
      <c r="E43" s="188"/>
    </row>
    <row r="44" spans="1:5" ht="13.5" customHeight="1">
      <c r="A44" s="25" t="s">
        <v>332</v>
      </c>
      <c r="B44" s="26">
        <f>SUM('- 29 -'!B44,'- 29 -'!D44,'- 30 -'!D44)</f>
        <v>590464</v>
      </c>
      <c r="C44" s="26">
        <v>577735</v>
      </c>
      <c r="D44" s="450">
        <f ca="1" t="shared" si="0"/>
        <v>1.022032592797736</v>
      </c>
      <c r="E44" s="188"/>
    </row>
    <row r="45" spans="1:5" ht="13.5" customHeight="1">
      <c r="A45" s="347" t="s">
        <v>333</v>
      </c>
      <c r="B45" s="348">
        <f>SUM('- 29 -'!B45,'- 29 -'!D45,'- 30 -'!D45)</f>
        <v>411725</v>
      </c>
      <c r="C45" s="348">
        <v>282496</v>
      </c>
      <c r="D45" s="449">
        <f ca="1" t="shared" si="0"/>
        <v>1.4574542648391482</v>
      </c>
      <c r="E45" s="188"/>
    </row>
    <row r="46" spans="1:5" ht="13.5" customHeight="1">
      <c r="A46" s="25" t="s">
        <v>334</v>
      </c>
      <c r="B46" s="26">
        <f>SUM('- 29 -'!B46,'- 29 -'!D46,'- 30 -'!D46)</f>
        <v>3910234</v>
      </c>
      <c r="C46" s="26">
        <v>1156697</v>
      </c>
      <c r="D46" s="450">
        <f ca="1" t="shared" si="0"/>
        <v>3.380517110358201</v>
      </c>
      <c r="E46" s="188"/>
    </row>
    <row r="47" spans="1:5" ht="4.5" customHeight="1">
      <c r="A47"/>
      <c r="B47" s="28"/>
      <c r="C47" s="455"/>
      <c r="D47" s="452"/>
      <c r="E47" s="188"/>
    </row>
    <row r="48" spans="1:5" ht="13.5" customHeight="1">
      <c r="A48" s="349" t="s">
        <v>335</v>
      </c>
      <c r="B48" s="350">
        <f>SUM(B11:B46)</f>
        <v>58615370</v>
      </c>
      <c r="C48" s="350">
        <f>SUM(C11:C46)</f>
        <v>32013835.61</v>
      </c>
      <c r="D48" s="453">
        <f>B48/C48</f>
        <v>1.830938682701632</v>
      </c>
      <c r="E48" s="188"/>
    </row>
    <row r="49" spans="1:4" ht="4.5" customHeight="1">
      <c r="A49" s="27" t="s">
        <v>50</v>
      </c>
      <c r="B49" s="28"/>
      <c r="C49" s="455"/>
      <c r="D49" s="452"/>
    </row>
    <row r="50" spans="1:5" ht="13.5" customHeight="1">
      <c r="A50" s="25" t="s">
        <v>336</v>
      </c>
      <c r="B50" s="26">
        <f>SUM('- 29 -'!B50,'- 29 -'!D50,'- 30 -'!D50)</f>
        <v>28873</v>
      </c>
      <c r="C50" s="44" t="s">
        <v>258</v>
      </c>
      <c r="D50" s="450">
        <f ca="1">IF(AND(CELL("type",C50)="v",C50&gt;0),B50/C50,"")</f>
      </c>
      <c r="E50" s="188"/>
    </row>
    <row r="51" spans="1:5" ht="13.5" customHeight="1">
      <c r="A51" s="347" t="s">
        <v>337</v>
      </c>
      <c r="B51" s="348">
        <f>SUM('- 29 -'!B51,'- 29 -'!D51,'- 30 -'!D51)</f>
        <v>0</v>
      </c>
      <c r="C51" s="348">
        <v>0</v>
      </c>
      <c r="D51" s="449">
        <f ca="1">IF(AND(CELL("type",C51)="v",C51&gt;0),B51/C51,"")</f>
      </c>
      <c r="E51" s="188"/>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2.xml><?xml version="1.0" encoding="utf-8"?>
<worksheet xmlns="http://schemas.openxmlformats.org/spreadsheetml/2006/main" xmlns:r="http://schemas.openxmlformats.org/officeDocument/2006/relationships">
  <sheetPr codeName="Sheet34">
    <pageSetUpPr fitToPage="1"/>
  </sheetPr>
  <dimension ref="A1:I54"/>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5" width="15.83203125" style="1" customWidth="1"/>
    <col min="6" max="6" width="17.83203125" style="1" customWidth="1"/>
    <col min="7" max="16384" width="15.83203125" style="1" customWidth="1"/>
  </cols>
  <sheetData>
    <row r="1" spans="1:6" ht="6.75" customHeight="1">
      <c r="A1" s="5"/>
      <c r="B1" s="6"/>
      <c r="C1" s="6"/>
      <c r="D1" s="6"/>
      <c r="E1" s="6"/>
      <c r="F1" s="6"/>
    </row>
    <row r="2" spans="1:7" ht="15.75" customHeight="1">
      <c r="A2" s="7" t="s">
        <v>340</v>
      </c>
      <c r="B2" s="164"/>
      <c r="C2" s="182"/>
      <c r="D2" s="8"/>
      <c r="E2" s="8"/>
      <c r="F2" s="8"/>
      <c r="G2" s="8"/>
    </row>
    <row r="3" spans="1:7" ht="15.75" customHeight="1">
      <c r="A3" s="9" t="str">
        <f>OPYEAR</f>
        <v>OPERATING FUND 2005/2006 ACTUAL</v>
      </c>
      <c r="B3" s="167"/>
      <c r="C3" s="183"/>
      <c r="D3" s="10"/>
      <c r="E3" s="10"/>
      <c r="F3" s="10"/>
      <c r="G3" s="10"/>
    </row>
    <row r="4" spans="2:6" ht="15.75" customHeight="1">
      <c r="B4" s="6"/>
      <c r="C4" s="6"/>
      <c r="D4" s="79"/>
      <c r="E4" s="6"/>
      <c r="F4" s="6"/>
    </row>
    <row r="5" spans="2:6" ht="15.75" customHeight="1">
      <c r="B5" s="6"/>
      <c r="C5" s="6"/>
      <c r="D5" s="6"/>
      <c r="E5" s="6"/>
      <c r="F5" s="6"/>
    </row>
    <row r="6" spans="2:7" ht="15.75" customHeight="1">
      <c r="B6" s="456"/>
      <c r="C6" s="457"/>
      <c r="D6" s="458"/>
      <c r="E6" s="459"/>
      <c r="F6" s="460" t="s">
        <v>81</v>
      </c>
      <c r="G6" s="461"/>
    </row>
    <row r="7" spans="2:9" ht="15.75" customHeight="1">
      <c r="B7" s="462" t="s">
        <v>110</v>
      </c>
      <c r="C7" s="463"/>
      <c r="D7" s="463"/>
      <c r="E7" s="446"/>
      <c r="F7" s="463" t="s">
        <v>115</v>
      </c>
      <c r="G7" s="446"/>
      <c r="I7" s="3" t="s">
        <v>112</v>
      </c>
    </row>
    <row r="8" spans="1:9" ht="15.75" customHeight="1">
      <c r="A8" s="76"/>
      <c r="B8" s="87" t="s">
        <v>50</v>
      </c>
      <c r="C8" s="18" t="s">
        <v>136</v>
      </c>
      <c r="D8" s="86" t="s">
        <v>136</v>
      </c>
      <c r="E8" s="86" t="s">
        <v>287</v>
      </c>
      <c r="F8" s="87" t="s">
        <v>50</v>
      </c>
      <c r="G8" s="87" t="s">
        <v>136</v>
      </c>
      <c r="I8" s="3" t="s">
        <v>140</v>
      </c>
    </row>
    <row r="9" spans="1:9" ht="15.75" customHeight="1">
      <c r="A9" s="42" t="s">
        <v>141</v>
      </c>
      <c r="B9" s="88" t="s">
        <v>142</v>
      </c>
      <c r="C9" s="88" t="s">
        <v>144</v>
      </c>
      <c r="D9" s="88" t="s">
        <v>477</v>
      </c>
      <c r="E9" s="88" t="s">
        <v>478</v>
      </c>
      <c r="F9" s="88" t="s">
        <v>142</v>
      </c>
      <c r="G9" s="88" t="s">
        <v>477</v>
      </c>
      <c r="I9" s="3" t="s">
        <v>544</v>
      </c>
    </row>
    <row r="10" ht="4.5" customHeight="1">
      <c r="A10" s="4"/>
    </row>
    <row r="11" spans="1:9" ht="13.5" customHeight="1">
      <c r="A11" s="347" t="s">
        <v>300</v>
      </c>
      <c r="B11" s="348">
        <f>'- 31 -'!D11</f>
        <v>1012070</v>
      </c>
      <c r="C11" s="348">
        <f>B11/'- 7 -'!F11</f>
        <v>674.2638241172551</v>
      </c>
      <c r="D11" s="449">
        <f>B11/I11</f>
        <v>4.1961872066603645</v>
      </c>
      <c r="E11" s="348">
        <f>I11/'- 7 -'!F11</f>
        <v>160.6848767488341</v>
      </c>
      <c r="F11" s="348">
        <f>'- 31 -'!F11</f>
        <v>241355</v>
      </c>
      <c r="G11" s="449">
        <f>F11/I11</f>
        <v>1.0006924059240094</v>
      </c>
      <c r="I11" s="1">
        <v>241188</v>
      </c>
    </row>
    <row r="12" spans="1:9" ht="13.5" customHeight="1">
      <c r="A12" s="25" t="s">
        <v>301</v>
      </c>
      <c r="B12" s="26">
        <f>'- 31 -'!D12</f>
        <v>1874849</v>
      </c>
      <c r="C12" s="26">
        <f>B12/'- 7 -'!F12</f>
        <v>799.4068989041915</v>
      </c>
      <c r="D12" s="450">
        <f aca="true" t="shared" si="0" ref="D12:D46">B12/I12</f>
        <v>4.874194068343004</v>
      </c>
      <c r="E12" s="26">
        <f>I12/'- 7 -'!F12</f>
        <v>164.00801603206415</v>
      </c>
      <c r="F12" s="26">
        <f>'- 31 -'!F12</f>
        <v>283275</v>
      </c>
      <c r="G12" s="450">
        <f aca="true" t="shared" si="1" ref="G12:G48">F12/I12</f>
        <v>0.7364525488238597</v>
      </c>
      <c r="I12" s="1">
        <v>384648</v>
      </c>
    </row>
    <row r="13" spans="1:9" ht="13.5" customHeight="1">
      <c r="A13" s="347" t="s">
        <v>302</v>
      </c>
      <c r="B13" s="348">
        <f>'- 31 -'!D13</f>
        <v>4575081</v>
      </c>
      <c r="C13" s="348">
        <f>B13/'- 7 -'!F13</f>
        <v>660.7569324090122</v>
      </c>
      <c r="D13" s="449">
        <f t="shared" si="0"/>
        <v>4.518888620010173</v>
      </c>
      <c r="E13" s="348">
        <f>I13/'- 7 -'!F13</f>
        <v>146.22111496244946</v>
      </c>
      <c r="F13" s="348">
        <f>'- 31 -'!F13</f>
        <v>313123</v>
      </c>
      <c r="G13" s="449">
        <f t="shared" si="1"/>
        <v>0.30927713877927965</v>
      </c>
      <c r="I13" s="1">
        <v>1012435</v>
      </c>
    </row>
    <row r="14" spans="1:9" ht="13.5" customHeight="1">
      <c r="A14" s="25" t="s">
        <v>338</v>
      </c>
      <c r="B14" s="26">
        <f>'- 31 -'!D14</f>
        <v>4077880</v>
      </c>
      <c r="C14" s="44">
        <f>B14/'- 7 -'!F14</f>
        <v>890.3862529749558</v>
      </c>
      <c r="D14" s="450">
        <f t="shared" si="0"/>
        <v>5.176472380333396</v>
      </c>
      <c r="E14" s="44">
        <f>I14/'- 7 -'!F14</f>
        <v>172.00637568505863</v>
      </c>
      <c r="F14" s="44">
        <f>'- 31 -'!F14</f>
        <v>306232</v>
      </c>
      <c r="G14" s="450">
        <f t="shared" si="1"/>
        <v>0.38873176502846</v>
      </c>
      <c r="I14" s="1">
        <v>787772</v>
      </c>
    </row>
    <row r="15" spans="1:9" ht="13.5" customHeight="1">
      <c r="A15" s="347" t="s">
        <v>303</v>
      </c>
      <c r="B15" s="348">
        <f>'- 31 -'!D15</f>
        <v>1399852</v>
      </c>
      <c r="C15" s="348">
        <f>B15/'- 7 -'!F15</f>
        <v>871.0964530180461</v>
      </c>
      <c r="D15" s="449">
        <f t="shared" si="0"/>
        <v>4.892346512611357</v>
      </c>
      <c r="E15" s="348">
        <f>I15/'- 7 -'!F15</f>
        <v>178.05289359054137</v>
      </c>
      <c r="F15" s="348">
        <f>'- 31 -'!F15</f>
        <v>157739</v>
      </c>
      <c r="G15" s="449">
        <f t="shared" si="1"/>
        <v>0.5512824545400533</v>
      </c>
      <c r="I15" s="1">
        <v>286131</v>
      </c>
    </row>
    <row r="16" spans="1:9" ht="13.5" customHeight="1">
      <c r="A16" s="25" t="s">
        <v>304</v>
      </c>
      <c r="B16" s="26">
        <f>'- 31 -'!D16</f>
        <v>1503876</v>
      </c>
      <c r="C16" s="26">
        <f>B16/'- 7 -'!F16</f>
        <v>1206.4789410348976</v>
      </c>
      <c r="D16" s="450">
        <f t="shared" si="0"/>
        <v>7.2773710265133005</v>
      </c>
      <c r="E16" s="26">
        <f>I16/'- 7 -'!F16</f>
        <v>165.78499799438427</v>
      </c>
      <c r="F16" s="26">
        <f>'- 31 -'!F16</f>
        <v>62510</v>
      </c>
      <c r="G16" s="450">
        <f t="shared" si="1"/>
        <v>0.3024906726800257</v>
      </c>
      <c r="I16" s="1">
        <v>206651</v>
      </c>
    </row>
    <row r="17" spans="1:9" ht="13.5" customHeight="1">
      <c r="A17" s="347" t="s">
        <v>305</v>
      </c>
      <c r="B17" s="348">
        <f>'- 31 -'!D17</f>
        <v>1244183</v>
      </c>
      <c r="C17" s="348">
        <f>B17/'- 7 -'!F17</f>
        <v>829.8813390873981</v>
      </c>
      <c r="D17" s="449">
        <f t="shared" si="0"/>
        <v>4.5705054735140695</v>
      </c>
      <c r="E17" s="348">
        <f>I17/'- 7 -'!F17</f>
        <v>181.573207579891</v>
      </c>
      <c r="F17" s="348">
        <f>'- 31 -'!F17</f>
        <v>306496</v>
      </c>
      <c r="G17" s="449">
        <f t="shared" si="1"/>
        <v>1.125912864594813</v>
      </c>
      <c r="I17" s="1">
        <v>272220</v>
      </c>
    </row>
    <row r="18" spans="1:9" ht="13.5" customHeight="1">
      <c r="A18" s="25" t="s">
        <v>306</v>
      </c>
      <c r="B18" s="26">
        <f>'- 31 -'!D18</f>
        <v>11564091</v>
      </c>
      <c r="C18" s="26">
        <f>B18/'- 7 -'!F18</f>
        <v>2046.3795788356042</v>
      </c>
      <c r="D18" s="450">
        <f>B18/I18</f>
        <v>9.565677487664558</v>
      </c>
      <c r="E18" s="26">
        <f>I18/'- 7 -'!F18</f>
        <v>213.92939302778268</v>
      </c>
      <c r="F18" s="26">
        <f>'- 31 -'!F18</f>
        <v>591848</v>
      </c>
      <c r="G18" s="450">
        <f>F18/I18</f>
        <v>0.48956957271603047</v>
      </c>
      <c r="I18" s="1">
        <v>1208915</v>
      </c>
    </row>
    <row r="19" spans="1:9" ht="13.5" customHeight="1">
      <c r="A19" s="347" t="s">
        <v>307</v>
      </c>
      <c r="B19" s="348">
        <f>'- 31 -'!D19</f>
        <v>1714537</v>
      </c>
      <c r="C19" s="348">
        <f>B19/'- 7 -'!F19</f>
        <v>516.8393446576333</v>
      </c>
      <c r="D19" s="449">
        <f t="shared" si="0"/>
        <v>4.473584373972624</v>
      </c>
      <c r="E19" s="348">
        <f>I19/'- 7 -'!F19</f>
        <v>115.53137293321477</v>
      </c>
      <c r="F19" s="348">
        <f>'- 31 -'!F19</f>
        <v>58850</v>
      </c>
      <c r="G19" s="449">
        <f t="shared" si="1"/>
        <v>0.1535519154198999</v>
      </c>
      <c r="I19" s="1">
        <v>383258</v>
      </c>
    </row>
    <row r="20" spans="1:9" ht="13.5" customHeight="1">
      <c r="A20" s="25" t="s">
        <v>308</v>
      </c>
      <c r="B20" s="26">
        <f>'- 31 -'!D20</f>
        <v>3951089</v>
      </c>
      <c r="C20" s="26">
        <f>B20/'- 7 -'!F20</f>
        <v>594.1933979998496</v>
      </c>
      <c r="D20" s="450">
        <f t="shared" si="0"/>
        <v>4.862405993755684</v>
      </c>
      <c r="E20" s="26">
        <f>I20/'- 7 -'!F20</f>
        <v>122.20151891119633</v>
      </c>
      <c r="F20" s="26">
        <f>'- 31 -'!F20</f>
        <v>257880</v>
      </c>
      <c r="G20" s="450">
        <f t="shared" si="1"/>
        <v>0.31735991208239445</v>
      </c>
      <c r="I20" s="1">
        <v>812579</v>
      </c>
    </row>
    <row r="21" spans="1:9" ht="13.5" customHeight="1">
      <c r="A21" s="347" t="s">
        <v>309</v>
      </c>
      <c r="B21" s="348">
        <f>'- 31 -'!D21</f>
        <v>2129793</v>
      </c>
      <c r="C21" s="348">
        <f>B21/'- 7 -'!F21</f>
        <v>657.8511196911197</v>
      </c>
      <c r="D21" s="449">
        <f t="shared" si="0"/>
        <v>4.815355014334422</v>
      </c>
      <c r="E21" s="348">
        <f>I21/'- 7 -'!F21</f>
        <v>136.61528957528958</v>
      </c>
      <c r="F21" s="348">
        <f>'- 31 -'!F21</f>
        <v>430678</v>
      </c>
      <c r="G21" s="449">
        <f t="shared" si="1"/>
        <v>0.9737413292575945</v>
      </c>
      <c r="I21" s="1">
        <v>442292</v>
      </c>
    </row>
    <row r="22" spans="1:9" ht="13.5" customHeight="1">
      <c r="A22" s="25" t="s">
        <v>310</v>
      </c>
      <c r="B22" s="26">
        <f>'- 31 -'!D22</f>
        <v>1656052</v>
      </c>
      <c r="C22" s="26">
        <f>B22/'- 7 -'!F22</f>
        <v>993.2537635698435</v>
      </c>
      <c r="D22" s="450">
        <f t="shared" si="0"/>
        <v>4.8938719181543355</v>
      </c>
      <c r="E22" s="26">
        <f>I22/'- 7 -'!F22</f>
        <v>202.95867570323279</v>
      </c>
      <c r="F22" s="26">
        <f>'- 31 -'!F22</f>
        <v>57105</v>
      </c>
      <c r="G22" s="450">
        <f t="shared" si="1"/>
        <v>0.16875349076369783</v>
      </c>
      <c r="I22" s="1">
        <v>338393</v>
      </c>
    </row>
    <row r="23" spans="1:9" ht="13.5" customHeight="1">
      <c r="A23" s="347" t="s">
        <v>311</v>
      </c>
      <c r="B23" s="348">
        <f>'- 31 -'!D23</f>
        <v>838641</v>
      </c>
      <c r="C23" s="348">
        <f>B23/'- 7 -'!F23</f>
        <v>631.7446327683616</v>
      </c>
      <c r="D23" s="449">
        <f t="shared" si="0"/>
        <v>3.772088985642834</v>
      </c>
      <c r="E23" s="348">
        <f>I23/'- 7 -'!F23</f>
        <v>167.47871939736348</v>
      </c>
      <c r="F23" s="348">
        <f>'- 31 -'!F23</f>
        <v>110102</v>
      </c>
      <c r="G23" s="449">
        <f t="shared" si="1"/>
        <v>0.4952232737217085</v>
      </c>
      <c r="I23" s="1">
        <v>222328</v>
      </c>
    </row>
    <row r="24" spans="1:9" ht="13.5" customHeight="1">
      <c r="A24" s="25" t="s">
        <v>312</v>
      </c>
      <c r="B24" s="26">
        <f>'- 31 -'!D24</f>
        <v>3684528</v>
      </c>
      <c r="C24" s="26">
        <f>B24/'- 7 -'!F24</f>
        <v>799.8541191794204</v>
      </c>
      <c r="D24" s="450">
        <f t="shared" si="0"/>
        <v>5.648491575234209</v>
      </c>
      <c r="E24" s="26">
        <f>I24/'- 7 -'!F24</f>
        <v>141.60490611093022</v>
      </c>
      <c r="F24" s="26">
        <f>'- 31 -'!F24</f>
        <v>131912</v>
      </c>
      <c r="G24" s="450">
        <f t="shared" si="1"/>
        <v>0.20222503959049706</v>
      </c>
      <c r="I24" s="1">
        <v>652303</v>
      </c>
    </row>
    <row r="25" spans="1:9" ht="13.5" customHeight="1">
      <c r="A25" s="347" t="s">
        <v>313</v>
      </c>
      <c r="B25" s="348">
        <f>'- 31 -'!D25</f>
        <v>12644122</v>
      </c>
      <c r="C25" s="348">
        <f>B25/'- 7 -'!F25</f>
        <v>864.3484977953993</v>
      </c>
      <c r="D25" s="449">
        <f t="shared" si="0"/>
        <v>5.682225375987661</v>
      </c>
      <c r="E25" s="348">
        <f>I25/'- 7 -'!F25</f>
        <v>152.1144341525105</v>
      </c>
      <c r="F25" s="348">
        <f>'- 31 -'!F25</f>
        <v>632467</v>
      </c>
      <c r="G25" s="449">
        <f t="shared" si="1"/>
        <v>0.28422851637106855</v>
      </c>
      <c r="I25" s="1">
        <v>2225206</v>
      </c>
    </row>
    <row r="26" spans="1:9" ht="13.5" customHeight="1">
      <c r="A26" s="25" t="s">
        <v>314</v>
      </c>
      <c r="B26" s="26">
        <f>'- 31 -'!D26</f>
        <v>2962181</v>
      </c>
      <c r="C26" s="26">
        <f>B26/'- 7 -'!F26</f>
        <v>907.9481992337164</v>
      </c>
      <c r="D26" s="450">
        <f t="shared" si="0"/>
        <v>3.373221537193132</v>
      </c>
      <c r="E26" s="26">
        <f>I26/'- 7 -'!F26</f>
        <v>269.16352490421457</v>
      </c>
      <c r="F26" s="26">
        <f>'- 31 -'!F26</f>
        <v>191966</v>
      </c>
      <c r="G26" s="450">
        <f t="shared" si="1"/>
        <v>0.21860374015254866</v>
      </c>
      <c r="I26" s="1">
        <v>878146</v>
      </c>
    </row>
    <row r="27" spans="1:9" ht="13.5" customHeight="1">
      <c r="A27" s="347" t="s">
        <v>315</v>
      </c>
      <c r="B27" s="348">
        <f>'- 31 -'!D27</f>
        <v>3274899</v>
      </c>
      <c r="C27" s="454">
        <f>B27/'- 7 -'!F27</f>
        <v>966.5315940146976</v>
      </c>
      <c r="D27" s="451">
        <f t="shared" si="0"/>
        <v>7.108682628231565</v>
      </c>
      <c r="E27" s="454">
        <f>I27/'- 7 -'!F27</f>
        <v>135.96493816958355</v>
      </c>
      <c r="F27" s="454">
        <f>'- 31 -'!F27</f>
        <v>273626</v>
      </c>
      <c r="G27" s="451">
        <f t="shared" si="1"/>
        <v>0.5939482081225987</v>
      </c>
      <c r="I27" s="1">
        <v>460690</v>
      </c>
    </row>
    <row r="28" spans="1:9" ht="13.5" customHeight="1">
      <c r="A28" s="25" t="s">
        <v>316</v>
      </c>
      <c r="B28" s="26">
        <f>'- 31 -'!D28</f>
        <v>1720437</v>
      </c>
      <c r="C28" s="26">
        <f>B28/'- 7 -'!F28</f>
        <v>839.8520868928484</v>
      </c>
      <c r="D28" s="450">
        <f t="shared" si="0"/>
        <v>4.268237739996378</v>
      </c>
      <c r="E28" s="26">
        <f>I28/'- 7 -'!F28</f>
        <v>196.7678789358067</v>
      </c>
      <c r="F28" s="26">
        <f>'- 31 -'!F28</f>
        <v>103759</v>
      </c>
      <c r="G28" s="450">
        <f t="shared" si="1"/>
        <v>0.2574160400318548</v>
      </c>
      <c r="I28" s="1">
        <v>403079</v>
      </c>
    </row>
    <row r="29" spans="1:9" ht="13.5" customHeight="1">
      <c r="A29" s="347" t="s">
        <v>317</v>
      </c>
      <c r="B29" s="348">
        <f>'- 31 -'!D29</f>
        <v>9116873</v>
      </c>
      <c r="C29" s="348">
        <f>B29/'- 7 -'!F29</f>
        <v>709.0152817202628</v>
      </c>
      <c r="D29" s="449">
        <f t="shared" si="0"/>
        <v>5.373661207661272</v>
      </c>
      <c r="E29" s="348">
        <f>I29/'- 7 -'!F29</f>
        <v>131.94268382781817</v>
      </c>
      <c r="F29" s="348">
        <f>'- 31 -'!F29</f>
        <v>683861</v>
      </c>
      <c r="G29" s="449">
        <f t="shared" si="1"/>
        <v>0.40308089485643217</v>
      </c>
      <c r="I29" s="1">
        <v>1696585</v>
      </c>
    </row>
    <row r="30" spans="1:9" ht="13.5" customHeight="1">
      <c r="A30" s="25" t="s">
        <v>318</v>
      </c>
      <c r="B30" s="26">
        <f>'- 31 -'!D30</f>
        <v>858535</v>
      </c>
      <c r="C30" s="26">
        <f>B30/'- 7 -'!F30</f>
        <v>697.712312068265</v>
      </c>
      <c r="D30" s="450">
        <f t="shared" si="0"/>
        <v>4.1083143916736455</v>
      </c>
      <c r="E30" s="26">
        <f>I30/'- 7 -'!F30</f>
        <v>169.8293376676148</v>
      </c>
      <c r="F30" s="26">
        <f>'- 31 -'!F30</f>
        <v>141624</v>
      </c>
      <c r="G30" s="450">
        <f t="shared" si="1"/>
        <v>0.6777078597918411</v>
      </c>
      <c r="I30" s="1">
        <v>208975</v>
      </c>
    </row>
    <row r="31" spans="1:9" ht="13.5" customHeight="1">
      <c r="A31" s="347" t="s">
        <v>319</v>
      </c>
      <c r="B31" s="348">
        <f>'- 31 -'!D31</f>
        <v>2878910</v>
      </c>
      <c r="C31" s="348">
        <f>B31/'- 7 -'!F31</f>
        <v>848.7853057373666</v>
      </c>
      <c r="D31" s="449">
        <f t="shared" si="0"/>
        <v>5.2353813000663765</v>
      </c>
      <c r="E31" s="348">
        <f>I31/'- 7 -'!F31</f>
        <v>162.12483047349488</v>
      </c>
      <c r="F31" s="348">
        <f>'- 31 -'!F31</f>
        <v>142807</v>
      </c>
      <c r="G31" s="449">
        <f t="shared" si="1"/>
        <v>0.25969866974604244</v>
      </c>
      <c r="I31" s="1">
        <v>549895</v>
      </c>
    </row>
    <row r="32" spans="1:9" ht="13.5" customHeight="1">
      <c r="A32" s="25" t="s">
        <v>320</v>
      </c>
      <c r="B32" s="26">
        <f>'- 31 -'!D32</f>
        <v>1634811</v>
      </c>
      <c r="C32" s="26">
        <f>B32/'- 7 -'!F32</f>
        <v>740.4035326086956</v>
      </c>
      <c r="D32" s="450">
        <f t="shared" si="0"/>
        <v>4.0396125477211235</v>
      </c>
      <c r="E32" s="26">
        <f>I32/'- 7 -'!F32</f>
        <v>183.28577898550725</v>
      </c>
      <c r="F32" s="26">
        <f>'- 31 -'!F32</f>
        <v>256870</v>
      </c>
      <c r="G32" s="450">
        <f t="shared" si="1"/>
        <v>0.6347249162949876</v>
      </c>
      <c r="I32" s="1">
        <v>404695</v>
      </c>
    </row>
    <row r="33" spans="1:9" ht="13.5" customHeight="1">
      <c r="A33" s="347" t="s">
        <v>321</v>
      </c>
      <c r="B33" s="348">
        <f>'- 31 -'!D33</f>
        <v>2289186</v>
      </c>
      <c r="C33" s="348">
        <f>B33/'- 7 -'!F33</f>
        <v>957.818410041841</v>
      </c>
      <c r="D33" s="449">
        <f t="shared" si="0"/>
        <v>4.587317268673914</v>
      </c>
      <c r="E33" s="348">
        <f>I33/'- 7 -'!F33</f>
        <v>208.79707112970712</v>
      </c>
      <c r="F33" s="348">
        <f>'- 31 -'!F33</f>
        <v>232700</v>
      </c>
      <c r="G33" s="449">
        <f t="shared" si="1"/>
        <v>0.4663093031411252</v>
      </c>
      <c r="I33" s="1">
        <v>499025</v>
      </c>
    </row>
    <row r="34" spans="1:9" ht="13.5" customHeight="1">
      <c r="A34" s="25" t="s">
        <v>322</v>
      </c>
      <c r="B34" s="26">
        <f>'- 31 -'!D34</f>
        <v>1596076</v>
      </c>
      <c r="C34" s="26">
        <f>B34/'- 7 -'!F34</f>
        <v>744.0913752913752</v>
      </c>
      <c r="D34" s="450">
        <f t="shared" si="0"/>
        <v>4.886046654013347</v>
      </c>
      <c r="E34" s="26">
        <f>I34/'- 7 -'!F34</f>
        <v>152.28904428904428</v>
      </c>
      <c r="F34" s="26">
        <f>'- 31 -'!F34</f>
        <v>225335</v>
      </c>
      <c r="G34" s="450">
        <f t="shared" si="1"/>
        <v>0.6898150982673116</v>
      </c>
      <c r="I34" s="1">
        <v>326660</v>
      </c>
    </row>
    <row r="35" spans="1:9" ht="13.5" customHeight="1">
      <c r="A35" s="347" t="s">
        <v>323</v>
      </c>
      <c r="B35" s="348">
        <f>'- 31 -'!D35</f>
        <v>14325862</v>
      </c>
      <c r="C35" s="348">
        <f>B35/'- 7 -'!F35</f>
        <v>835.2054802506923</v>
      </c>
      <c r="D35" s="449">
        <f t="shared" si="0"/>
        <v>5.9341766468058035</v>
      </c>
      <c r="E35" s="348">
        <f>I35/'- 7 -'!F35</f>
        <v>140.74496429091968</v>
      </c>
      <c r="F35" s="348">
        <f>'- 31 -'!F35</f>
        <v>730150</v>
      </c>
      <c r="G35" s="449">
        <f t="shared" si="1"/>
        <v>0.30244875168176666</v>
      </c>
      <c r="I35" s="1">
        <v>2414128</v>
      </c>
    </row>
    <row r="36" spans="1:9" ht="13.5" customHeight="1">
      <c r="A36" s="25" t="s">
        <v>324</v>
      </c>
      <c r="B36" s="26">
        <f>'- 31 -'!D36</f>
        <v>1730833</v>
      </c>
      <c r="C36" s="26">
        <f>B36/'- 7 -'!F36</f>
        <v>876.1493292837257</v>
      </c>
      <c r="D36" s="450">
        <f t="shared" si="0"/>
        <v>5.342357469373393</v>
      </c>
      <c r="E36" s="26">
        <f>I36/'- 7 -'!F36</f>
        <v>164.0005062009618</v>
      </c>
      <c r="F36" s="26">
        <f>'- 31 -'!F36</f>
        <v>126644</v>
      </c>
      <c r="G36" s="450">
        <f t="shared" si="1"/>
        <v>0.3908970532404478</v>
      </c>
      <c r="I36" s="1">
        <v>323983</v>
      </c>
    </row>
    <row r="37" spans="1:9" ht="13.5" customHeight="1">
      <c r="A37" s="347" t="s">
        <v>325</v>
      </c>
      <c r="B37" s="348">
        <f>'- 31 -'!D37</f>
        <v>2716614</v>
      </c>
      <c r="C37" s="348">
        <f>B37/'- 7 -'!F37</f>
        <v>804.3268689859364</v>
      </c>
      <c r="D37" s="449">
        <f t="shared" si="0"/>
        <v>5.044864259569798</v>
      </c>
      <c r="E37" s="348">
        <f>I37/'- 7 -'!F37</f>
        <v>159.43478904515175</v>
      </c>
      <c r="F37" s="348">
        <f>'- 31 -'!F37</f>
        <v>212057</v>
      </c>
      <c r="G37" s="449">
        <f t="shared" si="1"/>
        <v>0.3937985964482229</v>
      </c>
      <c r="I37" s="1">
        <v>538491</v>
      </c>
    </row>
    <row r="38" spans="1:9" ht="13.5" customHeight="1">
      <c r="A38" s="25" t="s">
        <v>326</v>
      </c>
      <c r="B38" s="26">
        <f>'- 31 -'!D38</f>
        <v>6708485</v>
      </c>
      <c r="C38" s="26">
        <f>B38/'- 7 -'!F38</f>
        <v>774.2942059095107</v>
      </c>
      <c r="D38" s="450">
        <f t="shared" si="0"/>
        <v>6.186367920265438</v>
      </c>
      <c r="E38" s="26">
        <f>I38/'- 7 -'!F38</f>
        <v>125.16135734072022</v>
      </c>
      <c r="F38" s="26">
        <f>'- 31 -'!F38</f>
        <v>561029</v>
      </c>
      <c r="G38" s="450">
        <f t="shared" si="1"/>
        <v>0.5173644731915773</v>
      </c>
      <c r="I38" s="1">
        <v>1084398</v>
      </c>
    </row>
    <row r="39" spans="1:9" ht="13.5" customHeight="1">
      <c r="A39" s="347" t="s">
        <v>327</v>
      </c>
      <c r="B39" s="348">
        <f>'- 31 -'!D39</f>
        <v>1451010</v>
      </c>
      <c r="C39" s="348">
        <f>B39/'- 7 -'!F39</f>
        <v>839.1221374045801</v>
      </c>
      <c r="D39" s="449">
        <f t="shared" si="0"/>
        <v>4.640173197827992</v>
      </c>
      <c r="E39" s="348">
        <f>I39/'- 7 -'!F39</f>
        <v>180.8385380522785</v>
      </c>
      <c r="F39" s="348">
        <f>'- 31 -'!F39</f>
        <v>159202</v>
      </c>
      <c r="G39" s="449">
        <f t="shared" si="1"/>
        <v>0.5091107941644868</v>
      </c>
      <c r="I39" s="1">
        <v>312706</v>
      </c>
    </row>
    <row r="40" spans="1:9" ht="13.5" customHeight="1">
      <c r="A40" s="25" t="s">
        <v>328</v>
      </c>
      <c r="B40" s="26">
        <f>'- 31 -'!D40</f>
        <v>6885810</v>
      </c>
      <c r="C40" s="26">
        <f>B40/'- 7 -'!F40</f>
        <v>776.0303027570911</v>
      </c>
      <c r="D40" s="450">
        <f t="shared" si="0"/>
        <v>4.644117637140477</v>
      </c>
      <c r="E40" s="26">
        <f>I40/'- 7 -'!F40</f>
        <v>167.09962222983575</v>
      </c>
      <c r="F40" s="26">
        <f>'- 31 -'!F40</f>
        <v>1369779</v>
      </c>
      <c r="G40" s="450">
        <f t="shared" si="1"/>
        <v>0.9238440812169731</v>
      </c>
      <c r="I40" s="1">
        <v>1482695</v>
      </c>
    </row>
    <row r="41" spans="1:9" ht="13.5" customHeight="1">
      <c r="A41" s="347" t="s">
        <v>329</v>
      </c>
      <c r="B41" s="348">
        <f>'- 31 -'!D41</f>
        <v>3414068</v>
      </c>
      <c r="C41" s="348">
        <f>B41/'- 7 -'!F41</f>
        <v>720.1155874288124</v>
      </c>
      <c r="D41" s="449">
        <f t="shared" si="0"/>
        <v>4.653556819560361</v>
      </c>
      <c r="E41" s="348">
        <f>I41/'- 7 -'!F41</f>
        <v>154.74520143429658</v>
      </c>
      <c r="F41" s="348">
        <f>'- 31 -'!F41</f>
        <v>285563</v>
      </c>
      <c r="G41" s="449">
        <f t="shared" si="1"/>
        <v>0.3892376033705583</v>
      </c>
      <c r="I41" s="1">
        <v>733647</v>
      </c>
    </row>
    <row r="42" spans="1:9" ht="13.5" customHeight="1">
      <c r="A42" s="25" t="s">
        <v>330</v>
      </c>
      <c r="B42" s="26">
        <f>'- 31 -'!D42</f>
        <v>1470122</v>
      </c>
      <c r="C42" s="26">
        <f>B42/'- 7 -'!F42</f>
        <v>833.2607833134954</v>
      </c>
      <c r="D42" s="450">
        <f t="shared" si="0"/>
        <v>4.556808143301273</v>
      </c>
      <c r="E42" s="26">
        <f>I42/'- 7 -'!F42</f>
        <v>182.86062461032702</v>
      </c>
      <c r="F42" s="26">
        <f>'- 31 -'!F42</f>
        <v>164917</v>
      </c>
      <c r="G42" s="450">
        <f t="shared" si="1"/>
        <v>0.5111787515381826</v>
      </c>
      <c r="I42" s="1">
        <v>322621</v>
      </c>
    </row>
    <row r="43" spans="1:9" ht="13.5" customHeight="1">
      <c r="A43" s="347" t="s">
        <v>331</v>
      </c>
      <c r="B43" s="348">
        <f>'- 31 -'!D43</f>
        <v>690485</v>
      </c>
      <c r="C43" s="348">
        <f>B43/'- 7 -'!F43</f>
        <v>615.0218223924468</v>
      </c>
      <c r="D43" s="449">
        <f t="shared" si="0"/>
        <v>3.611701014750497</v>
      </c>
      <c r="E43" s="348">
        <f>I43/'- 7 -'!F43</f>
        <v>170.28591787654761</v>
      </c>
      <c r="F43" s="348">
        <f>'- 31 -'!F43</f>
        <v>97585</v>
      </c>
      <c r="G43" s="449">
        <f t="shared" si="1"/>
        <v>0.5104351919656868</v>
      </c>
      <c r="I43" s="1">
        <v>191180</v>
      </c>
    </row>
    <row r="44" spans="1:9" ht="13.5" customHeight="1">
      <c r="A44" s="25" t="s">
        <v>332</v>
      </c>
      <c r="B44" s="26">
        <f>'- 31 -'!D44</f>
        <v>714758</v>
      </c>
      <c r="C44" s="26">
        <f>B44/'- 7 -'!F44</f>
        <v>916.3564102564103</v>
      </c>
      <c r="D44" s="450">
        <f t="shared" si="0"/>
        <v>4.011505413156581</v>
      </c>
      <c r="E44" s="26">
        <f>I44/'- 7 -'!F44</f>
        <v>228.43205128205128</v>
      </c>
      <c r="F44" s="26">
        <f>'- 31 -'!F44</f>
        <v>81456</v>
      </c>
      <c r="G44" s="450">
        <f t="shared" si="1"/>
        <v>0.4571633824792201</v>
      </c>
      <c r="I44" s="1">
        <v>178177</v>
      </c>
    </row>
    <row r="45" spans="1:9" ht="13.5" customHeight="1">
      <c r="A45" s="347" t="s">
        <v>333</v>
      </c>
      <c r="B45" s="348">
        <f>'- 31 -'!D45</f>
        <v>1104115</v>
      </c>
      <c r="C45" s="348">
        <f>B45/'- 7 -'!F45</f>
        <v>739.5277963831212</v>
      </c>
      <c r="D45" s="449">
        <f t="shared" si="0"/>
        <v>5.3058473574442315</v>
      </c>
      <c r="E45" s="348">
        <f>I45/'- 7 -'!F45</f>
        <v>139.3797722705961</v>
      </c>
      <c r="F45" s="348">
        <f>'- 31 -'!F45</f>
        <v>70819</v>
      </c>
      <c r="G45" s="449">
        <f t="shared" si="1"/>
        <v>0.34032216209982025</v>
      </c>
      <c r="I45" s="1">
        <v>208094</v>
      </c>
    </row>
    <row r="46" spans="1:9" ht="13.5" customHeight="1">
      <c r="A46" s="25" t="s">
        <v>334</v>
      </c>
      <c r="B46" s="26">
        <f>'- 31 -'!D46</f>
        <v>29168544</v>
      </c>
      <c r="C46" s="26">
        <f>B46/'- 7 -'!F46</f>
        <v>955.0806145302615</v>
      </c>
      <c r="D46" s="450">
        <f t="shared" si="0"/>
        <v>5.93552682719368</v>
      </c>
      <c r="E46" s="26">
        <f>I46/'- 7 -'!F46</f>
        <v>160.9091563961179</v>
      </c>
      <c r="F46" s="26">
        <f>'- 31 -'!F46</f>
        <v>5823478</v>
      </c>
      <c r="G46" s="450">
        <f t="shared" si="1"/>
        <v>1.1850234929989032</v>
      </c>
      <c r="I46" s="1">
        <v>4914230</v>
      </c>
    </row>
    <row r="47" spans="1:9" ht="4.5" customHeight="1">
      <c r="A47"/>
      <c r="B47" s="28"/>
      <c r="C47" s="455"/>
      <c r="D47" s="452"/>
      <c r="E47" s="455"/>
      <c r="F47" s="455"/>
      <c r="G47" s="452"/>
      <c r="I47"/>
    </row>
    <row r="48" spans="1:9" ht="13.5" customHeight="1">
      <c r="A48" s="349" t="s">
        <v>335</v>
      </c>
      <c r="B48" s="350">
        <f>SUM(B11:B46)</f>
        <v>150583258</v>
      </c>
      <c r="C48" s="350">
        <f>B48/'- 7 -'!F48</f>
        <v>855.9543644883826</v>
      </c>
      <c r="D48" s="453">
        <f>B48/I48</f>
        <v>5.454251400632539</v>
      </c>
      <c r="E48" s="350">
        <f>I48/'- 7 -'!F48</f>
        <v>156.93342708572547</v>
      </c>
      <c r="F48" s="350">
        <f>SUM(F11:F46)</f>
        <v>15876799</v>
      </c>
      <c r="G48" s="453">
        <f t="shared" si="1"/>
        <v>0.5750709231122579</v>
      </c>
      <c r="I48" s="1">
        <f>SUM(I11:I46)</f>
        <v>27608419</v>
      </c>
    </row>
    <row r="49" spans="1:7" ht="4.5" customHeight="1">
      <c r="A49" s="27" t="s">
        <v>50</v>
      </c>
      <c r="B49" s="28"/>
      <c r="C49" s="455"/>
      <c r="D49" s="452"/>
      <c r="E49" s="455"/>
      <c r="F49" s="455"/>
      <c r="G49" s="452"/>
    </row>
    <row r="50" spans="1:9" ht="13.5" customHeight="1">
      <c r="A50" s="25" t="s">
        <v>336</v>
      </c>
      <c r="B50" s="26">
        <f>'- 31 -'!D50</f>
        <v>308174</v>
      </c>
      <c r="C50" s="26">
        <f>B50/'- 7 -'!F50</f>
        <v>1349.8642137538327</v>
      </c>
      <c r="D50" s="450">
        <f>B50/I50</f>
        <v>4.408405573198295</v>
      </c>
      <c r="E50" s="26">
        <f>I50/'- 7 -'!F50</f>
        <v>306.2023653088042</v>
      </c>
      <c r="F50" s="26">
        <f>'- 31 -'!F50</f>
        <v>0</v>
      </c>
      <c r="G50" s="450">
        <f>F50/I50</f>
        <v>0</v>
      </c>
      <c r="I50" s="1">
        <v>69906</v>
      </c>
    </row>
    <row r="51" spans="1:7" ht="13.5" customHeight="1">
      <c r="A51" s="347" t="s">
        <v>337</v>
      </c>
      <c r="B51" s="348">
        <f>'- 31 -'!D51</f>
        <v>821608</v>
      </c>
      <c r="C51" s="348">
        <f>B51/'- 7 -'!F51</f>
        <v>1181.4897900488925</v>
      </c>
      <c r="D51" s="451" t="s">
        <v>258</v>
      </c>
      <c r="E51" s="348">
        <f>I51/'- 7 -'!F51</f>
        <v>0</v>
      </c>
      <c r="F51" s="348">
        <f>'- 31 -'!F51</f>
        <v>40224</v>
      </c>
      <c r="G51" s="451" t="s">
        <v>258</v>
      </c>
    </row>
    <row r="52" spans="1:9" ht="49.5" customHeight="1">
      <c r="A52" s="29"/>
      <c r="B52" s="29"/>
      <c r="C52" s="29"/>
      <c r="D52" s="29"/>
      <c r="E52" s="29"/>
      <c r="F52" s="29"/>
      <c r="G52" s="29"/>
      <c r="I52" s="257"/>
    </row>
    <row r="53" ht="15" customHeight="1">
      <c r="A53" s="129" t="s">
        <v>543</v>
      </c>
    </row>
    <row r="54" ht="12" customHeight="1">
      <c r="A54" s="129" t="s">
        <v>479</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3.xml><?xml version="1.0" encoding="utf-8"?>
<worksheet xmlns="http://schemas.openxmlformats.org/spreadsheetml/2006/main" xmlns:r="http://schemas.openxmlformats.org/officeDocument/2006/relationships">
  <sheetPr codeName="Sheet52">
    <pageSetUpPr fitToPage="1"/>
  </sheetPr>
  <dimension ref="A1:J55"/>
  <sheetViews>
    <sheetView showGridLines="0" showZeros="0" workbookViewId="0" topLeftCell="A1">
      <selection activeCell="A1" sqref="A1"/>
    </sheetView>
  </sheetViews>
  <sheetFormatPr defaultColWidth="15.83203125" defaultRowHeight="12"/>
  <cols>
    <col min="1" max="1" width="32.83203125" style="1" customWidth="1"/>
    <col min="2" max="2" width="13.83203125" style="1" customWidth="1"/>
    <col min="3" max="3" width="8.83203125" style="1" customWidth="1"/>
    <col min="4" max="4" width="9.83203125" style="1" customWidth="1"/>
    <col min="5" max="5" width="14.83203125" style="1" customWidth="1"/>
    <col min="6" max="6" width="8.83203125" style="1" customWidth="1"/>
    <col min="7" max="7" width="9.83203125" style="1" customWidth="1"/>
    <col min="8" max="8" width="14.83203125" style="1" customWidth="1"/>
    <col min="9" max="9" width="8.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6"/>
      <c r="B2" s="7" t="s">
        <v>250</v>
      </c>
      <c r="C2" s="8"/>
      <c r="D2" s="8"/>
      <c r="E2" s="8"/>
      <c r="F2" s="8"/>
      <c r="G2" s="8"/>
      <c r="H2" s="83"/>
      <c r="I2" s="177"/>
      <c r="J2" s="93"/>
    </row>
    <row r="3" spans="1:10" ht="15.75" customHeight="1">
      <c r="A3" s="158"/>
      <c r="B3" s="9" t="str">
        <f>OPYEAR</f>
        <v>OPERATING FUND 2005/2006 ACTUAL</v>
      </c>
      <c r="C3" s="10"/>
      <c r="D3" s="10"/>
      <c r="E3" s="10"/>
      <c r="F3" s="10"/>
      <c r="G3" s="10"/>
      <c r="H3" s="85"/>
      <c r="I3" s="85"/>
      <c r="J3" s="75"/>
    </row>
    <row r="4" spans="2:10" ht="15.75" customHeight="1">
      <c r="B4" s="6"/>
      <c r="C4" s="6"/>
      <c r="D4" s="6"/>
      <c r="E4" s="6"/>
      <c r="F4" s="6"/>
      <c r="G4" s="6"/>
      <c r="H4" s="6"/>
      <c r="I4" s="6"/>
      <c r="J4" s="6"/>
    </row>
    <row r="5" ht="13.5" customHeight="1"/>
    <row r="6" spans="2:10" ht="18" customHeight="1">
      <c r="B6" s="178" t="s">
        <v>480</v>
      </c>
      <c r="C6" s="179"/>
      <c r="D6" s="180"/>
      <c r="E6" s="180"/>
      <c r="F6" s="180"/>
      <c r="G6" s="180"/>
      <c r="H6" s="180"/>
      <c r="I6" s="180"/>
      <c r="J6" s="181"/>
    </row>
    <row r="7" spans="2:10" ht="15.75" customHeight="1">
      <c r="B7" s="362" t="s">
        <v>226</v>
      </c>
      <c r="C7" s="363"/>
      <c r="D7" s="364"/>
      <c r="E7" s="362" t="s">
        <v>211</v>
      </c>
      <c r="F7" s="363"/>
      <c r="G7" s="364"/>
      <c r="H7" s="362" t="s">
        <v>217</v>
      </c>
      <c r="I7" s="363"/>
      <c r="J7" s="364"/>
    </row>
    <row r="8" spans="1:10" ht="15.75" customHeight="1">
      <c r="A8" s="76"/>
      <c r="B8" s="161"/>
      <c r="C8" s="78"/>
      <c r="D8" s="18" t="s">
        <v>118</v>
      </c>
      <c r="E8" s="161"/>
      <c r="F8" s="159"/>
      <c r="G8" s="18" t="s">
        <v>118</v>
      </c>
      <c r="H8" s="161"/>
      <c r="I8" s="159"/>
      <c r="J8" s="18" t="s">
        <v>118</v>
      </c>
    </row>
    <row r="9" spans="1:10" ht="15.75" customHeight="1">
      <c r="A9" s="42" t="s">
        <v>141</v>
      </c>
      <c r="B9" s="88" t="s">
        <v>142</v>
      </c>
      <c r="C9" s="88" t="s">
        <v>143</v>
      </c>
      <c r="D9" s="88" t="s">
        <v>144</v>
      </c>
      <c r="E9" s="88" t="s">
        <v>142</v>
      </c>
      <c r="F9" s="88" t="s">
        <v>143</v>
      </c>
      <c r="G9" s="88" t="s">
        <v>144</v>
      </c>
      <c r="H9" s="88" t="s">
        <v>142</v>
      </c>
      <c r="I9" s="88" t="s">
        <v>143</v>
      </c>
      <c r="J9" s="88" t="s">
        <v>144</v>
      </c>
    </row>
    <row r="10" ht="4.5" customHeight="1">
      <c r="A10" s="4"/>
    </row>
    <row r="11" spans="1:10" ht="13.5" customHeight="1">
      <c r="A11" s="347" t="s">
        <v>300</v>
      </c>
      <c r="B11" s="348">
        <v>115426</v>
      </c>
      <c r="C11" s="354">
        <f>B11/'- 3 -'!D11*100</f>
        <v>0.9549642986680503</v>
      </c>
      <c r="D11" s="348">
        <f>B11/'- 7 -'!F11</f>
        <v>76.89940039973351</v>
      </c>
      <c r="E11" s="348">
        <v>40243</v>
      </c>
      <c r="F11" s="354">
        <f>E11/'- 3 -'!D11*100</f>
        <v>0.3329460283757416</v>
      </c>
      <c r="G11" s="348">
        <f>E11/'- 7 -'!F11</f>
        <v>26.8107928047968</v>
      </c>
      <c r="H11" s="348">
        <v>160770</v>
      </c>
      <c r="I11" s="354">
        <f>H11/'- 3 -'!D11*100</f>
        <v>1.330112888750043</v>
      </c>
      <c r="J11" s="348">
        <f>H11/'- 7 -'!F11</f>
        <v>107.10859427048634</v>
      </c>
    </row>
    <row r="12" spans="1:10" ht="13.5" customHeight="1">
      <c r="A12" s="25" t="s">
        <v>301</v>
      </c>
      <c r="B12" s="26">
        <v>106861</v>
      </c>
      <c r="C12" s="80">
        <f>B12/'- 3 -'!D12*100</f>
        <v>0.5100325995888276</v>
      </c>
      <c r="D12" s="26">
        <f>B12/'- 7 -'!F12</f>
        <v>45.563893744936685</v>
      </c>
      <c r="E12" s="26">
        <v>44752</v>
      </c>
      <c r="F12" s="80">
        <f>E12/'- 3 -'!D12*100</f>
        <v>0.21359503370546049</v>
      </c>
      <c r="G12" s="26">
        <f>E12/'- 7 -'!F12</f>
        <v>19.081567390099348</v>
      </c>
      <c r="H12" s="26">
        <v>227564</v>
      </c>
      <c r="I12" s="80">
        <f>H12/'- 3 -'!D12*100</f>
        <v>1.086131128221072</v>
      </c>
      <c r="J12" s="26">
        <f>H12/'- 7 -'!F12</f>
        <v>97.02980428942993</v>
      </c>
    </row>
    <row r="13" spans="1:10" ht="13.5" customHeight="1">
      <c r="A13" s="347" t="s">
        <v>302</v>
      </c>
      <c r="B13" s="348">
        <v>200018</v>
      </c>
      <c r="C13" s="354">
        <f>B13/'- 3 -'!D13*100</f>
        <v>0.386059905623796</v>
      </c>
      <c r="D13" s="348">
        <f>B13/'- 7 -'!F13</f>
        <v>28.887637203928364</v>
      </c>
      <c r="E13" s="348">
        <v>135693</v>
      </c>
      <c r="F13" s="354">
        <f>E13/'- 3 -'!D13*100</f>
        <v>0.26190456245842747</v>
      </c>
      <c r="G13" s="348">
        <f>E13/'- 7 -'!F13</f>
        <v>19.597487001733104</v>
      </c>
      <c r="H13" s="348">
        <v>455296</v>
      </c>
      <c r="I13" s="354">
        <f>H13/'- 3 -'!D13*100</f>
        <v>0.8787785638837096</v>
      </c>
      <c r="J13" s="348">
        <f>H13/'- 7 -'!F13</f>
        <v>65.75621028307337</v>
      </c>
    </row>
    <row r="14" spans="1:10" ht="13.5" customHeight="1">
      <c r="A14" s="25" t="s">
        <v>338</v>
      </c>
      <c r="B14" s="26">
        <v>156652</v>
      </c>
      <c r="C14" s="80">
        <f>B14/'- 3 -'!D14*100</f>
        <v>0.3380719269325074</v>
      </c>
      <c r="D14" s="26">
        <f>B14/'- 7 -'!F14</f>
        <v>34.20424026725475</v>
      </c>
      <c r="E14" s="26">
        <v>180167</v>
      </c>
      <c r="F14" s="80">
        <f>E14/'- 3 -'!D14*100</f>
        <v>0.3888198354291619</v>
      </c>
      <c r="G14" s="26">
        <f>E14/'- 7 -'!F14</f>
        <v>39.338631847856945</v>
      </c>
      <c r="H14" s="26">
        <v>317938</v>
      </c>
      <c r="I14" s="80">
        <f>H14/'- 3 -'!D14*100</f>
        <v>0.686144526115642</v>
      </c>
      <c r="J14" s="26">
        <f>H14/'- 7 -'!F14</f>
        <v>69.42029301949825</v>
      </c>
    </row>
    <row r="15" spans="1:10" ht="13.5" customHeight="1">
      <c r="A15" s="347" t="s">
        <v>303</v>
      </c>
      <c r="B15" s="348">
        <v>41314</v>
      </c>
      <c r="C15" s="354">
        <f>B15/'- 3 -'!D15*100</f>
        <v>0.29877192834015254</v>
      </c>
      <c r="D15" s="348">
        <f>B15/'- 7 -'!F15</f>
        <v>25.70877411325451</v>
      </c>
      <c r="E15" s="348">
        <v>36543</v>
      </c>
      <c r="F15" s="354">
        <f>E15/'- 3 -'!D15*100</f>
        <v>0.2642693173581399</v>
      </c>
      <c r="G15" s="348">
        <f>E15/'- 7 -'!F15</f>
        <v>22.73988799004356</v>
      </c>
      <c r="H15" s="348">
        <v>230843</v>
      </c>
      <c r="I15" s="354">
        <f>H15/'- 3 -'!D15*100</f>
        <v>1.6693955621296854</v>
      </c>
      <c r="J15" s="348">
        <f>H15/'- 7 -'!F15</f>
        <v>143.64841319228375</v>
      </c>
    </row>
    <row r="16" spans="1:10" ht="13.5" customHeight="1">
      <c r="A16" s="25" t="s">
        <v>304</v>
      </c>
      <c r="B16" s="26">
        <v>99386</v>
      </c>
      <c r="C16" s="80">
        <f>B16/'- 3 -'!D16*100</f>
        <v>0.8856660598910441</v>
      </c>
      <c r="D16" s="26">
        <f>B16/'- 7 -'!F16</f>
        <v>79.73204973926995</v>
      </c>
      <c r="E16" s="26">
        <v>28196</v>
      </c>
      <c r="F16" s="80">
        <f>E16/'- 3 -'!D16*100</f>
        <v>0.2512651703930924</v>
      </c>
      <c r="G16" s="26">
        <f>E16/'- 7 -'!F16</f>
        <v>22.620136381869234</v>
      </c>
      <c r="H16" s="26">
        <v>83592</v>
      </c>
      <c r="I16" s="80">
        <f>H16/'- 3 -'!D16*100</f>
        <v>0.744919780234763</v>
      </c>
      <c r="J16" s="26">
        <f>H16/'- 7 -'!F16</f>
        <v>67.06137184115524</v>
      </c>
    </row>
    <row r="17" spans="1:10" ht="13.5" customHeight="1">
      <c r="A17" s="347" t="s">
        <v>305</v>
      </c>
      <c r="B17" s="348">
        <v>77611</v>
      </c>
      <c r="C17" s="354">
        <f>B17/'- 3 -'!D17*100</f>
        <v>0.5885567865046676</v>
      </c>
      <c r="D17" s="348">
        <f>B17/'- 7 -'!F17</f>
        <v>51.76724051679862</v>
      </c>
      <c r="E17" s="348">
        <v>26290</v>
      </c>
      <c r="F17" s="354">
        <f>E17/'- 3 -'!D17*100</f>
        <v>0.1993681039698975</v>
      </c>
      <c r="G17" s="348">
        <f>E17/'- 7 -'!F17</f>
        <v>17.53566830973233</v>
      </c>
      <c r="H17" s="348">
        <v>220514</v>
      </c>
      <c r="I17" s="354">
        <f>H17/'- 3 -'!D17*100</f>
        <v>1.6722502122030418</v>
      </c>
      <c r="J17" s="348">
        <f>H17/'- 7 -'!F17</f>
        <v>147.08483688293325</v>
      </c>
    </row>
    <row r="18" spans="1:10" ht="13.5" customHeight="1">
      <c r="A18" s="25" t="s">
        <v>306</v>
      </c>
      <c r="B18" s="26">
        <v>323377</v>
      </c>
      <c r="C18" s="80">
        <f>B18/'- 3 -'!D18*100</f>
        <v>0.39835859657523737</v>
      </c>
      <c r="D18" s="26">
        <f>B18/'- 7 -'!F18</f>
        <v>57.22473898425058</v>
      </c>
      <c r="E18" s="26">
        <v>424273</v>
      </c>
      <c r="F18" s="80">
        <f>E18/'- 3 -'!D18*100</f>
        <v>0.5226494056310921</v>
      </c>
      <c r="G18" s="26">
        <f>E18/'- 7 -'!F18</f>
        <v>75.07927800389312</v>
      </c>
      <c r="H18" s="26">
        <v>687238</v>
      </c>
      <c r="I18" s="80">
        <f>H18/'- 3 -'!D18*100</f>
        <v>0.8465882397114605</v>
      </c>
      <c r="J18" s="26">
        <f>H18/'- 7 -'!F18</f>
        <v>121.61351973102106</v>
      </c>
    </row>
    <row r="19" spans="1:10" ht="13.5" customHeight="1">
      <c r="A19" s="347" t="s">
        <v>307</v>
      </c>
      <c r="B19" s="348">
        <v>140758</v>
      </c>
      <c r="C19" s="354">
        <f>B19/'- 3 -'!D19*100</f>
        <v>0.6484610946377826</v>
      </c>
      <c r="D19" s="348">
        <f>B19/'- 7 -'!F19</f>
        <v>42.430855954300874</v>
      </c>
      <c r="E19" s="348">
        <v>47871</v>
      </c>
      <c r="F19" s="354">
        <f>E19/'- 3 -'!D19*100</f>
        <v>0.2205379520979645</v>
      </c>
      <c r="G19" s="348">
        <f>E19/'- 7 -'!F19</f>
        <v>14.430494219783863</v>
      </c>
      <c r="H19" s="348">
        <v>471584</v>
      </c>
      <c r="I19" s="354">
        <f>H19/'- 3 -'!D19*100</f>
        <v>2.172550596439734</v>
      </c>
      <c r="J19" s="348">
        <f>H19/'- 7 -'!F19</f>
        <v>142.15684205766652</v>
      </c>
    </row>
    <row r="20" spans="1:10" ht="13.5" customHeight="1">
      <c r="A20" s="25" t="s">
        <v>308</v>
      </c>
      <c r="B20" s="26">
        <v>234949</v>
      </c>
      <c r="C20" s="80">
        <f>B20/'- 3 -'!D20*100</f>
        <v>0.555921610152698</v>
      </c>
      <c r="D20" s="26">
        <f>B20/'- 7 -'!F20</f>
        <v>35.333333333333336</v>
      </c>
      <c r="E20" s="26">
        <v>69167</v>
      </c>
      <c r="F20" s="80">
        <f>E20/'- 3 -'!D20*100</f>
        <v>0.1636586238265822</v>
      </c>
      <c r="G20" s="26">
        <f>E20/'- 7 -'!F20</f>
        <v>10.40183472441537</v>
      </c>
      <c r="H20" s="26">
        <v>480584</v>
      </c>
      <c r="I20" s="80">
        <f>H20/'- 3 -'!D20*100</f>
        <v>1.1371277642961843</v>
      </c>
      <c r="J20" s="26">
        <f>H20/'- 7 -'!F20</f>
        <v>72.27370478983383</v>
      </c>
    </row>
    <row r="21" spans="1:10" ht="13.5" customHeight="1">
      <c r="A21" s="347" t="s">
        <v>309</v>
      </c>
      <c r="B21" s="348">
        <v>179072</v>
      </c>
      <c r="C21" s="354">
        <f>B21/'- 3 -'!D21*100</f>
        <v>0.6927571725408778</v>
      </c>
      <c r="D21" s="348">
        <f>B21/'- 7 -'!F21</f>
        <v>55.31181467181467</v>
      </c>
      <c r="E21" s="348">
        <v>158255</v>
      </c>
      <c r="F21" s="354">
        <f>E21/'- 3 -'!D21*100</f>
        <v>0.612224615464487</v>
      </c>
      <c r="G21" s="348">
        <f>E21/'- 7 -'!F21</f>
        <v>48.88185328185328</v>
      </c>
      <c r="H21" s="348">
        <v>245302</v>
      </c>
      <c r="I21" s="354">
        <f>H21/'- 3 -'!D21*100</f>
        <v>0.9489742669910561</v>
      </c>
      <c r="J21" s="348">
        <f>H21/'- 7 -'!F21</f>
        <v>75.76895752895753</v>
      </c>
    </row>
    <row r="22" spans="1:10" ht="13.5" customHeight="1">
      <c r="A22" s="25" t="s">
        <v>310</v>
      </c>
      <c r="B22" s="26">
        <v>53443</v>
      </c>
      <c r="C22" s="80">
        <f>B22/'- 3 -'!D22*100</f>
        <v>0.37404214820840087</v>
      </c>
      <c r="D22" s="26">
        <f>B22/'- 7 -'!F22</f>
        <v>32.05361962454268</v>
      </c>
      <c r="E22" s="26">
        <v>28113</v>
      </c>
      <c r="F22" s="80">
        <f>E22/'- 3 -'!D22*100</f>
        <v>0.19676004177502712</v>
      </c>
      <c r="G22" s="26">
        <f>E22/'- 7 -'!F22</f>
        <v>16.8613926707851</v>
      </c>
      <c r="H22" s="26">
        <v>98000</v>
      </c>
      <c r="I22" s="80">
        <f>H22/'- 3 -'!D22*100</f>
        <v>0.685892081739859</v>
      </c>
      <c r="J22" s="26">
        <f>H22/'- 7 -'!F22</f>
        <v>58.777664487494754</v>
      </c>
    </row>
    <row r="23" spans="1:10" ht="13.5" customHeight="1">
      <c r="A23" s="347" t="s">
        <v>311</v>
      </c>
      <c r="B23" s="348">
        <v>46350</v>
      </c>
      <c r="C23" s="354">
        <f>B23/'- 3 -'!D23*100</f>
        <v>0.40011836943002427</v>
      </c>
      <c r="D23" s="348">
        <f>B23/'- 7 -'!F23</f>
        <v>34.91525423728814</v>
      </c>
      <c r="E23" s="348">
        <v>35407</v>
      </c>
      <c r="F23" s="354">
        <f>E23/'- 3 -'!D23*100</f>
        <v>0.3056524510552075</v>
      </c>
      <c r="G23" s="348">
        <f>E23/'- 7 -'!F23</f>
        <v>26.671939736346516</v>
      </c>
      <c r="H23" s="348">
        <v>92572</v>
      </c>
      <c r="I23" s="354">
        <f>H23/'- 3 -'!D23*100</f>
        <v>0.7991317733522374</v>
      </c>
      <c r="J23" s="348">
        <f>H23/'- 7 -'!F23</f>
        <v>69.73408662900188</v>
      </c>
    </row>
    <row r="24" spans="1:10" ht="13.5" customHeight="1">
      <c r="A24" s="25" t="s">
        <v>312</v>
      </c>
      <c r="B24" s="26">
        <v>158133</v>
      </c>
      <c r="C24" s="80">
        <f>B24/'- 3 -'!D24*100</f>
        <v>0.41198969662313983</v>
      </c>
      <c r="D24" s="26">
        <f>B24/'- 7 -'!F24</f>
        <v>34.328231846304135</v>
      </c>
      <c r="E24" s="26">
        <v>139192</v>
      </c>
      <c r="F24" s="80">
        <f>E24/'- 3 -'!D24*100</f>
        <v>0.3626420155967956</v>
      </c>
      <c r="G24" s="26">
        <f>E24/'- 7 -'!F24</f>
        <v>30.21643330077065</v>
      </c>
      <c r="H24" s="26">
        <v>415941</v>
      </c>
      <c r="I24" s="80">
        <f>H24/'- 3 -'!D24*100</f>
        <v>1.0836663214074571</v>
      </c>
      <c r="J24" s="26">
        <f>H24/'- 7 -'!F24</f>
        <v>90.29436665581244</v>
      </c>
    </row>
    <row r="25" spans="1:10" ht="13.5" customHeight="1">
      <c r="A25" s="347" t="s">
        <v>313</v>
      </c>
      <c r="B25" s="348">
        <v>487978</v>
      </c>
      <c r="C25" s="354">
        <f>B25/'- 3 -'!D25*100</f>
        <v>0.4062565124689408</v>
      </c>
      <c r="D25" s="348">
        <f>B25/'- 7 -'!F25</f>
        <v>33.35803397477527</v>
      </c>
      <c r="E25" s="348">
        <v>988049</v>
      </c>
      <c r="F25" s="354">
        <f>E25/'- 3 -'!D25*100</f>
        <v>0.8225808148900657</v>
      </c>
      <c r="G25" s="348">
        <f>E25/'- 7 -'!F25</f>
        <v>67.54274190791948</v>
      </c>
      <c r="H25" s="348">
        <v>985116</v>
      </c>
      <c r="I25" s="354">
        <f>H25/'- 3 -'!D25*100</f>
        <v>0.8201390032693135</v>
      </c>
      <c r="J25" s="348">
        <f>H25/'- 7 -'!F25</f>
        <v>67.34224288204533</v>
      </c>
    </row>
    <row r="26" spans="1:10" ht="13.5" customHeight="1">
      <c r="A26" s="25" t="s">
        <v>314</v>
      </c>
      <c r="B26" s="26">
        <v>251357</v>
      </c>
      <c r="C26" s="80">
        <f>B26/'- 3 -'!D26*100</f>
        <v>0.8635388889156095</v>
      </c>
      <c r="D26" s="26">
        <f>B26/'- 7 -'!F26</f>
        <v>77.04429118773946</v>
      </c>
      <c r="E26" s="26">
        <v>34986</v>
      </c>
      <c r="F26" s="80">
        <f>E26/'- 3 -'!D26*100</f>
        <v>0.12019466960379666</v>
      </c>
      <c r="G26" s="26">
        <f>E26/'- 7 -'!F26</f>
        <v>10.72367816091954</v>
      </c>
      <c r="H26" s="26">
        <v>372189</v>
      </c>
      <c r="I26" s="80">
        <f>H26/'- 3 -'!D26*100</f>
        <v>1.278658145691633</v>
      </c>
      <c r="J26" s="26">
        <f>H26/'- 7 -'!F26</f>
        <v>114.08091954022989</v>
      </c>
    </row>
    <row r="27" spans="1:10" ht="13.5" customHeight="1">
      <c r="A27" s="347" t="s">
        <v>315</v>
      </c>
      <c r="B27" s="348">
        <v>167450</v>
      </c>
      <c r="C27" s="354">
        <f>B27/'- 3 -'!D27*100</f>
        <v>0.566224972864653</v>
      </c>
      <c r="D27" s="348">
        <f>B27/'- 7 -'!F27</f>
        <v>49.420063158516065</v>
      </c>
      <c r="E27" s="348">
        <v>23148</v>
      </c>
      <c r="F27" s="354">
        <f>E27/'- 3 -'!D27*100</f>
        <v>0.0782739663891967</v>
      </c>
      <c r="G27" s="348">
        <f>E27/'- 7 -'!F27</f>
        <v>6.831744532656494</v>
      </c>
      <c r="H27" s="348">
        <v>284388</v>
      </c>
      <c r="I27" s="354">
        <f>H27/'- 3 -'!D27*100</f>
        <v>0.9616457902838635</v>
      </c>
      <c r="J27" s="348">
        <f>H27/'- 7 -'!F27</f>
        <v>83.9323554584895</v>
      </c>
    </row>
    <row r="28" spans="1:10" ht="13.5" customHeight="1">
      <c r="A28" s="25" t="s">
        <v>316</v>
      </c>
      <c r="B28" s="26">
        <v>147499</v>
      </c>
      <c r="C28" s="80">
        <f>B28/'- 3 -'!D28*100</f>
        <v>0.8200130802702069</v>
      </c>
      <c r="D28" s="26">
        <f>B28/'- 7 -'!F28</f>
        <v>72.00341713448866</v>
      </c>
      <c r="E28" s="26">
        <v>18951</v>
      </c>
      <c r="F28" s="80">
        <f>E28/'- 3 -'!D28*100</f>
        <v>0.10535710672072822</v>
      </c>
      <c r="G28" s="26">
        <f>E28/'- 7 -'!F28</f>
        <v>9.251159384915793</v>
      </c>
      <c r="H28" s="26">
        <v>251075</v>
      </c>
      <c r="I28" s="80">
        <f>H28/'- 3 -'!D28*100</f>
        <v>1.3958385082532234</v>
      </c>
      <c r="J28" s="26">
        <f>H28/'- 7 -'!F28</f>
        <v>122.56529167683671</v>
      </c>
    </row>
    <row r="29" spans="1:10" ht="13.5" customHeight="1">
      <c r="A29" s="347" t="s">
        <v>317</v>
      </c>
      <c r="B29" s="348">
        <v>804824</v>
      </c>
      <c r="C29" s="354">
        <f>B29/'- 3 -'!D29*100</f>
        <v>0.7294472338836191</v>
      </c>
      <c r="D29" s="348">
        <f>B29/'- 7 -'!F29</f>
        <v>62.59081541392853</v>
      </c>
      <c r="E29" s="348">
        <v>248420</v>
      </c>
      <c r="F29" s="354">
        <f>E29/'- 3 -'!D29*100</f>
        <v>0.22515392413915172</v>
      </c>
      <c r="G29" s="348">
        <f>E29/'- 7 -'!F29</f>
        <v>19.319516273282265</v>
      </c>
      <c r="H29" s="348">
        <v>1454536</v>
      </c>
      <c r="I29" s="354">
        <f>H29/'- 3 -'!D29*100</f>
        <v>1.3183096699205588</v>
      </c>
      <c r="J29" s="348">
        <f>H29/'- 7 -'!F29</f>
        <v>113.11863747715519</v>
      </c>
    </row>
    <row r="30" spans="1:10" ht="13.5" customHeight="1">
      <c r="A30" s="25" t="s">
        <v>318</v>
      </c>
      <c r="B30" s="26">
        <v>50280</v>
      </c>
      <c r="C30" s="80">
        <f>B30/'- 3 -'!D30*100</f>
        <v>0.4852738964820441</v>
      </c>
      <c r="D30" s="26">
        <f>B30/'- 7 -'!F30</f>
        <v>40.86143843965868</v>
      </c>
      <c r="E30" s="26">
        <v>10310</v>
      </c>
      <c r="F30" s="80">
        <f>E30/'- 3 -'!D30*100</f>
        <v>0.09950624249661646</v>
      </c>
      <c r="G30" s="26">
        <f>E30/'- 7 -'!F30</f>
        <v>8.378707842340512</v>
      </c>
      <c r="H30" s="26">
        <v>123579</v>
      </c>
      <c r="I30" s="80">
        <f>H30/'- 3 -'!D30*100</f>
        <v>1.1927140583403846</v>
      </c>
      <c r="J30" s="26">
        <f>H30/'- 7 -'!F30</f>
        <v>100.42990654205607</v>
      </c>
    </row>
    <row r="31" spans="1:10" ht="13.5" customHeight="1">
      <c r="A31" s="347" t="s">
        <v>319</v>
      </c>
      <c r="B31" s="348">
        <v>94681</v>
      </c>
      <c r="C31" s="354">
        <f>B31/'- 3 -'!D31*100</f>
        <v>0.349028308521546</v>
      </c>
      <c r="D31" s="348">
        <f>B31/'- 7 -'!F31</f>
        <v>27.914676572911137</v>
      </c>
      <c r="E31" s="348">
        <v>81157</v>
      </c>
      <c r="F31" s="354">
        <f>E31/'- 3 -'!D31*100</f>
        <v>0.29917396768816457</v>
      </c>
      <c r="G31" s="348">
        <f>E31/'- 7 -'!F31</f>
        <v>23.927413172946515</v>
      </c>
      <c r="H31" s="348">
        <v>246694</v>
      </c>
      <c r="I31" s="354">
        <f>H31/'- 3 -'!D31*100</f>
        <v>0.9094030432971164</v>
      </c>
      <c r="J31" s="348">
        <f>H31/'- 7 -'!F31</f>
        <v>72.73247243351612</v>
      </c>
    </row>
    <row r="32" spans="1:10" ht="13.5" customHeight="1">
      <c r="A32" s="25" t="s">
        <v>320</v>
      </c>
      <c r="B32" s="26">
        <v>137859</v>
      </c>
      <c r="C32" s="80">
        <f>B32/'- 3 -'!D32*100</f>
        <v>0.7074377359447174</v>
      </c>
      <c r="D32" s="26">
        <f>B32/'- 7 -'!F32</f>
        <v>62.43614130434783</v>
      </c>
      <c r="E32" s="26">
        <v>55454</v>
      </c>
      <c r="F32" s="80">
        <f>E32/'- 3 -'!D32*100</f>
        <v>0.2845679441246372</v>
      </c>
      <c r="G32" s="26">
        <f>E32/'- 7 -'!F32</f>
        <v>25.11503623188406</v>
      </c>
      <c r="H32" s="26">
        <v>173359</v>
      </c>
      <c r="I32" s="80">
        <f>H32/'- 3 -'!D32*100</f>
        <v>0.8896096625221441</v>
      </c>
      <c r="J32" s="26">
        <f>H32/'- 7 -'!F32</f>
        <v>78.51403985507247</v>
      </c>
    </row>
    <row r="33" spans="1:10" ht="13.5" customHeight="1">
      <c r="A33" s="347" t="s">
        <v>321</v>
      </c>
      <c r="B33" s="348">
        <v>280937</v>
      </c>
      <c r="C33" s="354">
        <f>B33/'- 3 -'!D33*100</f>
        <v>1.2471216547448838</v>
      </c>
      <c r="D33" s="348">
        <f>B33/'- 7 -'!F33</f>
        <v>117.5468619246862</v>
      </c>
      <c r="E33" s="348">
        <v>49643</v>
      </c>
      <c r="F33" s="354">
        <f>E33/'- 3 -'!D33*100</f>
        <v>0.22037275370100864</v>
      </c>
      <c r="G33" s="348">
        <f>E33/'- 7 -'!F33</f>
        <v>20.77112970711297</v>
      </c>
      <c r="H33" s="348">
        <v>266751</v>
      </c>
      <c r="I33" s="354">
        <f>H33/'- 3 -'!D33*100</f>
        <v>1.1841478642003456</v>
      </c>
      <c r="J33" s="348">
        <f>H33/'- 7 -'!F33</f>
        <v>111.61129707112971</v>
      </c>
    </row>
    <row r="34" spans="1:10" ht="13.5" customHeight="1">
      <c r="A34" s="25" t="s">
        <v>322</v>
      </c>
      <c r="B34" s="26">
        <v>62508</v>
      </c>
      <c r="C34" s="80">
        <f>B34/'- 3 -'!D34*100</f>
        <v>0.32678260754097865</v>
      </c>
      <c r="D34" s="26">
        <f>B34/'- 7 -'!F34</f>
        <v>29.141258741258742</v>
      </c>
      <c r="E34" s="26">
        <v>72688</v>
      </c>
      <c r="F34" s="80">
        <f>E34/'- 3 -'!D34*100</f>
        <v>0.3800021465562593</v>
      </c>
      <c r="G34" s="26">
        <f>E34/'- 7 -'!F34</f>
        <v>33.88717948717949</v>
      </c>
      <c r="H34" s="26">
        <v>267609</v>
      </c>
      <c r="I34" s="80">
        <f>H34/'- 3 -'!D34*100</f>
        <v>1.39902039453244</v>
      </c>
      <c r="J34" s="26">
        <f>H34/'- 7 -'!F34</f>
        <v>124.75944055944056</v>
      </c>
    </row>
    <row r="35" spans="1:10" ht="13.5" customHeight="1">
      <c r="A35" s="347" t="s">
        <v>323</v>
      </c>
      <c r="B35" s="348">
        <v>550963</v>
      </c>
      <c r="C35" s="354">
        <f>B35/'- 3 -'!D35*100</f>
        <v>0.40101925122843685</v>
      </c>
      <c r="D35" s="348">
        <f>B35/'- 7 -'!F35</f>
        <v>32.12144002332022</v>
      </c>
      <c r="E35" s="348">
        <v>170671</v>
      </c>
      <c r="F35" s="354">
        <f>E35/'- 3 -'!D35*100</f>
        <v>0.12422314497780894</v>
      </c>
      <c r="G35" s="348">
        <f>E35/'- 7 -'!F35</f>
        <v>9.95021133945489</v>
      </c>
      <c r="H35" s="348">
        <v>1320570</v>
      </c>
      <c r="I35" s="354">
        <f>H35/'- 3 -'!D35*100</f>
        <v>0.9611788678999077</v>
      </c>
      <c r="J35" s="348">
        <f>H35/'- 7 -'!F35</f>
        <v>76.9899431569742</v>
      </c>
    </row>
    <row r="36" spans="1:10" ht="13.5" customHeight="1">
      <c r="A36" s="25" t="s">
        <v>324</v>
      </c>
      <c r="B36" s="26">
        <v>124552</v>
      </c>
      <c r="C36" s="80">
        <f>B36/'- 3 -'!D36*100</f>
        <v>0.7166788662190051</v>
      </c>
      <c r="D36" s="26">
        <f>B36/'- 7 -'!F36</f>
        <v>63.048342191850175</v>
      </c>
      <c r="E36" s="26">
        <v>53477</v>
      </c>
      <c r="F36" s="80">
        <f>E36/'- 3 -'!D36*100</f>
        <v>0.3077095167383401</v>
      </c>
      <c r="G36" s="26">
        <f>E36/'- 7 -'!F36</f>
        <v>27.070108833206785</v>
      </c>
      <c r="H36" s="26">
        <v>253230</v>
      </c>
      <c r="I36" s="80">
        <f>H36/'- 3 -'!D36*100</f>
        <v>1.4570989570030082</v>
      </c>
      <c r="J36" s="26">
        <f>H36/'- 7 -'!F36</f>
        <v>128.18526955201216</v>
      </c>
    </row>
    <row r="37" spans="1:10" ht="13.5" customHeight="1">
      <c r="A37" s="347" t="s">
        <v>325</v>
      </c>
      <c r="B37" s="348">
        <v>86827</v>
      </c>
      <c r="C37" s="354">
        <f>B37/'- 3 -'!D37*100</f>
        <v>0.31233896657663335</v>
      </c>
      <c r="D37" s="348">
        <f>B37/'- 7 -'!F37</f>
        <v>25.707475943745372</v>
      </c>
      <c r="E37" s="348">
        <v>127354</v>
      </c>
      <c r="F37" s="354">
        <f>E37/'- 3 -'!D37*100</f>
        <v>0.4581249697605648</v>
      </c>
      <c r="G37" s="348">
        <f>E37/'- 7 -'!F37</f>
        <v>37.70658771280533</v>
      </c>
      <c r="H37" s="348">
        <v>793503</v>
      </c>
      <c r="I37" s="354">
        <f>H37/'- 3 -'!D37*100</f>
        <v>2.8544336093088356</v>
      </c>
      <c r="J37" s="348">
        <f>H37/'- 7 -'!F37</f>
        <v>234.9379718726869</v>
      </c>
    </row>
    <row r="38" spans="1:10" ht="13.5" customHeight="1">
      <c r="A38" s="25" t="s">
        <v>326</v>
      </c>
      <c r="B38" s="26">
        <v>117265</v>
      </c>
      <c r="C38" s="80">
        <f>B38/'- 3 -'!D38*100</f>
        <v>0.16664698423174057</v>
      </c>
      <c r="D38" s="26">
        <f>B38/'- 7 -'!F38</f>
        <v>13.534741458910434</v>
      </c>
      <c r="E38" s="26">
        <v>244900</v>
      </c>
      <c r="F38" s="80">
        <f>E38/'- 3 -'!D38*100</f>
        <v>0.34803092515544504</v>
      </c>
      <c r="G38" s="26">
        <f>E38/'- 7 -'!F38</f>
        <v>28.266389658356417</v>
      </c>
      <c r="H38" s="26">
        <v>970087</v>
      </c>
      <c r="I38" s="80">
        <f>H38/'- 3 -'!D38*100</f>
        <v>1.378604639000695</v>
      </c>
      <c r="J38" s="26">
        <f>H38/'- 7 -'!F38</f>
        <v>111.96756694367498</v>
      </c>
    </row>
    <row r="39" spans="1:10" ht="13.5" customHeight="1">
      <c r="A39" s="347" t="s">
        <v>327</v>
      </c>
      <c r="B39" s="348">
        <v>158369</v>
      </c>
      <c r="C39" s="354">
        <f>B39/'- 3 -'!D39*100</f>
        <v>0.9890037970441733</v>
      </c>
      <c r="D39" s="348">
        <f>B39/'- 7 -'!F39</f>
        <v>91.58512606985889</v>
      </c>
      <c r="E39" s="348">
        <v>172747</v>
      </c>
      <c r="F39" s="354">
        <f>E39/'- 3 -'!D39*100</f>
        <v>1.0787934439693994</v>
      </c>
      <c r="G39" s="348">
        <f>E39/'- 7 -'!F39</f>
        <v>99.8999537358316</v>
      </c>
      <c r="H39" s="348">
        <v>149112</v>
      </c>
      <c r="I39" s="354">
        <f>H39/'- 3 -'!D39*100</f>
        <v>0.9311944521014262</v>
      </c>
      <c r="J39" s="348">
        <f>H39/'- 7 -'!F39</f>
        <v>86.23178348369188</v>
      </c>
    </row>
    <row r="40" spans="1:10" ht="13.5" customHeight="1">
      <c r="A40" s="25" t="s">
        <v>328</v>
      </c>
      <c r="B40" s="26">
        <v>515914</v>
      </c>
      <c r="C40" s="80">
        <f>B40/'- 3 -'!D40*100</f>
        <v>0.7073947233186116</v>
      </c>
      <c r="D40" s="26">
        <f>B40/'- 7 -'!F40</f>
        <v>58.14347151847378</v>
      </c>
      <c r="E40" s="26">
        <v>89829</v>
      </c>
      <c r="F40" s="80">
        <f>E40/'- 3 -'!D40*100</f>
        <v>0.12316890140796251</v>
      </c>
      <c r="G40" s="26">
        <f>E40/'- 7 -'!F40</f>
        <v>10.123721982797484</v>
      </c>
      <c r="H40" s="26">
        <v>774876</v>
      </c>
      <c r="I40" s="80">
        <f>H40/'- 3 -'!D40*100</f>
        <v>1.06247008925176</v>
      </c>
      <c r="J40" s="26">
        <f>H40/'- 7 -'!F40</f>
        <v>87.32847070703428</v>
      </c>
    </row>
    <row r="41" spans="1:10" ht="13.5" customHeight="1">
      <c r="A41" s="347" t="s">
        <v>329</v>
      </c>
      <c r="B41" s="348">
        <v>255020</v>
      </c>
      <c r="C41" s="354">
        <f>B41/'- 3 -'!D41*100</f>
        <v>0.5814386152942023</v>
      </c>
      <c r="D41" s="348">
        <f>B41/'- 7 -'!F41</f>
        <v>53.790339590803626</v>
      </c>
      <c r="E41" s="348">
        <v>282137</v>
      </c>
      <c r="F41" s="354">
        <f>E41/'- 3 -'!D41*100</f>
        <v>0.6432646325906216</v>
      </c>
      <c r="G41" s="348">
        <f>E41/'- 7 -'!F41</f>
        <v>59.51001898333685</v>
      </c>
      <c r="H41" s="348">
        <v>517607</v>
      </c>
      <c r="I41" s="354">
        <f>H41/'- 3 -'!D41*100</f>
        <v>1.1801297833369389</v>
      </c>
      <c r="J41" s="348">
        <f>H41/'- 7 -'!F41</f>
        <v>109.17675595865852</v>
      </c>
    </row>
    <row r="42" spans="1:10" ht="13.5" customHeight="1">
      <c r="A42" s="25" t="s">
        <v>330</v>
      </c>
      <c r="B42" s="26">
        <v>144450</v>
      </c>
      <c r="C42" s="80">
        <f>B42/'- 3 -'!D42*100</f>
        <v>0.8906804854402876</v>
      </c>
      <c r="D42" s="26">
        <f>B42/'- 7 -'!F42</f>
        <v>81.87383098112565</v>
      </c>
      <c r="E42" s="26">
        <v>76507</v>
      </c>
      <c r="F42" s="80">
        <f>E42/'- 3 -'!D42*100</f>
        <v>0.4717431076467988</v>
      </c>
      <c r="G42" s="26">
        <f>E42/'- 7 -'!F42</f>
        <v>43.36394037295244</v>
      </c>
      <c r="H42" s="26">
        <v>490116</v>
      </c>
      <c r="I42" s="80">
        <f>H42/'- 3 -'!D42*100</f>
        <v>3.0220613139636687</v>
      </c>
      <c r="J42" s="26">
        <f>H42/'- 7 -'!F42</f>
        <v>277.79629314742385</v>
      </c>
    </row>
    <row r="43" spans="1:10" ht="13.5" customHeight="1">
      <c r="A43" s="347" t="s">
        <v>331</v>
      </c>
      <c r="B43" s="348">
        <v>31432</v>
      </c>
      <c r="C43" s="354">
        <f>B43/'- 3 -'!D43*100</f>
        <v>0.3280167322762746</v>
      </c>
      <c r="D43" s="348">
        <f>B43/'- 7 -'!F43</f>
        <v>27.996793444375164</v>
      </c>
      <c r="E43" s="348">
        <v>13295</v>
      </c>
      <c r="F43" s="354">
        <f>E43/'- 3 -'!D43*100</f>
        <v>0.13874339703528477</v>
      </c>
      <c r="G43" s="348">
        <f>E43/'- 7 -'!F43</f>
        <v>11.841988064487396</v>
      </c>
      <c r="H43" s="348">
        <v>114271</v>
      </c>
      <c r="I43" s="354">
        <f>H43/'- 3 -'!D43*100</f>
        <v>1.1925044545031234</v>
      </c>
      <c r="J43" s="348">
        <f>H43/'- 7 -'!F43</f>
        <v>101.78231050146967</v>
      </c>
    </row>
    <row r="44" spans="1:10" ht="13.5" customHeight="1">
      <c r="A44" s="25" t="s">
        <v>332</v>
      </c>
      <c r="B44" s="26">
        <v>41902</v>
      </c>
      <c r="C44" s="80">
        <f>B44/'- 3 -'!D44*100</f>
        <v>0.6034126468678043</v>
      </c>
      <c r="D44" s="26">
        <f>B44/'- 7 -'!F44</f>
        <v>53.72051282051282</v>
      </c>
      <c r="E44" s="26">
        <v>24246</v>
      </c>
      <c r="F44" s="80">
        <f>E44/'- 3 -'!D44*100</f>
        <v>0.34915619865297076</v>
      </c>
      <c r="G44" s="26">
        <f>E44/'- 7 -'!F44</f>
        <v>31.084615384615386</v>
      </c>
      <c r="H44" s="26">
        <v>148608</v>
      </c>
      <c r="I44" s="80">
        <f>H44/'- 3 -'!D44*100</f>
        <v>2.1400397743718833</v>
      </c>
      <c r="J44" s="26">
        <f>H44/'- 7 -'!F44</f>
        <v>190.52307692307693</v>
      </c>
    </row>
    <row r="45" spans="1:10" ht="13.5" customHeight="1">
      <c r="A45" s="347" t="s">
        <v>333</v>
      </c>
      <c r="B45" s="348">
        <v>116526</v>
      </c>
      <c r="C45" s="354">
        <f>B45/'- 3 -'!D45*100</f>
        <v>1.0248389273095748</v>
      </c>
      <c r="D45" s="348">
        <f>B45/'- 7 -'!F45</f>
        <v>78.04822505023442</v>
      </c>
      <c r="E45" s="348">
        <v>11785</v>
      </c>
      <c r="F45" s="354">
        <f>E45/'- 3 -'!D45*100</f>
        <v>0.10364834250161628</v>
      </c>
      <c r="G45" s="348">
        <f>E45/'- 7 -'!F45</f>
        <v>7.893503014065639</v>
      </c>
      <c r="H45" s="348">
        <v>104189</v>
      </c>
      <c r="I45" s="354">
        <f>H45/'- 3 -'!D45*100</f>
        <v>0.9163357791175987</v>
      </c>
      <c r="J45" s="348">
        <f>H45/'- 7 -'!F45</f>
        <v>69.78499665103818</v>
      </c>
    </row>
    <row r="46" spans="1:10" ht="13.5" customHeight="1">
      <c r="A46" s="25" t="s">
        <v>334</v>
      </c>
      <c r="B46" s="26">
        <v>1802147</v>
      </c>
      <c r="C46" s="80">
        <f>B46/'- 3 -'!D46*100</f>
        <v>0.6433324989494045</v>
      </c>
      <c r="D46" s="26">
        <f>B46/'- 7 -'!F46</f>
        <v>59.008624641458525</v>
      </c>
      <c r="E46" s="26">
        <v>528715</v>
      </c>
      <c r="F46" s="80">
        <f>E46/'- 3 -'!D46*100</f>
        <v>0.1887412859117677</v>
      </c>
      <c r="G46" s="26">
        <f>E46/'- 7 -'!F46</f>
        <v>17.31198674542573</v>
      </c>
      <c r="H46" s="26">
        <v>3516960</v>
      </c>
      <c r="I46" s="80">
        <f>H46/'- 3 -'!D46*100</f>
        <v>1.2554884066089491</v>
      </c>
      <c r="J46" s="26">
        <f>H46/'- 7 -'!F46</f>
        <v>115.15762727403701</v>
      </c>
    </row>
    <row r="47" spans="1:10" ht="4.5" customHeight="1">
      <c r="A47" s="27"/>
      <c r="B47" s="28"/>
      <c r="C47"/>
      <c r="D47"/>
      <c r="E47"/>
      <c r="F47"/>
      <c r="G47"/>
      <c r="H47"/>
      <c r="I47"/>
      <c r="J47"/>
    </row>
    <row r="48" spans="1:10" ht="13.5" customHeight="1">
      <c r="A48" s="349" t="s">
        <v>335</v>
      </c>
      <c r="B48" s="350">
        <f>SUM(B11:B46)</f>
        <v>8364090</v>
      </c>
      <c r="C48" s="357">
        <f>B48/'- 3 -'!D48*100</f>
        <v>0.5501233121942591</v>
      </c>
      <c r="D48" s="350">
        <f>B48/'- 7 -'!F48</f>
        <v>47.54366079975262</v>
      </c>
      <c r="E48" s="350">
        <v>4772631</v>
      </c>
      <c r="F48" s="357">
        <f>E48/'- 3 -'!D48*100</f>
        <v>0.31390570565369325</v>
      </c>
      <c r="G48" s="350">
        <f>E48/'- 7 -'!F48</f>
        <v>27.12887467571298</v>
      </c>
      <c r="H48" s="350">
        <v>17766163</v>
      </c>
      <c r="I48" s="357">
        <f>H48/'- 3 -'!D48*100</f>
        <v>1.1685168900075318</v>
      </c>
      <c r="J48" s="350">
        <f>H48/'- 7 -'!F48</f>
        <v>100.9874866704107</v>
      </c>
    </row>
    <row r="49" spans="1:10" ht="4.5" customHeight="1">
      <c r="A49" s="27" t="s">
        <v>50</v>
      </c>
      <c r="B49" s="28"/>
      <c r="C49"/>
      <c r="D49"/>
      <c r="E49"/>
      <c r="F49"/>
      <c r="G49"/>
      <c r="H49"/>
      <c r="I49"/>
      <c r="J49"/>
    </row>
    <row r="50" spans="1:10" ht="13.5" customHeight="1">
      <c r="A50" s="25" t="s">
        <v>336</v>
      </c>
      <c r="B50" s="26">
        <v>0</v>
      </c>
      <c r="C50" s="80">
        <f>B50/'- 3 -'!D50*100</f>
        <v>0</v>
      </c>
      <c r="D50" s="26">
        <f>B50/'- 7 -'!F50</f>
        <v>0</v>
      </c>
      <c r="E50" s="26">
        <v>25382</v>
      </c>
      <c r="F50" s="80">
        <f>E50/'- 3 -'!D50*100</f>
        <v>0.9955095779850481</v>
      </c>
      <c r="G50" s="26">
        <f>E50/'- 7 -'!F50</f>
        <v>111.17827420061322</v>
      </c>
      <c r="H50" s="26">
        <v>22116</v>
      </c>
      <c r="I50" s="80">
        <f>H50/'- 3 -'!D50*100</f>
        <v>0.8674135145661226</v>
      </c>
      <c r="J50" s="26">
        <f>H50/'- 7 -'!F50</f>
        <v>96.87253613666228</v>
      </c>
    </row>
    <row r="51" spans="1:10" ht="13.5" customHeight="1">
      <c r="A51" s="347" t="s">
        <v>337</v>
      </c>
      <c r="B51" s="348">
        <v>36510</v>
      </c>
      <c r="C51" s="354">
        <f>B51/'- 3 -'!D51*100</f>
        <v>0.4562954905107785</v>
      </c>
      <c r="D51" s="348">
        <f>B51/'- 7 -'!F51</f>
        <v>52.502157031924064</v>
      </c>
      <c r="E51" s="348">
        <v>1742</v>
      </c>
      <c r="F51" s="354">
        <f>E51/'- 3 -'!D51*100</f>
        <v>0.0217712063672905</v>
      </c>
      <c r="G51" s="348">
        <f>E51/'- 7 -'!F51</f>
        <v>2.505033074489502</v>
      </c>
      <c r="H51" s="348">
        <v>164887</v>
      </c>
      <c r="I51" s="354">
        <f>H51/'- 3 -'!D51*100</f>
        <v>2.0607284180731504</v>
      </c>
      <c r="J51" s="348">
        <f>H51/'- 7 -'!F51</f>
        <v>237.11101524302558</v>
      </c>
    </row>
    <row r="52" spans="1:10" ht="49.5" customHeight="1">
      <c r="A52" s="29"/>
      <c r="B52" s="29"/>
      <c r="C52" s="29"/>
      <c r="D52" s="29"/>
      <c r="E52" s="29"/>
      <c r="F52" s="29"/>
      <c r="G52" s="29"/>
      <c r="H52" s="29"/>
      <c r="I52" s="29"/>
      <c r="J52" s="29"/>
    </row>
    <row r="53" ht="15" customHeight="1">
      <c r="A53" s="2" t="s">
        <v>489</v>
      </c>
    </row>
    <row r="54" ht="12" customHeight="1">
      <c r="A54" s="153" t="s">
        <v>578</v>
      </c>
    </row>
    <row r="55" ht="12" customHeight="1">
      <c r="A55" s="153" t="s">
        <v>407</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4.xml><?xml version="1.0" encoding="utf-8"?>
<worksheet xmlns="http://schemas.openxmlformats.org/spreadsheetml/2006/main" xmlns:r="http://schemas.openxmlformats.org/officeDocument/2006/relationships">
  <sheetPr codeName="Sheet53">
    <pageSetUpPr fitToPage="1"/>
  </sheetPr>
  <dimension ref="A1:H54"/>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0.83203125" style="1" customWidth="1"/>
    <col min="9" max="16384" width="15.83203125" style="1" customWidth="1"/>
  </cols>
  <sheetData>
    <row r="1" spans="1:7" ht="6.75" customHeight="1">
      <c r="A1" s="5"/>
      <c r="B1" s="5"/>
      <c r="C1" s="5"/>
      <c r="D1" s="5"/>
      <c r="E1" s="6"/>
      <c r="F1" s="6"/>
      <c r="G1" s="6"/>
    </row>
    <row r="2" spans="1:8" ht="15.75" customHeight="1">
      <c r="A2" s="156"/>
      <c r="B2" s="7" t="s">
        <v>250</v>
      </c>
      <c r="C2" s="162"/>
      <c r="D2" s="162"/>
      <c r="E2" s="7"/>
      <c r="F2" s="163"/>
      <c r="G2" s="164"/>
      <c r="H2" s="165"/>
    </row>
    <row r="3" spans="1:8" ht="15.75" customHeight="1">
      <c r="A3" s="158"/>
      <c r="B3" s="9" t="str">
        <f>OPYEAR</f>
        <v>OPERATING FUND 2005/2006 ACTUAL</v>
      </c>
      <c r="C3" s="166"/>
      <c r="D3" s="166"/>
      <c r="E3" s="9"/>
      <c r="F3" s="167"/>
      <c r="G3" s="167"/>
      <c r="H3" s="168"/>
    </row>
    <row r="4" spans="5:7" ht="15.75" customHeight="1">
      <c r="E4" s="6"/>
      <c r="F4" s="6"/>
      <c r="G4" s="6"/>
    </row>
    <row r="5" spans="2:7" ht="18" customHeight="1">
      <c r="B5" s="169" t="s">
        <v>480</v>
      </c>
      <c r="C5" s="170"/>
      <c r="D5" s="171"/>
      <c r="E5" s="172"/>
      <c r="F5" s="173"/>
      <c r="G5" s="174"/>
    </row>
    <row r="6" spans="2:7" ht="15.75" customHeight="1">
      <c r="B6" s="389" t="s">
        <v>68</v>
      </c>
      <c r="C6" s="390"/>
      <c r="D6" s="391"/>
      <c r="E6" s="392"/>
      <c r="F6" s="393"/>
      <c r="G6" s="394"/>
    </row>
    <row r="7" spans="2:7" ht="15.75" customHeight="1">
      <c r="B7" s="395" t="s">
        <v>1</v>
      </c>
      <c r="C7" s="396"/>
      <c r="D7" s="397"/>
      <c r="E7" s="395" t="s">
        <v>112</v>
      </c>
      <c r="F7" s="396"/>
      <c r="G7" s="397"/>
    </row>
    <row r="8" spans="1:7" ht="15.75" customHeight="1">
      <c r="A8" s="76"/>
      <c r="B8" s="161"/>
      <c r="C8" s="78"/>
      <c r="D8" s="18" t="s">
        <v>118</v>
      </c>
      <c r="E8" s="161"/>
      <c r="F8" s="159"/>
      <c r="G8" s="18" t="s">
        <v>118</v>
      </c>
    </row>
    <row r="9" spans="1:7" ht="15.75" customHeight="1">
      <c r="A9" s="42" t="s">
        <v>141</v>
      </c>
      <c r="B9" s="88" t="s">
        <v>142</v>
      </c>
      <c r="C9" s="88" t="s">
        <v>143</v>
      </c>
      <c r="D9" s="88" t="s">
        <v>144</v>
      </c>
      <c r="E9" s="88" t="s">
        <v>142</v>
      </c>
      <c r="F9" s="88" t="s">
        <v>143</v>
      </c>
      <c r="G9" s="88" t="s">
        <v>144</v>
      </c>
    </row>
    <row r="10" spans="1:4" ht="4.5" customHeight="1">
      <c r="A10" s="4"/>
      <c r="B10" s="4"/>
      <c r="C10" s="4"/>
      <c r="D10" s="4"/>
    </row>
    <row r="11" spans="1:7" ht="13.5" customHeight="1">
      <c r="A11" s="347" t="s">
        <v>300</v>
      </c>
      <c r="B11" s="348">
        <f>'- 26 -'!B11</f>
        <v>0</v>
      </c>
      <c r="C11" s="354">
        <f>'- 26 -'!C11*100</f>
        <v>0</v>
      </c>
      <c r="D11" s="348">
        <f>'- 26 -'!D11</f>
        <v>0</v>
      </c>
      <c r="E11" s="348">
        <f>SUM('- 37 -'!B11,'- 37 -'!E11,'- 37 -'!H11,B11)</f>
        <v>316439</v>
      </c>
      <c r="F11" s="354">
        <f>E11/'- 3 -'!D11*100</f>
        <v>2.6180232157938352</v>
      </c>
      <c r="G11" s="348">
        <f>E11/'- 7 -'!F11</f>
        <v>210.81878747501665</v>
      </c>
    </row>
    <row r="12" spans="1:7" ht="13.5" customHeight="1">
      <c r="A12" s="25" t="s">
        <v>301</v>
      </c>
      <c r="B12" s="26">
        <f>'- 26 -'!B12</f>
        <v>15567</v>
      </c>
      <c r="C12" s="80">
        <f>'- 26 -'!C12*100</f>
        <v>7.4299112658493565</v>
      </c>
      <c r="D12" s="26">
        <f>'- 26 -'!D12</f>
        <v>6.637530379908754</v>
      </c>
      <c r="E12" s="26">
        <f>SUM('- 37 -'!B12,'- 37 -'!E12,'- 37 -'!H12,B12)</f>
        <v>394744</v>
      </c>
      <c r="F12" s="80">
        <f>E12/'- 3 -'!D12*100</f>
        <v>1.8840578741738538</v>
      </c>
      <c r="G12" s="26">
        <f>E12/'- 7 -'!F12</f>
        <v>168.31279580437473</v>
      </c>
    </row>
    <row r="13" spans="1:7" ht="13.5" customHeight="1">
      <c r="A13" s="347" t="s">
        <v>302</v>
      </c>
      <c r="B13" s="348">
        <f>'- 26 -'!B13</f>
        <v>75057</v>
      </c>
      <c r="C13" s="354">
        <f>'- 26 -'!C13*100</f>
        <v>14.486945343121748</v>
      </c>
      <c r="D13" s="348">
        <f>'- 26 -'!D13</f>
        <v>10.840121317157712</v>
      </c>
      <c r="E13" s="348">
        <f>SUM('- 37 -'!B13,'- 37 -'!E13,'- 37 -'!H13,B13)</f>
        <v>866064</v>
      </c>
      <c r="F13" s="354">
        <f>E13/'- 3 -'!D13*100</f>
        <v>1.6716124853971508</v>
      </c>
      <c r="G13" s="348">
        <f>E13/'- 7 -'!F13</f>
        <v>125.08145580589255</v>
      </c>
    </row>
    <row r="14" spans="1:7" ht="13.5" customHeight="1">
      <c r="A14" s="25" t="s">
        <v>338</v>
      </c>
      <c r="B14" s="26">
        <f>'- 26 -'!B14</f>
        <v>101105</v>
      </c>
      <c r="C14" s="80">
        <f>'- 26 -'!C14*100</f>
        <v>21.819550451006794</v>
      </c>
      <c r="D14" s="26">
        <f>'- 26 -'!D14</f>
        <v>22.075809515491606</v>
      </c>
      <c r="E14" s="26">
        <f>SUM('- 37 -'!B14,'- 37 -'!E14,'- 37 -'!H14,B14)</f>
        <v>755862</v>
      </c>
      <c r="F14" s="80">
        <f>E14/'- 3 -'!D14*100</f>
        <v>1.6312317929873792</v>
      </c>
      <c r="G14" s="26">
        <f>E14/'- 7 -'!F14</f>
        <v>165.03897465010155</v>
      </c>
    </row>
    <row r="15" spans="1:7" ht="13.5" customHeight="1">
      <c r="A15" s="347" t="s">
        <v>303</v>
      </c>
      <c r="B15" s="348">
        <f>'- 26 -'!B15</f>
        <v>0</v>
      </c>
      <c r="C15" s="354">
        <f>'- 26 -'!C15*100</f>
        <v>0</v>
      </c>
      <c r="D15" s="348">
        <f>'- 26 -'!D15</f>
        <v>0</v>
      </c>
      <c r="E15" s="348">
        <f>SUM('- 37 -'!B15,'- 37 -'!E15,'- 37 -'!H15,B15)</f>
        <v>308700</v>
      </c>
      <c r="F15" s="354">
        <f>E15/'- 3 -'!D15*100</f>
        <v>2.2324368078279777</v>
      </c>
      <c r="G15" s="348">
        <f>E15/'- 7 -'!F15</f>
        <v>192.09707529558182</v>
      </c>
    </row>
    <row r="16" spans="1:7" ht="13.5" customHeight="1">
      <c r="A16" s="25" t="s">
        <v>304</v>
      </c>
      <c r="B16" s="26">
        <f>'- 26 -'!B16</f>
        <v>7501</v>
      </c>
      <c r="C16" s="80">
        <f>'- 26 -'!C16*100</f>
        <v>6.684423475381565</v>
      </c>
      <c r="D16" s="26">
        <f>'- 26 -'!D16</f>
        <v>6.01764941837144</v>
      </c>
      <c r="E16" s="26">
        <f>SUM('- 37 -'!B16,'- 37 -'!E16,'- 37 -'!H16,B16)</f>
        <v>218675</v>
      </c>
      <c r="F16" s="80">
        <f>E16/'- 3 -'!D16*100</f>
        <v>1.9486952452727153</v>
      </c>
      <c r="G16" s="26">
        <f>E16/'- 7 -'!F16</f>
        <v>175.43120738066585</v>
      </c>
    </row>
    <row r="17" spans="1:7" ht="13.5" customHeight="1">
      <c r="A17" s="347" t="s">
        <v>305</v>
      </c>
      <c r="B17" s="348">
        <f>'- 26 -'!B17</f>
        <v>29712</v>
      </c>
      <c r="C17" s="354">
        <f>'- 26 -'!C17*100</f>
        <v>22.531856619070346</v>
      </c>
      <c r="D17" s="348">
        <f>'- 26 -'!D17</f>
        <v>19.81817332897554</v>
      </c>
      <c r="E17" s="348">
        <f>SUM('- 37 -'!B17,'- 37 -'!E17,'- 37 -'!H17,B17)</f>
        <v>354127</v>
      </c>
      <c r="F17" s="354">
        <f>E17/'- 3 -'!D17*100</f>
        <v>2.68549366886831</v>
      </c>
      <c r="G17" s="348">
        <f>E17/'- 7 -'!F17</f>
        <v>236.20591903843973</v>
      </c>
    </row>
    <row r="18" spans="1:7" ht="13.5" customHeight="1">
      <c r="A18" s="25" t="s">
        <v>306</v>
      </c>
      <c r="B18" s="26">
        <f>'- 26 -'!B18</f>
        <v>284314</v>
      </c>
      <c r="C18" s="80">
        <f>'- 26 -'!C18*100</f>
        <v>35.02380380382403</v>
      </c>
      <c r="D18" s="26">
        <f>'- 26 -'!D18</f>
        <v>50.31215714032915</v>
      </c>
      <c r="E18" s="26">
        <f>SUM('- 37 -'!B18,'- 37 -'!E18,'- 37 -'!H18,B18)</f>
        <v>1719202</v>
      </c>
      <c r="F18" s="80">
        <f>E18/'- 3 -'!D18*100</f>
        <v>2.11783427995603</v>
      </c>
      <c r="G18" s="26">
        <f>E18/'- 7 -'!F18</f>
        <v>304.2296938594939</v>
      </c>
    </row>
    <row r="19" spans="1:7" ht="13.5" customHeight="1">
      <c r="A19" s="347" t="s">
        <v>307</v>
      </c>
      <c r="B19" s="348">
        <f>'- 26 -'!B19</f>
        <v>9186</v>
      </c>
      <c r="C19" s="354">
        <f>'- 26 -'!C19*100</f>
        <v>4.231918338810349</v>
      </c>
      <c r="D19" s="348">
        <f>'- 26 -'!D19</f>
        <v>2.7690777277043424</v>
      </c>
      <c r="E19" s="348">
        <f>SUM('- 37 -'!B19,'- 37 -'!E19,'- 37 -'!H19,B19)</f>
        <v>669399</v>
      </c>
      <c r="F19" s="354">
        <f>E19/'- 3 -'!D19*100</f>
        <v>3.0838688265635845</v>
      </c>
      <c r="G19" s="348">
        <f>E19/'- 7 -'!F19</f>
        <v>201.78726995945559</v>
      </c>
    </row>
    <row r="20" spans="1:7" ht="13.5" customHeight="1">
      <c r="A20" s="25" t="s">
        <v>308</v>
      </c>
      <c r="B20" s="26">
        <f>'- 26 -'!B20</f>
        <v>7313</v>
      </c>
      <c r="C20" s="80">
        <f>'- 26 -'!C20*100</f>
        <v>1.7303562624427768</v>
      </c>
      <c r="D20" s="26">
        <f>'- 26 -'!D20</f>
        <v>1.0997819384916159</v>
      </c>
      <c r="E20" s="26">
        <f>SUM('- 37 -'!B20,'- 37 -'!E20,'- 37 -'!H20,B20)</f>
        <v>792013</v>
      </c>
      <c r="F20" s="80">
        <f>E20/'- 3 -'!D20*100</f>
        <v>1.8740115608998922</v>
      </c>
      <c r="G20" s="26">
        <f>E20/'- 7 -'!F20</f>
        <v>119.10865478607414</v>
      </c>
    </row>
    <row r="21" spans="1:7" ht="13.5" customHeight="1">
      <c r="A21" s="347" t="s">
        <v>309</v>
      </c>
      <c r="B21" s="348">
        <f>'- 26 -'!B21</f>
        <v>13119</v>
      </c>
      <c r="C21" s="354">
        <f>'- 26 -'!C21*100</f>
        <v>5.075210723375948</v>
      </c>
      <c r="D21" s="348">
        <f>'- 26 -'!D21</f>
        <v>4.052200772200772</v>
      </c>
      <c r="E21" s="348">
        <f>SUM('- 37 -'!B21,'- 37 -'!E21,'- 37 -'!H21,B21)</f>
        <v>595748</v>
      </c>
      <c r="F21" s="354">
        <f>E21/'- 3 -'!D21*100</f>
        <v>2.3047081622301806</v>
      </c>
      <c r="G21" s="348">
        <f>E21/'- 7 -'!F21</f>
        <v>184.01482625482626</v>
      </c>
    </row>
    <row r="22" spans="1:7" ht="13.5" customHeight="1">
      <c r="A22" s="25" t="s">
        <v>310</v>
      </c>
      <c r="B22" s="26">
        <f>'- 26 -'!B22</f>
        <v>0</v>
      </c>
      <c r="C22" s="80">
        <f>'- 26 -'!C22*100</f>
        <v>0</v>
      </c>
      <c r="D22" s="26">
        <f>'- 26 -'!D22</f>
        <v>0</v>
      </c>
      <c r="E22" s="26">
        <f>SUM('- 37 -'!B22,'- 37 -'!E22,'- 37 -'!H22,B22)</f>
        <v>179556</v>
      </c>
      <c r="F22" s="80">
        <f>E22/'- 3 -'!D22*100</f>
        <v>1.2566942717232872</v>
      </c>
      <c r="G22" s="26">
        <f>E22/'- 7 -'!F22</f>
        <v>107.69267678282253</v>
      </c>
    </row>
    <row r="23" spans="1:7" ht="13.5" customHeight="1">
      <c r="A23" s="347" t="s">
        <v>311</v>
      </c>
      <c r="B23" s="348">
        <f>'- 26 -'!B23</f>
        <v>0</v>
      </c>
      <c r="C23" s="354">
        <f>'- 26 -'!C23*100</f>
        <v>0</v>
      </c>
      <c r="D23" s="348">
        <f>'- 26 -'!D23</f>
        <v>0</v>
      </c>
      <c r="E23" s="348">
        <f>SUM('- 37 -'!B23,'- 37 -'!E23,'- 37 -'!H23,B23)</f>
        <v>174329</v>
      </c>
      <c r="F23" s="354">
        <f>E23/'- 3 -'!D23*100</f>
        <v>1.5049025938374694</v>
      </c>
      <c r="G23" s="348">
        <f>E23/'- 7 -'!F23</f>
        <v>131.32128060263653</v>
      </c>
    </row>
    <row r="24" spans="1:7" ht="13.5" customHeight="1">
      <c r="A24" s="25" t="s">
        <v>312</v>
      </c>
      <c r="B24" s="26">
        <f>'- 26 -'!B24</f>
        <v>26454</v>
      </c>
      <c r="C24" s="80">
        <f>'- 26 -'!C24*100</f>
        <v>6.892157509481602</v>
      </c>
      <c r="D24" s="26">
        <f>'- 26 -'!D24</f>
        <v>5.7427548029957665</v>
      </c>
      <c r="E24" s="26">
        <f>SUM('- 37 -'!B24,'- 37 -'!E24,'- 37 -'!H24,B24)</f>
        <v>739720</v>
      </c>
      <c r="F24" s="80">
        <f>E24/'- 3 -'!D24*100</f>
        <v>1.9272196087222087</v>
      </c>
      <c r="G24" s="26">
        <f>E24/'- 7 -'!F24</f>
        <v>160.581786605883</v>
      </c>
    </row>
    <row r="25" spans="1:7" ht="13.5" customHeight="1">
      <c r="A25" s="347" t="s">
        <v>313</v>
      </c>
      <c r="B25" s="348">
        <f>'- 26 -'!B25</f>
        <v>45377</v>
      </c>
      <c r="C25" s="354">
        <f>'- 26 -'!C25*100</f>
        <v>3.7777731304081588</v>
      </c>
      <c r="D25" s="348">
        <f>'- 26 -'!D25</f>
        <v>3.101958505656766</v>
      </c>
      <c r="E25" s="348">
        <f>SUM('- 37 -'!B25,'- 37 -'!E25,'- 37 -'!H25,B25)</f>
        <v>2506520</v>
      </c>
      <c r="F25" s="354">
        <f>E25/'- 3 -'!D25*100</f>
        <v>2.0867540619324014</v>
      </c>
      <c r="G25" s="348">
        <f>E25/'- 7 -'!F25</f>
        <v>171.34497727039684</v>
      </c>
    </row>
    <row r="26" spans="1:7" ht="13.5" customHeight="1">
      <c r="A26" s="25" t="s">
        <v>314</v>
      </c>
      <c r="B26" s="26">
        <f>'- 26 -'!B26</f>
        <v>45435</v>
      </c>
      <c r="C26" s="80">
        <f>'- 26 -'!C26*100</f>
        <v>15.609228872830563</v>
      </c>
      <c r="D26" s="26">
        <f>'- 26 -'!D26</f>
        <v>13.926436781609196</v>
      </c>
      <c r="E26" s="26">
        <f>SUM('- 37 -'!B26,'- 37 -'!E26,'- 37 -'!H26,B26)</f>
        <v>703967</v>
      </c>
      <c r="F26" s="80">
        <f>E26/'- 3 -'!D26*100</f>
        <v>2.4184839929393447</v>
      </c>
      <c r="G26" s="26">
        <f>E26/'- 7 -'!F26</f>
        <v>215.7753256704981</v>
      </c>
    </row>
    <row r="27" spans="1:7" ht="13.5" customHeight="1">
      <c r="A27" s="347" t="s">
        <v>315</v>
      </c>
      <c r="B27" s="348">
        <f>'- 26 -'!B27</f>
        <v>0</v>
      </c>
      <c r="C27" s="354">
        <f>'- 26 -'!C27*100</f>
        <v>0</v>
      </c>
      <c r="D27" s="348">
        <f>'- 26 -'!D27</f>
        <v>0</v>
      </c>
      <c r="E27" s="348">
        <f>SUM('- 37 -'!B27,'- 37 -'!E27,'- 37 -'!H27,B27)</f>
        <v>474986</v>
      </c>
      <c r="F27" s="354">
        <f>E27/'- 3 -'!D27*100</f>
        <v>1.6061447295377131</v>
      </c>
      <c r="G27" s="348">
        <f>E27/'- 7 -'!F27</f>
        <v>140.18416314966206</v>
      </c>
    </row>
    <row r="28" spans="1:7" ht="13.5" customHeight="1">
      <c r="A28" s="25" t="s">
        <v>316</v>
      </c>
      <c r="B28" s="26">
        <f>'- 26 -'!B28</f>
        <v>6949</v>
      </c>
      <c r="C28" s="80">
        <f>'- 26 -'!C28*100</f>
        <v>3.8632606965455145</v>
      </c>
      <c r="D28" s="26">
        <f>'- 26 -'!D28</f>
        <v>3.392238223090066</v>
      </c>
      <c r="E28" s="26">
        <f>SUM('- 37 -'!B28,'- 37 -'!E28,'- 37 -'!H28,B28)</f>
        <v>424474</v>
      </c>
      <c r="F28" s="80">
        <f>E28/'- 3 -'!D28*100</f>
        <v>2.359841302209614</v>
      </c>
      <c r="G28" s="26">
        <f>E28/'- 7 -'!F28</f>
        <v>207.2121064193312</v>
      </c>
    </row>
    <row r="29" spans="1:7" ht="13.5" customHeight="1">
      <c r="A29" s="347" t="s">
        <v>317</v>
      </c>
      <c r="B29" s="348">
        <f>'- 26 -'!B29</f>
        <v>616423</v>
      </c>
      <c r="C29" s="354">
        <f>'- 26 -'!C29*100</f>
        <v>55.86911576347651</v>
      </c>
      <c r="D29" s="348">
        <f>'- 26 -'!D29</f>
        <v>47.938950888517326</v>
      </c>
      <c r="E29" s="348">
        <f>SUM('- 37 -'!B29,'- 37 -'!E29,'- 37 -'!H29,B29)</f>
        <v>3124203</v>
      </c>
      <c r="F29" s="354">
        <f>E29/'- 3 -'!D29*100</f>
        <v>2.8316019855780943</v>
      </c>
      <c r="G29" s="348">
        <f>E29/'- 7 -'!F29</f>
        <v>242.9679200528833</v>
      </c>
    </row>
    <row r="30" spans="1:7" ht="13.5" customHeight="1">
      <c r="A30" s="25" t="s">
        <v>318</v>
      </c>
      <c r="B30" s="26">
        <f>'- 26 -'!B30</f>
        <v>13995</v>
      </c>
      <c r="C30" s="80">
        <f>'- 26 -'!C30*100</f>
        <v>13.507176175947114</v>
      </c>
      <c r="D30" s="26">
        <f>'- 26 -'!D30</f>
        <v>11.373425436814303</v>
      </c>
      <c r="E30" s="26">
        <f>SUM('- 37 -'!B30,'- 37 -'!E30,'- 37 -'!H30,B30)</f>
        <v>198164</v>
      </c>
      <c r="F30" s="80">
        <f>E30/'- 3 -'!D30*100</f>
        <v>1.9125659590785165</v>
      </c>
      <c r="G30" s="26">
        <f>E30/'- 7 -'!F30</f>
        <v>161.04347826086956</v>
      </c>
    </row>
    <row r="31" spans="1:7" ht="13.5" customHeight="1">
      <c r="A31" s="347" t="s">
        <v>319</v>
      </c>
      <c r="B31" s="348">
        <f>'- 26 -'!B31</f>
        <v>6664</v>
      </c>
      <c r="C31" s="354">
        <f>'- 26 -'!C31*100</f>
        <v>2.456590707731839</v>
      </c>
      <c r="D31" s="348">
        <f>'- 26 -'!D31</f>
        <v>1.9647384869390883</v>
      </c>
      <c r="E31" s="348">
        <f>SUM('- 37 -'!B31,'- 37 -'!E31,'- 37 -'!H31,B31)</f>
        <v>429196</v>
      </c>
      <c r="F31" s="354">
        <f>E31/'- 3 -'!D31*100</f>
        <v>1.5821712265841452</v>
      </c>
      <c r="G31" s="348">
        <f>E31/'- 7 -'!F31</f>
        <v>126.53930066631287</v>
      </c>
    </row>
    <row r="32" spans="1:7" ht="13.5" customHeight="1">
      <c r="A32" s="25" t="s">
        <v>320</v>
      </c>
      <c r="B32" s="26">
        <f>'- 26 -'!B32</f>
        <v>11148</v>
      </c>
      <c r="C32" s="80">
        <f>'- 26 -'!C32*100</f>
        <v>5.720711654887755</v>
      </c>
      <c r="D32" s="26">
        <f>'- 26 -'!D32</f>
        <v>5.048913043478261</v>
      </c>
      <c r="E32" s="26">
        <f>SUM('- 37 -'!B32,'- 37 -'!E32,'- 37 -'!H32,B32)</f>
        <v>377820</v>
      </c>
      <c r="F32" s="80">
        <f>E32/'- 3 -'!D32*100</f>
        <v>1.9388224591403762</v>
      </c>
      <c r="G32" s="26">
        <f>E32/'- 7 -'!F32</f>
        <v>171.1141304347826</v>
      </c>
    </row>
    <row r="33" spans="1:7" ht="13.5" customHeight="1">
      <c r="A33" s="347" t="s">
        <v>321</v>
      </c>
      <c r="B33" s="348">
        <f>'- 26 -'!B33</f>
        <v>5950</v>
      </c>
      <c r="C33" s="354">
        <f>'- 26 -'!C33*100</f>
        <v>2.6412946125757943</v>
      </c>
      <c r="D33" s="348">
        <f>'- 26 -'!D33</f>
        <v>2.489539748953975</v>
      </c>
      <c r="E33" s="348">
        <f>SUM('- 37 -'!B33,'- 37 -'!E33,'- 37 -'!H33,B33)</f>
        <v>603281</v>
      </c>
      <c r="F33" s="354">
        <f>E33/'- 3 -'!D33*100</f>
        <v>2.678055218771996</v>
      </c>
      <c r="G33" s="348">
        <f>E33/'- 7 -'!F33</f>
        <v>252.41882845188283</v>
      </c>
    </row>
    <row r="34" spans="1:7" ht="13.5" customHeight="1">
      <c r="A34" s="25" t="s">
        <v>322</v>
      </c>
      <c r="B34" s="26">
        <f>'- 26 -'!B34</f>
        <v>22293</v>
      </c>
      <c r="C34" s="80">
        <f>'- 26 -'!C34*100</f>
        <v>11.654451702039797</v>
      </c>
      <c r="D34" s="26">
        <f>'- 26 -'!D34</f>
        <v>10.393006993006994</v>
      </c>
      <c r="E34" s="26">
        <f>SUM('- 37 -'!B34,'- 37 -'!E34,'- 37 -'!H34,B34)</f>
        <v>425098</v>
      </c>
      <c r="F34" s="80">
        <f>E34/'- 3 -'!D34*100</f>
        <v>2.222349665650076</v>
      </c>
      <c r="G34" s="26">
        <f>E34/'- 7 -'!F34</f>
        <v>198.18088578088577</v>
      </c>
    </row>
    <row r="35" spans="1:7" ht="13.5" customHeight="1">
      <c r="A35" s="347" t="s">
        <v>323</v>
      </c>
      <c r="B35" s="348">
        <f>'- 26 -'!B35</f>
        <v>1012530</v>
      </c>
      <c r="C35" s="354">
        <f>'- 26 -'!C35*100</f>
        <v>73.6971488913646</v>
      </c>
      <c r="D35" s="348">
        <f>'- 26 -'!D35</f>
        <v>59.03104503716659</v>
      </c>
      <c r="E35" s="348">
        <f>SUM('- 37 -'!B35,'- 37 -'!E35,'- 37 -'!H35,B35)</f>
        <v>3054734</v>
      </c>
      <c r="F35" s="354">
        <f>E35/'- 3 -'!D35*100</f>
        <v>2.2233927530197994</v>
      </c>
      <c r="G35" s="348">
        <f>E35/'- 7 -'!F35</f>
        <v>178.0926395569159</v>
      </c>
    </row>
    <row r="36" spans="1:7" ht="13.5" customHeight="1">
      <c r="A36" s="25" t="s">
        <v>324</v>
      </c>
      <c r="B36" s="26">
        <f>'- 26 -'!B36</f>
        <v>0</v>
      </c>
      <c r="C36" s="80">
        <f>'- 26 -'!C36*100</f>
        <v>0</v>
      </c>
      <c r="D36" s="26">
        <f>'- 26 -'!D36</f>
        <v>0</v>
      </c>
      <c r="E36" s="26">
        <f>SUM('- 37 -'!B36,'- 37 -'!E36,'- 37 -'!H36,B36)</f>
        <v>431259</v>
      </c>
      <c r="F36" s="80">
        <f>E36/'- 3 -'!D36*100</f>
        <v>2.4814873399603536</v>
      </c>
      <c r="G36" s="26">
        <f>E36/'- 7 -'!F36</f>
        <v>218.30372057706913</v>
      </c>
    </row>
    <row r="37" spans="1:7" ht="13.5" customHeight="1">
      <c r="A37" s="347" t="s">
        <v>325</v>
      </c>
      <c r="B37" s="348">
        <f>'- 26 -'!B37</f>
        <v>40726</v>
      </c>
      <c r="C37" s="354">
        <f>'- 26 -'!C37*100</f>
        <v>14.65018571734595</v>
      </c>
      <c r="D37" s="348">
        <f>'- 26 -'!D37</f>
        <v>12.0580310880829</v>
      </c>
      <c r="E37" s="348">
        <f>SUM('- 37 -'!B37,'- 37 -'!E37,'- 37 -'!H37,B37)</f>
        <v>1048410</v>
      </c>
      <c r="F37" s="354">
        <f>E37/'- 3 -'!D37*100</f>
        <v>3.7713994028194935</v>
      </c>
      <c r="G37" s="348">
        <f>E37/'- 7 -'!F37</f>
        <v>310.4100666173205</v>
      </c>
    </row>
    <row r="38" spans="1:7" ht="13.5" customHeight="1">
      <c r="A38" s="25" t="s">
        <v>326</v>
      </c>
      <c r="B38" s="26">
        <f>'- 26 -'!B38</f>
        <v>225171</v>
      </c>
      <c r="C38" s="80">
        <f>'- 26 -'!C38*100</f>
        <v>31.999375846540108</v>
      </c>
      <c r="D38" s="26">
        <f>'- 26 -'!D38</f>
        <v>25.98926592797784</v>
      </c>
      <c r="E38" s="26">
        <f>SUM('- 37 -'!B38,'- 37 -'!E38,'- 37 -'!H38,B38)</f>
        <v>1557423</v>
      </c>
      <c r="F38" s="80">
        <f>E38/'- 3 -'!D38*100</f>
        <v>2.213276306853282</v>
      </c>
      <c r="G38" s="26">
        <f>E38/'- 7 -'!F38</f>
        <v>179.75796398891967</v>
      </c>
    </row>
    <row r="39" spans="1:7" ht="13.5" customHeight="1">
      <c r="A39" s="347" t="s">
        <v>327</v>
      </c>
      <c r="B39" s="348">
        <f>'- 26 -'!B39</f>
        <v>7484</v>
      </c>
      <c r="C39" s="354">
        <f>'- 26 -'!C39*100</f>
        <v>4.673707870276755</v>
      </c>
      <c r="D39" s="348">
        <f>'- 26 -'!D39</f>
        <v>4.328012953967153</v>
      </c>
      <c r="E39" s="348">
        <f>SUM('- 37 -'!B39,'- 37 -'!E39,'- 37 -'!H39,B39)</f>
        <v>487712</v>
      </c>
      <c r="F39" s="354">
        <f>E39/'- 3 -'!D39*100</f>
        <v>3.045728771817766</v>
      </c>
      <c r="G39" s="348">
        <f>E39/'- 7 -'!F39</f>
        <v>282.0448762433495</v>
      </c>
    </row>
    <row r="40" spans="1:7" ht="13.5" customHeight="1">
      <c r="A40" s="25" t="s">
        <v>328</v>
      </c>
      <c r="B40" s="26">
        <f>'- 26 -'!B40</f>
        <v>93466</v>
      </c>
      <c r="C40" s="80">
        <f>'- 26 -'!C40*100</f>
        <v>12.81557686158882</v>
      </c>
      <c r="D40" s="26">
        <f>'- 26 -'!D40</f>
        <v>10.533611627026346</v>
      </c>
      <c r="E40" s="26">
        <f>SUM('- 37 -'!B40,'- 37 -'!E40,'- 37 -'!H40,B40)</f>
        <v>1474085</v>
      </c>
      <c r="F40" s="80">
        <f>E40/'- 3 -'!D40*100</f>
        <v>2.021189482594222</v>
      </c>
      <c r="G40" s="26">
        <f>E40/'- 7 -'!F40</f>
        <v>166.1292758353319</v>
      </c>
    </row>
    <row r="41" spans="1:7" ht="13.5" customHeight="1">
      <c r="A41" s="347" t="s">
        <v>329</v>
      </c>
      <c r="B41" s="348">
        <f>'- 26 -'!B41</f>
        <v>34866</v>
      </c>
      <c r="C41" s="354">
        <f>'- 26 -'!C41*100</f>
        <v>7.949352506018216</v>
      </c>
      <c r="D41" s="348">
        <f>'- 26 -'!D41</f>
        <v>7.35414469521198</v>
      </c>
      <c r="E41" s="348">
        <f>SUM('- 37 -'!B41,'- 37 -'!E41,'- 37 -'!H41,B41)</f>
        <v>1089630</v>
      </c>
      <c r="F41" s="354">
        <f>E41/'- 3 -'!D41*100</f>
        <v>2.4843265562819448</v>
      </c>
      <c r="G41" s="348">
        <f>E41/'- 7 -'!F41</f>
        <v>229.83125922801096</v>
      </c>
    </row>
    <row r="42" spans="1:7" ht="13.5" customHeight="1">
      <c r="A42" s="25" t="s">
        <v>330</v>
      </c>
      <c r="B42" s="26">
        <f>'- 26 -'!B42</f>
        <v>27610</v>
      </c>
      <c r="C42" s="80">
        <f>'- 26 -'!C42*100</f>
        <v>17.024360126691825</v>
      </c>
      <c r="D42" s="26">
        <f>'- 26 -'!D42</f>
        <v>15.64926599784617</v>
      </c>
      <c r="E42" s="26">
        <f>SUM('- 37 -'!B42,'- 37 -'!E42,'- 37 -'!H42,B42)</f>
        <v>738683</v>
      </c>
      <c r="F42" s="80">
        <f>E42/'- 3 -'!D42*100</f>
        <v>4.554728508317673</v>
      </c>
      <c r="G42" s="26">
        <f>E42/'- 7 -'!F42</f>
        <v>418.68333049934813</v>
      </c>
    </row>
    <row r="43" spans="1:7" ht="13.5" customHeight="1">
      <c r="A43" s="347" t="s">
        <v>331</v>
      </c>
      <c r="B43" s="348">
        <f>'- 26 -'!B43</f>
        <v>0</v>
      </c>
      <c r="C43" s="354">
        <f>'- 26 -'!C43*100</f>
        <v>0</v>
      </c>
      <c r="D43" s="348">
        <f>'- 26 -'!D43</f>
        <v>0</v>
      </c>
      <c r="E43" s="348">
        <f>SUM('- 37 -'!B43,'- 37 -'!E43,'- 37 -'!H43,B43)</f>
        <v>158998</v>
      </c>
      <c r="F43" s="354">
        <f>E43/'- 3 -'!D43*100</f>
        <v>1.6592645838146827</v>
      </c>
      <c r="G43" s="348">
        <f>E43/'- 7 -'!F43</f>
        <v>141.62109201033223</v>
      </c>
    </row>
    <row r="44" spans="1:7" ht="13.5" customHeight="1">
      <c r="A44" s="25" t="s">
        <v>332</v>
      </c>
      <c r="B44" s="26">
        <f>'- 26 -'!B44</f>
        <v>11205</v>
      </c>
      <c r="C44" s="80">
        <f>'- 26 -'!C44*100</f>
        <v>16.13583768830544</v>
      </c>
      <c r="D44" s="26">
        <f>'- 26 -'!D44</f>
        <v>14.365384615384615</v>
      </c>
      <c r="E44" s="26">
        <f>SUM('- 37 -'!B44,'- 37 -'!E44,'- 37 -'!H44,B44)</f>
        <v>225961</v>
      </c>
      <c r="F44" s="80">
        <f>E44/'- 3 -'!D44*100</f>
        <v>3.2539669967757123</v>
      </c>
      <c r="G44" s="26">
        <f>E44/'- 7 -'!F44</f>
        <v>289.69358974358977</v>
      </c>
    </row>
    <row r="45" spans="1:7" ht="13.5" customHeight="1">
      <c r="A45" s="347" t="s">
        <v>333</v>
      </c>
      <c r="B45" s="348">
        <f>'- 26 -'!B45</f>
        <v>16019</v>
      </c>
      <c r="C45" s="354">
        <f>'- 26 -'!C45*100</f>
        <v>14.088610933673241</v>
      </c>
      <c r="D45" s="348">
        <f>'- 26 -'!D45</f>
        <v>10.729403884795714</v>
      </c>
      <c r="E45" s="348">
        <f>SUM('- 37 -'!B45,'- 37 -'!E45,'- 37 -'!H45,B45)</f>
        <v>248519</v>
      </c>
      <c r="F45" s="354">
        <f>E45/'- 3 -'!D45*100</f>
        <v>2.185709158265522</v>
      </c>
      <c r="G45" s="348">
        <f>E45/'- 7 -'!F45</f>
        <v>166.45612860013395</v>
      </c>
    </row>
    <row r="46" spans="1:7" ht="13.5" customHeight="1">
      <c r="A46" s="25" t="s">
        <v>334</v>
      </c>
      <c r="B46" s="26">
        <f>'- 26 -'!B46</f>
        <v>1195577</v>
      </c>
      <c r="C46" s="80">
        <f>'- 26 -'!C46*100</f>
        <v>42.679844601823945</v>
      </c>
      <c r="D46" s="26">
        <f>'- 26 -'!D46</f>
        <v>39.1473916517138</v>
      </c>
      <c r="E46" s="26">
        <f>SUM('- 37 -'!B46,'- 37 -'!E46,'- 37 -'!H46,B46)</f>
        <v>7043399</v>
      </c>
      <c r="F46" s="80">
        <f>E46/'- 3 -'!D46*100</f>
        <v>2.5143606374883607</v>
      </c>
      <c r="G46" s="26">
        <f>E46/'- 7 -'!F46</f>
        <v>230.62563031263505</v>
      </c>
    </row>
    <row r="47" spans="1:7" ht="4.5" customHeight="1">
      <c r="A47" s="27"/>
      <c r="B47" s="28"/>
      <c r="C47"/>
      <c r="D47"/>
      <c r="E47"/>
      <c r="F47"/>
      <c r="G47"/>
    </row>
    <row r="48" spans="1:7" ht="13.5" customHeight="1">
      <c r="A48" s="349" t="s">
        <v>335</v>
      </c>
      <c r="B48" s="350">
        <f>SUM(B11:B46)</f>
        <v>4008216</v>
      </c>
      <c r="C48" s="357">
        <f>'- 26 -'!C48*100</f>
        <v>26.362856711369968</v>
      </c>
      <c r="D48" s="350">
        <f>'- 26 -'!D48</f>
        <v>22.783741197923653</v>
      </c>
      <c r="E48" s="350">
        <f>SUM('- 37 -'!B48,'- 37 -'!E48,'- 37 -'!H48,B48)</f>
        <v>34911100</v>
      </c>
      <c r="F48" s="357">
        <f>E48/'- 3 -'!D48*100</f>
        <v>2.2961744749691837</v>
      </c>
      <c r="G48" s="350">
        <f>E48/'- 7 -'!F48</f>
        <v>198.44376334379996</v>
      </c>
    </row>
    <row r="49" spans="1:7" ht="4.5" customHeight="1">
      <c r="A49" s="27" t="s">
        <v>50</v>
      </c>
      <c r="B49" s="28"/>
      <c r="C49"/>
      <c r="D49"/>
      <c r="E49"/>
      <c r="F49"/>
      <c r="G49"/>
    </row>
    <row r="50" spans="1:7" ht="13.5" customHeight="1">
      <c r="A50" s="25" t="s">
        <v>336</v>
      </c>
      <c r="B50" s="26">
        <f>'- 26 -'!B50</f>
        <v>0</v>
      </c>
      <c r="C50" s="80">
        <f>'- 26 -'!C50*100</f>
        <v>0</v>
      </c>
      <c r="D50" s="26">
        <f>'- 26 -'!D50</f>
        <v>0</v>
      </c>
      <c r="E50" s="26">
        <f>SUM('- 37 -'!B50,'- 37 -'!E50,'- 37 -'!H50,B50)</f>
        <v>47498</v>
      </c>
      <c r="F50" s="80">
        <f>E50/'- 3 -'!D50*100</f>
        <v>1.8629230925511708</v>
      </c>
      <c r="G50" s="26">
        <f>E50/'- 7 -'!F50</f>
        <v>208.0508103372755</v>
      </c>
    </row>
    <row r="51" spans="1:7" ht="13.5" customHeight="1">
      <c r="A51" s="347" t="s">
        <v>337</v>
      </c>
      <c r="B51" s="348">
        <f>'- 26 -'!B51</f>
        <v>192994</v>
      </c>
      <c r="C51" s="354">
        <f>'- 26 -'!C51*100</f>
        <v>241.20047081795994</v>
      </c>
      <c r="D51" s="348">
        <f>'- 26 -'!D51</f>
        <v>277.5294794362956</v>
      </c>
      <c r="E51" s="348">
        <f>SUM('- 37 -'!B51,'- 37 -'!E51,'- 37 -'!H51,B51)</f>
        <v>396133</v>
      </c>
      <c r="F51" s="354">
        <f>E51/'- 3 -'!D51*100</f>
        <v>4.9507998231308195</v>
      </c>
      <c r="G51" s="348">
        <f>E51/'- 7 -'!F51</f>
        <v>569.6476847857348</v>
      </c>
    </row>
    <row r="52" spans="1:8" ht="49.5" customHeight="1">
      <c r="A52" s="29"/>
      <c r="B52" s="29"/>
      <c r="C52" s="29"/>
      <c r="D52" s="29"/>
      <c r="E52" s="29"/>
      <c r="F52" s="29"/>
      <c r="G52" s="29"/>
      <c r="H52" s="29"/>
    </row>
    <row r="53" ht="15" customHeight="1">
      <c r="A53" s="2" t="s">
        <v>2</v>
      </c>
    </row>
    <row r="54" spans="1:4" ht="12" customHeight="1">
      <c r="A54" s="2" t="s">
        <v>0</v>
      </c>
      <c r="B54" s="153"/>
      <c r="C54" s="153"/>
      <c r="D54" s="153"/>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5.xml><?xml version="1.0" encoding="utf-8"?>
<worksheet xmlns="http://schemas.openxmlformats.org/spreadsheetml/2006/main" xmlns:r="http://schemas.openxmlformats.org/officeDocument/2006/relationships">
  <sheetPr codeName="Sheet35">
    <pageSetUpPr fitToPage="1"/>
  </sheetPr>
  <dimension ref="A1:H55"/>
  <sheetViews>
    <sheetView showGridLines="0" showZeros="0" workbookViewId="0" topLeftCell="A1">
      <selection activeCell="A1" sqref="A1"/>
    </sheetView>
  </sheetViews>
  <sheetFormatPr defaultColWidth="14.83203125" defaultRowHeight="12"/>
  <cols>
    <col min="1" max="1" width="31.83203125" style="1" customWidth="1"/>
    <col min="2" max="2" width="15.83203125" style="1" customWidth="1"/>
    <col min="3" max="3" width="13.83203125" style="1" customWidth="1"/>
    <col min="4" max="5" width="14.83203125" style="1" customWidth="1"/>
    <col min="6" max="6" width="12.83203125" style="1" customWidth="1"/>
    <col min="7" max="7" width="16.83203125" style="1" customWidth="1"/>
    <col min="8" max="8" width="11.83203125" style="1" customWidth="1"/>
    <col min="9" max="16384" width="14.83203125" style="1" customWidth="1"/>
  </cols>
  <sheetData>
    <row r="1" ht="6.75" customHeight="1">
      <c r="A1" s="5"/>
    </row>
    <row r="2" spans="1:8" ht="15.75" customHeight="1">
      <c r="A2" s="238" t="s">
        <v>589</v>
      </c>
      <c r="B2" s="48"/>
      <c r="C2" s="48"/>
      <c r="D2" s="48"/>
      <c r="E2" s="48"/>
      <c r="F2" s="48"/>
      <c r="G2" s="48"/>
      <c r="H2" s="48"/>
    </row>
    <row r="3" ht="15.75" customHeight="1">
      <c r="A3" s="239"/>
    </row>
    <row r="4" spans="2:8" ht="15.75" customHeight="1">
      <c r="B4" s="6"/>
      <c r="C4" s="79"/>
      <c r="D4" s="79"/>
      <c r="E4" s="6"/>
      <c r="F4" s="6"/>
      <c r="G4" s="6"/>
      <c r="H4" s="6"/>
    </row>
    <row r="5" spans="2:8" ht="15.75" customHeight="1">
      <c r="B5" s="6"/>
      <c r="C5" s="6"/>
      <c r="D5" s="6"/>
      <c r="E5" s="6"/>
      <c r="F5" s="6"/>
      <c r="G5" s="6"/>
      <c r="H5" s="6"/>
    </row>
    <row r="6" spans="2:8" ht="15.75" customHeight="1">
      <c r="B6" s="240" t="s">
        <v>162</v>
      </c>
      <c r="C6" s="198"/>
      <c r="D6" s="198"/>
      <c r="E6" s="198"/>
      <c r="F6" s="198"/>
      <c r="G6" s="198"/>
      <c r="H6" s="199"/>
    </row>
    <row r="7" spans="2:8" ht="15.75" customHeight="1">
      <c r="B7" s="376" t="s">
        <v>174</v>
      </c>
      <c r="C7" s="379"/>
      <c r="D7" s="379"/>
      <c r="E7" s="370" t="s">
        <v>101</v>
      </c>
      <c r="F7" s="370" t="s">
        <v>50</v>
      </c>
      <c r="G7" s="370" t="s">
        <v>161</v>
      </c>
      <c r="H7" s="370" t="s">
        <v>50</v>
      </c>
    </row>
    <row r="8" spans="1:8" ht="15.75" customHeight="1">
      <c r="A8" s="40"/>
      <c r="B8" s="412"/>
      <c r="C8" s="464"/>
      <c r="D8" s="464"/>
      <c r="E8" s="427" t="s">
        <v>195</v>
      </c>
      <c r="F8" s="427" t="s">
        <v>196</v>
      </c>
      <c r="G8" s="427" t="s">
        <v>197</v>
      </c>
      <c r="H8" s="427" t="s">
        <v>50</v>
      </c>
    </row>
    <row r="9" spans="1:8" ht="15.75" customHeight="1">
      <c r="A9" s="94" t="s">
        <v>141</v>
      </c>
      <c r="B9" s="374" t="s">
        <v>487</v>
      </c>
      <c r="C9" s="374" t="s">
        <v>168</v>
      </c>
      <c r="D9" s="374" t="s">
        <v>169</v>
      </c>
      <c r="E9" s="374" t="s">
        <v>191</v>
      </c>
      <c r="F9" s="374" t="s">
        <v>213</v>
      </c>
      <c r="G9" s="374" t="s">
        <v>214</v>
      </c>
      <c r="H9" s="374" t="s">
        <v>101</v>
      </c>
    </row>
    <row r="10" spans="1:8" ht="4.5" customHeight="1">
      <c r="A10" s="4"/>
      <c r="B10" s="241"/>
      <c r="C10" s="241"/>
      <c r="D10" s="241"/>
      <c r="E10" s="241"/>
      <c r="F10" s="241"/>
      <c r="G10" s="241"/>
      <c r="H10" s="241"/>
    </row>
    <row r="11" spans="1:8" ht="13.5" customHeight="1">
      <c r="A11" s="347" t="s">
        <v>300</v>
      </c>
      <c r="B11" s="354">
        <f>'- 41 -'!H11</f>
        <v>63.6704248255566</v>
      </c>
      <c r="C11" s="354">
        <f>'- 42 -'!C11</f>
        <v>0</v>
      </c>
      <c r="D11" s="354">
        <f>'- 42 -'!E11</f>
        <v>34.510788322951655</v>
      </c>
      <c r="E11" s="354">
        <f>'- 42 -'!G11</f>
        <v>0.45942501273878733</v>
      </c>
      <c r="F11" s="354">
        <f>'- 42 -'!I11</f>
        <v>0</v>
      </c>
      <c r="G11" s="354">
        <f>'- 43 -'!C11</f>
        <v>0.5370438734232501</v>
      </c>
      <c r="H11" s="354">
        <f>'- 43 -'!E11</f>
        <v>0.8223179653297006</v>
      </c>
    </row>
    <row r="12" spans="1:8" ht="13.5" customHeight="1">
      <c r="A12" s="25" t="s">
        <v>301</v>
      </c>
      <c r="B12" s="80">
        <f>'- 41 -'!H12</f>
        <v>62.698258091520565</v>
      </c>
      <c r="C12" s="80">
        <f>'- 42 -'!C12</f>
        <v>0.0030550466210570635</v>
      </c>
      <c r="D12" s="80">
        <f>'- 42 -'!E12</f>
        <v>32.91248550728162</v>
      </c>
      <c r="E12" s="80">
        <f>'- 42 -'!G12</f>
        <v>1.1335041280180918</v>
      </c>
      <c r="F12" s="80">
        <f>'- 42 -'!I12</f>
        <v>1.8076101665950564</v>
      </c>
      <c r="G12" s="80">
        <f>'- 43 -'!C12</f>
        <v>0.8782577105489714</v>
      </c>
      <c r="H12" s="80">
        <f>'- 43 -'!E12</f>
        <v>0.566829349414638</v>
      </c>
    </row>
    <row r="13" spans="1:8" ht="13.5" customHeight="1">
      <c r="A13" s="347" t="s">
        <v>302</v>
      </c>
      <c r="B13" s="354">
        <f>'- 41 -'!H13</f>
        <v>63.24188978799272</v>
      </c>
      <c r="C13" s="354">
        <f>'- 42 -'!C13</f>
        <v>0.035002669003450095</v>
      </c>
      <c r="D13" s="354">
        <f>'- 42 -'!E13</f>
        <v>34.06529033638119</v>
      </c>
      <c r="E13" s="354">
        <f>'- 42 -'!G13</f>
        <v>0.28099729469833123</v>
      </c>
      <c r="F13" s="354">
        <f>'- 42 -'!I13</f>
        <v>0.5106120638727654</v>
      </c>
      <c r="G13" s="354">
        <f>'- 43 -'!C13</f>
        <v>1.2501178788454876</v>
      </c>
      <c r="H13" s="354">
        <f>'- 43 -'!E13</f>
        <v>0.61608996920606</v>
      </c>
    </row>
    <row r="14" spans="1:8" ht="13.5" customHeight="1">
      <c r="A14" s="25" t="s">
        <v>338</v>
      </c>
      <c r="B14" s="80">
        <f>'- 41 -'!H14</f>
        <v>74.40268908462814</v>
      </c>
      <c r="C14" s="80">
        <f>'- 42 -'!C14</f>
        <v>0.17350100168318747</v>
      </c>
      <c r="D14" s="80">
        <f>'- 42 -'!E14</f>
        <v>23.76951384355548</v>
      </c>
      <c r="E14" s="80">
        <f>'- 42 -'!G14</f>
        <v>1.3140217974710466</v>
      </c>
      <c r="F14" s="80">
        <f>'- 42 -'!I14</f>
        <v>0</v>
      </c>
      <c r="G14" s="80">
        <f>'- 43 -'!C14</f>
        <v>0.2944182107561503</v>
      </c>
      <c r="H14" s="80">
        <f>'- 43 -'!E14</f>
        <v>0.04585606190599727</v>
      </c>
    </row>
    <row r="15" spans="1:8" ht="13.5" customHeight="1">
      <c r="A15" s="347" t="s">
        <v>303</v>
      </c>
      <c r="B15" s="354">
        <f>'- 41 -'!H15</f>
        <v>61.564320523032265</v>
      </c>
      <c r="C15" s="354">
        <f>'- 42 -'!C15</f>
        <v>0.010318199505794065</v>
      </c>
      <c r="D15" s="354">
        <f>'- 42 -'!E15</f>
        <v>35.600668119221915</v>
      </c>
      <c r="E15" s="354">
        <f>'- 42 -'!G15</f>
        <v>0.48067778419299595</v>
      </c>
      <c r="F15" s="354">
        <f>'- 42 -'!I15</f>
        <v>1.220181527262102</v>
      </c>
      <c r="G15" s="354">
        <f>'- 43 -'!C15</f>
        <v>1.0099754301825246</v>
      </c>
      <c r="H15" s="354">
        <f>'- 43 -'!E15</f>
        <v>0.11385841660239743</v>
      </c>
    </row>
    <row r="16" spans="1:8" ht="13.5" customHeight="1">
      <c r="A16" s="25" t="s">
        <v>304</v>
      </c>
      <c r="B16" s="80">
        <f>'- 41 -'!H16</f>
        <v>66.31699900968822</v>
      </c>
      <c r="C16" s="80">
        <f>'- 42 -'!C16</f>
        <v>0.2388286943859019</v>
      </c>
      <c r="D16" s="80">
        <f>'- 42 -'!E16</f>
        <v>24.325566109185026</v>
      </c>
      <c r="E16" s="80">
        <f>'- 42 -'!G16</f>
        <v>1.8478381458446138</v>
      </c>
      <c r="F16" s="80">
        <f>'- 42 -'!I16</f>
        <v>0.5348608887261299</v>
      </c>
      <c r="G16" s="80">
        <f>'- 43 -'!C16</f>
        <v>5.758812228196064</v>
      </c>
      <c r="H16" s="80">
        <f>'- 43 -'!E16</f>
        <v>0.9770949239740448</v>
      </c>
    </row>
    <row r="17" spans="1:8" ht="13.5" customHeight="1">
      <c r="A17" s="347" t="s">
        <v>305</v>
      </c>
      <c r="B17" s="354">
        <f>'- 41 -'!H17</f>
        <v>59.06677763802662</v>
      </c>
      <c r="C17" s="354">
        <f>'- 42 -'!C17</f>
        <v>0</v>
      </c>
      <c r="D17" s="354">
        <f>'- 42 -'!E17</f>
        <v>34.87416661850462</v>
      </c>
      <c r="E17" s="354">
        <f>'- 42 -'!G17</f>
        <v>0.08770365519600305</v>
      </c>
      <c r="F17" s="354">
        <f>'- 42 -'!I17</f>
        <v>5.577952470465794</v>
      </c>
      <c r="G17" s="354">
        <f>'- 43 -'!C17</f>
        <v>0.05247227233948901</v>
      </c>
      <c r="H17" s="354">
        <f>'- 43 -'!E17</f>
        <v>0.3409273454674714</v>
      </c>
    </row>
    <row r="18" spans="1:8" ht="13.5" customHeight="1">
      <c r="A18" s="25" t="s">
        <v>306</v>
      </c>
      <c r="B18" s="80">
        <f>'- 41 -'!H18</f>
        <v>43.81439942336588</v>
      </c>
      <c r="C18" s="80">
        <f>'- 42 -'!C18</f>
        <v>14.178596992398404</v>
      </c>
      <c r="D18" s="80">
        <f>'- 42 -'!E18</f>
        <v>3.0869582755860048</v>
      </c>
      <c r="E18" s="80">
        <f>'- 42 -'!G18</f>
        <v>0.0068899298375478205</v>
      </c>
      <c r="F18" s="80">
        <f>'- 42 -'!I18</f>
        <v>34.32358584926188</v>
      </c>
      <c r="G18" s="80">
        <f>'- 43 -'!C18</f>
        <v>3.772394406672514</v>
      </c>
      <c r="H18" s="80">
        <f>'- 43 -'!E18</f>
        <v>0.8171751228777766</v>
      </c>
    </row>
    <row r="19" spans="1:8" ht="13.5" customHeight="1">
      <c r="A19" s="347" t="s">
        <v>307</v>
      </c>
      <c r="B19" s="354">
        <f>'- 41 -'!H19</f>
        <v>71.57256382612218</v>
      </c>
      <c r="C19" s="354">
        <f>'- 42 -'!C19</f>
        <v>0</v>
      </c>
      <c r="D19" s="354">
        <f>'- 42 -'!E19</f>
        <v>25.838147559821028</v>
      </c>
      <c r="E19" s="354">
        <f>'- 42 -'!G19</f>
        <v>1.1933228938541864</v>
      </c>
      <c r="F19" s="354">
        <f>'- 42 -'!I19</f>
        <v>0</v>
      </c>
      <c r="G19" s="354">
        <f>'- 43 -'!C19</f>
        <v>0.06661058471484492</v>
      </c>
      <c r="H19" s="354">
        <f>'- 43 -'!E19</f>
        <v>1.3293551354877668</v>
      </c>
    </row>
    <row r="20" spans="1:8" ht="13.5" customHeight="1">
      <c r="A20" s="25" t="s">
        <v>308</v>
      </c>
      <c r="B20" s="80">
        <f>'- 41 -'!H20</f>
        <v>73.81917275437463</v>
      </c>
      <c r="C20" s="80">
        <f>'- 42 -'!C20</f>
        <v>0</v>
      </c>
      <c r="D20" s="80">
        <f>'- 42 -'!E20</f>
        <v>24.70007757920297</v>
      </c>
      <c r="E20" s="80">
        <f>'- 42 -'!G20</f>
        <v>0.4580730549955005</v>
      </c>
      <c r="F20" s="80">
        <f>'- 42 -'!I20</f>
        <v>0</v>
      </c>
      <c r="G20" s="80">
        <f>'- 43 -'!C20</f>
        <v>0.8166728926154723</v>
      </c>
      <c r="H20" s="80">
        <f>'- 43 -'!E20</f>
        <v>0.20600371881141633</v>
      </c>
    </row>
    <row r="21" spans="1:8" ht="13.5" customHeight="1">
      <c r="A21" s="347" t="s">
        <v>309</v>
      </c>
      <c r="B21" s="354">
        <f>'- 41 -'!H21</f>
        <v>67.0323414523847</v>
      </c>
      <c r="C21" s="354">
        <f>'- 42 -'!C21</f>
        <v>0</v>
      </c>
      <c r="D21" s="354">
        <f>'- 42 -'!E21</f>
        <v>31.528159587554306</v>
      </c>
      <c r="E21" s="354">
        <f>'- 42 -'!G21</f>
        <v>0.16314386554875238</v>
      </c>
      <c r="F21" s="354">
        <f>'- 42 -'!I21</f>
        <v>0</v>
      </c>
      <c r="G21" s="354">
        <f>'- 43 -'!C21</f>
        <v>0.8555826874430192</v>
      </c>
      <c r="H21" s="354">
        <f>'- 43 -'!E21</f>
        <v>0.4207724070692225</v>
      </c>
    </row>
    <row r="22" spans="1:8" ht="13.5" customHeight="1">
      <c r="A22" s="25" t="s">
        <v>310</v>
      </c>
      <c r="B22" s="80">
        <f>'- 41 -'!H22</f>
        <v>76.01233476182668</v>
      </c>
      <c r="C22" s="80">
        <f>'- 42 -'!C22</f>
        <v>0.13314548705490617</v>
      </c>
      <c r="D22" s="80">
        <f>'- 42 -'!E22</f>
        <v>22.063019718035523</v>
      </c>
      <c r="E22" s="80">
        <f>'- 42 -'!G22</f>
        <v>0</v>
      </c>
      <c r="F22" s="80">
        <f>'- 42 -'!I22</f>
        <v>1.1698994932598956</v>
      </c>
      <c r="G22" s="80">
        <f>'- 43 -'!C22</f>
        <v>0</v>
      </c>
      <c r="H22" s="80">
        <f>'- 43 -'!E22</f>
        <v>0.6216005398229971</v>
      </c>
    </row>
    <row r="23" spans="1:8" ht="13.5" customHeight="1">
      <c r="A23" s="347" t="s">
        <v>311</v>
      </c>
      <c r="B23" s="354">
        <f>'- 41 -'!H23</f>
        <v>70.72689339205883</v>
      </c>
      <c r="C23" s="354">
        <f>'- 42 -'!C23</f>
        <v>0</v>
      </c>
      <c r="D23" s="354">
        <f>'- 42 -'!E23</f>
        <v>22.63145785850601</v>
      </c>
      <c r="E23" s="354">
        <f>'- 42 -'!G23</f>
        <v>0.7358975250220552</v>
      </c>
      <c r="F23" s="354">
        <f>'- 42 -'!I23</f>
        <v>3.7667565424791487</v>
      </c>
      <c r="G23" s="354">
        <f>'- 43 -'!C23</f>
        <v>1.7443107617595797</v>
      </c>
      <c r="H23" s="354">
        <f>'- 43 -'!E23</f>
        <v>0.39468392017438886</v>
      </c>
    </row>
    <row r="24" spans="1:8" ht="13.5" customHeight="1">
      <c r="A24" s="25" t="s">
        <v>312</v>
      </c>
      <c r="B24" s="80">
        <f>'- 41 -'!H24</f>
        <v>62.7182872742583</v>
      </c>
      <c r="C24" s="80">
        <f>'- 42 -'!C24</f>
        <v>0.16274579205405235</v>
      </c>
      <c r="D24" s="80">
        <f>'- 42 -'!E24</f>
        <v>33.75856520570261</v>
      </c>
      <c r="E24" s="80">
        <f>'- 42 -'!G24</f>
        <v>0.443686040998843</v>
      </c>
      <c r="F24" s="80">
        <f>'- 42 -'!I24</f>
        <v>1.0383680163566829</v>
      </c>
      <c r="G24" s="80">
        <f>'- 43 -'!C24</f>
        <v>1.460569389993647</v>
      </c>
      <c r="H24" s="80">
        <f>'- 43 -'!E24</f>
        <v>0.41777828063586403</v>
      </c>
    </row>
    <row r="25" spans="1:8" ht="13.5" customHeight="1">
      <c r="A25" s="347" t="s">
        <v>313</v>
      </c>
      <c r="B25" s="354">
        <f>'- 41 -'!H25</f>
        <v>63.5209673126112</v>
      </c>
      <c r="C25" s="354">
        <f>'- 42 -'!C25</f>
        <v>0</v>
      </c>
      <c r="D25" s="354">
        <f>'- 42 -'!E25</f>
        <v>34.826079151118314</v>
      </c>
      <c r="E25" s="354">
        <f>'- 42 -'!G25</f>
        <v>0.49159218180487124</v>
      </c>
      <c r="F25" s="354">
        <f>'- 42 -'!I25</f>
        <v>0</v>
      </c>
      <c r="G25" s="354">
        <f>'- 43 -'!C25</f>
        <v>0.8835380376866665</v>
      </c>
      <c r="H25" s="354">
        <f>'- 43 -'!E25</f>
        <v>0.2778233167789442</v>
      </c>
    </row>
    <row r="26" spans="1:8" ht="13.5" customHeight="1">
      <c r="A26" s="25" t="s">
        <v>314</v>
      </c>
      <c r="B26" s="80">
        <f>'- 41 -'!H26</f>
        <v>68.45042220195448</v>
      </c>
      <c r="C26" s="80">
        <f>'- 42 -'!C26</f>
        <v>0.7432505771289559</v>
      </c>
      <c r="D26" s="80">
        <f>'- 42 -'!E26</f>
        <v>27.080966790247825</v>
      </c>
      <c r="E26" s="80">
        <f>'- 42 -'!G26</f>
        <v>1.3585563189475205</v>
      </c>
      <c r="F26" s="80">
        <f>'- 42 -'!I26</f>
        <v>0.9562990368949883</v>
      </c>
      <c r="G26" s="80">
        <f>'- 43 -'!C26</f>
        <v>1.0606527770760332</v>
      </c>
      <c r="H26" s="80">
        <f>'- 43 -'!E26</f>
        <v>0.34985229775019466</v>
      </c>
    </row>
    <row r="27" spans="1:8" ht="13.5" customHeight="1">
      <c r="A27" s="347" t="s">
        <v>315</v>
      </c>
      <c r="B27" s="354">
        <f>'- 41 -'!H27</f>
        <v>73.19324117856767</v>
      </c>
      <c r="C27" s="354">
        <f>'- 42 -'!C27</f>
        <v>0.2830494824387367</v>
      </c>
      <c r="D27" s="354">
        <f>'- 42 -'!E27</f>
        <v>24.287749507562925</v>
      </c>
      <c r="E27" s="354">
        <f>'- 42 -'!G27</f>
        <v>0.3008265628939136</v>
      </c>
      <c r="F27" s="354">
        <f>'- 42 -'!I27</f>
        <v>1.198079650545805</v>
      </c>
      <c r="G27" s="354">
        <f>'- 43 -'!C27</f>
        <v>0.6934654246404273</v>
      </c>
      <c r="H27" s="354">
        <f>'- 43 -'!E27</f>
        <v>0.04358819335052238</v>
      </c>
    </row>
    <row r="28" spans="1:8" ht="13.5" customHeight="1">
      <c r="A28" s="25" t="s">
        <v>316</v>
      </c>
      <c r="B28" s="80">
        <f>'- 41 -'!H28</f>
        <v>61.89061907173551</v>
      </c>
      <c r="C28" s="80">
        <f>'- 42 -'!C28</f>
        <v>0</v>
      </c>
      <c r="D28" s="80">
        <f>'- 42 -'!E28</f>
        <v>28.791812253263682</v>
      </c>
      <c r="E28" s="80">
        <f>'- 42 -'!G28</f>
        <v>0.11796271584199575</v>
      </c>
      <c r="F28" s="80">
        <f>'- 42 -'!I28</f>
        <v>8.791273481244213</v>
      </c>
      <c r="G28" s="80">
        <f>'- 43 -'!C28</f>
        <v>0.05776203177166955</v>
      </c>
      <c r="H28" s="80">
        <f>'- 43 -'!E28</f>
        <v>0.3505704461429311</v>
      </c>
    </row>
    <row r="29" spans="1:8" ht="13.5" customHeight="1">
      <c r="A29" s="347" t="s">
        <v>317</v>
      </c>
      <c r="B29" s="354">
        <f>'- 41 -'!H29</f>
        <v>52.8719247528082</v>
      </c>
      <c r="C29" s="354">
        <f>'- 42 -'!C29</f>
        <v>0.02232435425651856</v>
      </c>
      <c r="D29" s="354">
        <f>'- 42 -'!E29</f>
        <v>43.96546559428895</v>
      </c>
      <c r="E29" s="354">
        <f>'- 42 -'!G29</f>
        <v>0.6129822885219313</v>
      </c>
      <c r="F29" s="354">
        <f>'- 42 -'!I29</f>
        <v>0.027313162270960017</v>
      </c>
      <c r="G29" s="354">
        <f>'- 43 -'!C29</f>
        <v>1.7069801926004762</v>
      </c>
      <c r="H29" s="354">
        <f>'- 43 -'!E29</f>
        <v>0.7930096552529755</v>
      </c>
    </row>
    <row r="30" spans="1:8" ht="13.5" customHeight="1">
      <c r="A30" s="25" t="s">
        <v>318</v>
      </c>
      <c r="B30" s="80">
        <f>'- 41 -'!H30</f>
        <v>69.8390298333488</v>
      </c>
      <c r="C30" s="80">
        <f>'- 42 -'!C30</f>
        <v>0.008317848178334666</v>
      </c>
      <c r="D30" s="80">
        <f>'- 42 -'!E30</f>
        <v>28.753839224482313</v>
      </c>
      <c r="E30" s="80">
        <f>'- 42 -'!G30</f>
        <v>0.4493052616331048</v>
      </c>
      <c r="F30" s="80">
        <f>'- 42 -'!I30</f>
        <v>0.14735416982594007</v>
      </c>
      <c r="G30" s="80">
        <f>'- 43 -'!C30</f>
        <v>0.2684345017552357</v>
      </c>
      <c r="H30" s="80">
        <f>'- 43 -'!E30</f>
        <v>0.5337191607762721</v>
      </c>
    </row>
    <row r="31" spans="1:8" ht="13.5" customHeight="1">
      <c r="A31" s="347" t="s">
        <v>319</v>
      </c>
      <c r="B31" s="354">
        <f>'- 41 -'!H31</f>
        <v>63.57380399769473</v>
      </c>
      <c r="C31" s="354">
        <f>'- 42 -'!C31</f>
        <v>0.026482357791992164</v>
      </c>
      <c r="D31" s="354">
        <f>'- 42 -'!E31</f>
        <v>33.324692461534795</v>
      </c>
      <c r="E31" s="354">
        <f>'- 42 -'!G31</f>
        <v>0.07903998799679682</v>
      </c>
      <c r="F31" s="354">
        <f>'- 42 -'!I31</f>
        <v>2.5557510696168335</v>
      </c>
      <c r="G31" s="354">
        <f>'- 43 -'!C31</f>
        <v>0.10382857983613068</v>
      </c>
      <c r="H31" s="354">
        <f>'- 43 -'!E31</f>
        <v>0.3364015455287196</v>
      </c>
    </row>
    <row r="32" spans="1:8" ht="13.5" customHeight="1">
      <c r="A32" s="25" t="s">
        <v>320</v>
      </c>
      <c r="B32" s="80">
        <f>'- 41 -'!H32</f>
        <v>62.52551025783731</v>
      </c>
      <c r="C32" s="80">
        <f>'- 42 -'!C32</f>
        <v>0</v>
      </c>
      <c r="D32" s="80">
        <f>'- 42 -'!E32</f>
        <v>36.347694088314284</v>
      </c>
      <c r="E32" s="80">
        <f>'- 42 -'!G32</f>
        <v>0.5608005525039759</v>
      </c>
      <c r="F32" s="80">
        <f>'- 42 -'!I32</f>
        <v>0</v>
      </c>
      <c r="G32" s="80">
        <f>'- 43 -'!C32</f>
        <v>0.07423794375842369</v>
      </c>
      <c r="H32" s="80">
        <f>'- 43 -'!E32</f>
        <v>0.4917571575859991</v>
      </c>
    </row>
    <row r="33" spans="1:8" ht="13.5" customHeight="1">
      <c r="A33" s="347" t="s">
        <v>321</v>
      </c>
      <c r="B33" s="354">
        <f>'- 41 -'!H33</f>
        <v>65.34239896972134</v>
      </c>
      <c r="C33" s="354">
        <f>'- 42 -'!C33</f>
        <v>0.029298656936640147</v>
      </c>
      <c r="D33" s="354">
        <f>'- 42 -'!E33</f>
        <v>31.991255212629614</v>
      </c>
      <c r="E33" s="354">
        <f>'- 42 -'!G33</f>
        <v>0.12882791800081475</v>
      </c>
      <c r="F33" s="354">
        <f>'- 42 -'!I33</f>
        <v>1.0736363575651178</v>
      </c>
      <c r="G33" s="354">
        <f>'- 43 -'!C33</f>
        <v>1.1481842049647866</v>
      </c>
      <c r="H33" s="354">
        <f>'- 43 -'!E33</f>
        <v>0.2863986801816775</v>
      </c>
    </row>
    <row r="34" spans="1:8" ht="13.5" customHeight="1">
      <c r="A34" s="25" t="s">
        <v>322</v>
      </c>
      <c r="B34" s="80">
        <f>'- 41 -'!H34</f>
        <v>63.30910226544177</v>
      </c>
      <c r="C34" s="80">
        <f>'- 42 -'!C34</f>
        <v>0.08362395202251685</v>
      </c>
      <c r="D34" s="80">
        <f>'- 42 -'!E34</f>
        <v>32.89351436878121</v>
      </c>
      <c r="E34" s="80">
        <f>'- 42 -'!G34</f>
        <v>2.7533246150767385</v>
      </c>
      <c r="F34" s="80">
        <f>'- 42 -'!I34</f>
        <v>0.11744468514320563</v>
      </c>
      <c r="G34" s="80">
        <f>'- 43 -'!C34</f>
        <v>0.48637112551782136</v>
      </c>
      <c r="H34" s="80">
        <f>'- 43 -'!E34</f>
        <v>0.3566189880167325</v>
      </c>
    </row>
    <row r="35" spans="1:8" ht="13.5" customHeight="1">
      <c r="A35" s="347" t="s">
        <v>323</v>
      </c>
      <c r="B35" s="354">
        <f>'- 41 -'!H35</f>
        <v>65.60394743395499</v>
      </c>
      <c r="C35" s="354">
        <f>'- 42 -'!C35</f>
        <v>0.03907319143577928</v>
      </c>
      <c r="D35" s="354">
        <f>'- 42 -'!E35</f>
        <v>31.816248567639228</v>
      </c>
      <c r="E35" s="354">
        <f>'- 42 -'!G35</f>
        <v>0.6086892933305287</v>
      </c>
      <c r="F35" s="354">
        <f>'- 42 -'!I35</f>
        <v>0.06517981400222352</v>
      </c>
      <c r="G35" s="354">
        <f>'- 43 -'!C35</f>
        <v>1.4949187609301218</v>
      </c>
      <c r="H35" s="354">
        <f>'- 43 -'!E35</f>
        <v>0.3719429387071349</v>
      </c>
    </row>
    <row r="36" spans="1:8" ht="13.5" customHeight="1">
      <c r="A36" s="25" t="s">
        <v>324</v>
      </c>
      <c r="B36" s="80">
        <f>'- 41 -'!H36</f>
        <v>60.27692109607881</v>
      </c>
      <c r="C36" s="80">
        <f>'- 42 -'!C36</f>
        <v>0.10595269735405419</v>
      </c>
      <c r="D36" s="80">
        <f>'- 42 -'!E36</f>
        <v>33.13888737927714</v>
      </c>
      <c r="E36" s="80">
        <f>'- 42 -'!G36</f>
        <v>0.4120045844673335</v>
      </c>
      <c r="F36" s="80">
        <f>'- 42 -'!I36</f>
        <v>5.660276066772192</v>
      </c>
      <c r="G36" s="80">
        <f>'- 43 -'!C36</f>
        <v>0.14770433250241607</v>
      </c>
      <c r="H36" s="80">
        <f>'- 43 -'!E36</f>
        <v>0.2582538435480523</v>
      </c>
    </row>
    <row r="37" spans="1:8" ht="13.5" customHeight="1">
      <c r="A37" s="347" t="s">
        <v>325</v>
      </c>
      <c r="B37" s="354">
        <f>'- 41 -'!H37</f>
        <v>72.25004899981742</v>
      </c>
      <c r="C37" s="354">
        <f>'- 42 -'!C37</f>
        <v>0.033914519474891755</v>
      </c>
      <c r="D37" s="354">
        <f>'- 42 -'!E37</f>
        <v>26.630027248178255</v>
      </c>
      <c r="E37" s="354">
        <f>'- 42 -'!G37</f>
        <v>0.724741485731528</v>
      </c>
      <c r="F37" s="354">
        <f>'- 42 -'!I37</f>
        <v>0</v>
      </c>
      <c r="G37" s="354">
        <f>'- 43 -'!C37</f>
        <v>0.05183385622421899</v>
      </c>
      <c r="H37" s="354">
        <f>'- 43 -'!E37</f>
        <v>0.3094338905736738</v>
      </c>
    </row>
    <row r="38" spans="1:8" ht="13.5" customHeight="1">
      <c r="A38" s="25" t="s">
        <v>326</v>
      </c>
      <c r="B38" s="80">
        <f>'- 41 -'!H38</f>
        <v>65.93413540893896</v>
      </c>
      <c r="C38" s="80">
        <f>'- 42 -'!C38</f>
        <v>0.015816419904162264</v>
      </c>
      <c r="D38" s="80">
        <f>'- 42 -'!E38</f>
        <v>31.65824705051937</v>
      </c>
      <c r="E38" s="80">
        <f>'- 42 -'!G38</f>
        <v>1.1065628943686454</v>
      </c>
      <c r="F38" s="80">
        <f>'- 42 -'!I38</f>
        <v>0.2802253750704836</v>
      </c>
      <c r="G38" s="80">
        <f>'- 43 -'!C38</f>
        <v>0.8552011588565535</v>
      </c>
      <c r="H38" s="80">
        <f>'- 43 -'!E38</f>
        <v>0.149811692341825</v>
      </c>
    </row>
    <row r="39" spans="1:8" ht="13.5" customHeight="1">
      <c r="A39" s="347" t="s">
        <v>327</v>
      </c>
      <c r="B39" s="354">
        <f>'- 41 -'!H39</f>
        <v>59.36425100301458</v>
      </c>
      <c r="C39" s="354">
        <f>'- 42 -'!C39</f>
        <v>0.2827959283845918</v>
      </c>
      <c r="D39" s="354">
        <f>'- 42 -'!E39</f>
        <v>39.51655562196618</v>
      </c>
      <c r="E39" s="354">
        <f>'- 42 -'!G39</f>
        <v>0.36964240560795725</v>
      </c>
      <c r="F39" s="354">
        <f>'- 42 -'!I39</f>
        <v>0</v>
      </c>
      <c r="G39" s="354">
        <f>'- 43 -'!C39</f>
        <v>0.12055905939892281</v>
      </c>
      <c r="H39" s="354">
        <f>'- 43 -'!E39</f>
        <v>0.3461959816277658</v>
      </c>
    </row>
    <row r="40" spans="1:8" ht="13.5" customHeight="1">
      <c r="A40" s="25" t="s">
        <v>328</v>
      </c>
      <c r="B40" s="80">
        <f>'- 41 -'!H40</f>
        <v>56.60332709716285</v>
      </c>
      <c r="C40" s="80">
        <f>'- 42 -'!C40</f>
        <v>0.02357541242332581</v>
      </c>
      <c r="D40" s="80">
        <f>'- 42 -'!E40</f>
        <v>39.14383412182239</v>
      </c>
      <c r="E40" s="80">
        <f>'- 42 -'!G40</f>
        <v>1.0133997021704775</v>
      </c>
      <c r="F40" s="80">
        <f>'- 42 -'!I40</f>
        <v>0.03929056741370691</v>
      </c>
      <c r="G40" s="80">
        <f>'- 43 -'!C40</f>
        <v>2.411633105962501</v>
      </c>
      <c r="H40" s="80">
        <f>'- 43 -'!E40</f>
        <v>0.7649399930447576</v>
      </c>
    </row>
    <row r="41" spans="1:8" ht="13.5" customHeight="1">
      <c r="A41" s="347" t="s">
        <v>329</v>
      </c>
      <c r="B41" s="354">
        <f>'- 41 -'!H41</f>
        <v>60.469688897693885</v>
      </c>
      <c r="C41" s="354">
        <f>'- 42 -'!C41</f>
        <v>0.018594717304783875</v>
      </c>
      <c r="D41" s="354">
        <f>'- 42 -'!E41</f>
        <v>36.71599901186696</v>
      </c>
      <c r="E41" s="354">
        <f>'- 42 -'!G41</f>
        <v>0.26196107630170395</v>
      </c>
      <c r="F41" s="354">
        <f>'- 42 -'!I41</f>
        <v>1.0057866326556457</v>
      </c>
      <c r="G41" s="354">
        <f>'- 43 -'!C41</f>
        <v>0.5960392970238391</v>
      </c>
      <c r="H41" s="354">
        <f>'- 43 -'!E41</f>
        <v>0.931930367153181</v>
      </c>
    </row>
    <row r="42" spans="1:8" ht="13.5" customHeight="1">
      <c r="A42" s="25" t="s">
        <v>330</v>
      </c>
      <c r="B42" s="80">
        <f>'- 41 -'!H42</f>
        <v>67.46333812286802</v>
      </c>
      <c r="C42" s="80">
        <f>'- 42 -'!C42</f>
        <v>0.2752827346173915</v>
      </c>
      <c r="D42" s="80">
        <f>'- 42 -'!E42</f>
        <v>26.619185949455442</v>
      </c>
      <c r="E42" s="80">
        <f>'- 42 -'!G42</f>
        <v>0.3342830842803422</v>
      </c>
      <c r="F42" s="80">
        <f>'- 42 -'!I42</f>
        <v>2.6276007613274945</v>
      </c>
      <c r="G42" s="80">
        <f>'- 43 -'!C42</f>
        <v>1.7083765188974083</v>
      </c>
      <c r="H42" s="80">
        <f>'- 43 -'!E42</f>
        <v>0.9719328285539033</v>
      </c>
    </row>
    <row r="43" spans="1:8" ht="13.5" customHeight="1">
      <c r="A43" s="347" t="s">
        <v>331</v>
      </c>
      <c r="B43" s="354">
        <f>'- 41 -'!H43</f>
        <v>64.80845798635964</v>
      </c>
      <c r="C43" s="354">
        <f>'- 42 -'!C43</f>
        <v>0</v>
      </c>
      <c r="D43" s="354">
        <f>'- 42 -'!E43</f>
        <v>32.79674990260284</v>
      </c>
      <c r="E43" s="354">
        <f>'- 42 -'!G43</f>
        <v>0.3253312792551688</v>
      </c>
      <c r="F43" s="354">
        <f>'- 42 -'!I43</f>
        <v>0</v>
      </c>
      <c r="G43" s="354">
        <f>'- 43 -'!C43</f>
        <v>1.6246948028593562</v>
      </c>
      <c r="H43" s="354">
        <f>'- 43 -'!E43</f>
        <v>0.4447660289229871</v>
      </c>
    </row>
    <row r="44" spans="1:8" ht="13.5" customHeight="1">
      <c r="A44" s="25" t="s">
        <v>332</v>
      </c>
      <c r="B44" s="80">
        <f>'- 41 -'!H44</f>
        <v>75.20406995323445</v>
      </c>
      <c r="C44" s="80">
        <f>'- 42 -'!C44</f>
        <v>0.251470031542327</v>
      </c>
      <c r="D44" s="80">
        <f>'- 42 -'!E44</f>
        <v>22.899128682790586</v>
      </c>
      <c r="E44" s="80">
        <f>'- 42 -'!G44</f>
        <v>0.34296902671749013</v>
      </c>
      <c r="F44" s="80">
        <f>'- 42 -'!I44</f>
        <v>0.9732338042178561</v>
      </c>
      <c r="G44" s="80">
        <f>'- 43 -'!C44</f>
        <v>0.16361043156191746</v>
      </c>
      <c r="H44" s="80">
        <f>'- 43 -'!E44</f>
        <v>0.1655180699353757</v>
      </c>
    </row>
    <row r="45" spans="1:8" ht="13.5" customHeight="1">
      <c r="A45" s="347" t="s">
        <v>333</v>
      </c>
      <c r="B45" s="354">
        <f>'- 41 -'!H45</f>
        <v>70.05048892509794</v>
      </c>
      <c r="C45" s="354">
        <f>'- 42 -'!C45</f>
        <v>1.1322165370385784</v>
      </c>
      <c r="D45" s="354">
        <f>'- 42 -'!E45</f>
        <v>26.561239179491707</v>
      </c>
      <c r="E45" s="354">
        <f>'- 42 -'!G45</f>
        <v>0.2266543149751087</v>
      </c>
      <c r="F45" s="354">
        <f>'- 42 -'!I45</f>
        <v>0</v>
      </c>
      <c r="G45" s="354">
        <f>'- 43 -'!C45</f>
        <v>1.8454668198200124</v>
      </c>
      <c r="H45" s="354">
        <f>'- 43 -'!E45</f>
        <v>0.18393422357664443</v>
      </c>
    </row>
    <row r="46" spans="1:8" ht="13.5" customHeight="1">
      <c r="A46" s="25" t="s">
        <v>334</v>
      </c>
      <c r="B46" s="80">
        <f>'- 41 -'!H46</f>
        <v>59.633418029324694</v>
      </c>
      <c r="C46" s="80">
        <f>'- 42 -'!C46</f>
        <v>0.005892241253017479</v>
      </c>
      <c r="D46" s="80">
        <f>'- 42 -'!E46</f>
        <v>37.9026593309793</v>
      </c>
      <c r="E46" s="80">
        <f>'- 42 -'!G46</f>
        <v>0.7677255425284235</v>
      </c>
      <c r="F46" s="80">
        <f>'- 42 -'!I46</f>
        <v>0.8398873338259047</v>
      </c>
      <c r="G46" s="80">
        <f>'- 43 -'!C46</f>
        <v>0.3710655321037108</v>
      </c>
      <c r="H46" s="80">
        <f>'- 43 -'!E46</f>
        <v>0.4793519899849549</v>
      </c>
    </row>
    <row r="47" spans="1:8" ht="4.5" customHeight="1">
      <c r="A47" s="27"/>
      <c r="B47"/>
      <c r="C47"/>
      <c r="D47"/>
      <c r="E47"/>
      <c r="F47"/>
      <c r="G47"/>
      <c r="H47"/>
    </row>
    <row r="48" spans="1:8" ht="13.5" customHeight="1">
      <c r="A48" s="349" t="s">
        <v>335</v>
      </c>
      <c r="B48" s="357">
        <f>'- 41 -'!H48</f>
        <v>62.26777294012075</v>
      </c>
      <c r="C48" s="357">
        <f>'- 42 -'!C48</f>
        <v>0.8335373889830229</v>
      </c>
      <c r="D48" s="357">
        <f>'- 42 -'!E48</f>
        <v>32.140956860748396</v>
      </c>
      <c r="E48" s="357">
        <f>'- 42 -'!G48</f>
        <v>0.6354082599966479</v>
      </c>
      <c r="F48" s="357">
        <f>'- 42 -'!I48</f>
        <v>2.549774837146008</v>
      </c>
      <c r="G48" s="357">
        <f>'- 43 -'!C48</f>
        <v>1.0931980842229996</v>
      </c>
      <c r="H48" s="357">
        <f>'- 43 -'!E48</f>
        <v>0.4793516287821803</v>
      </c>
    </row>
    <row r="49" spans="1:8" ht="4.5" customHeight="1">
      <c r="A49" s="27" t="s">
        <v>50</v>
      </c>
      <c r="B49"/>
      <c r="C49"/>
      <c r="D49"/>
      <c r="E49"/>
      <c r="F49"/>
      <c r="G49"/>
      <c r="H49"/>
    </row>
    <row r="50" spans="1:8" ht="13.5" customHeight="1">
      <c r="A50" s="25" t="s">
        <v>336</v>
      </c>
      <c r="B50" s="80">
        <f>'- 41 -'!H50</f>
        <v>39.41170051148814</v>
      </c>
      <c r="C50" s="80">
        <f>'- 42 -'!C50</f>
        <v>0</v>
      </c>
      <c r="D50" s="80">
        <f>'- 42 -'!E50</f>
        <v>58.35082483509486</v>
      </c>
      <c r="E50" s="80">
        <f>'- 42 -'!G50</f>
        <v>1.5113257552034796</v>
      </c>
      <c r="F50" s="80">
        <f>'- 42 -'!I50</f>
        <v>0</v>
      </c>
      <c r="G50" s="80">
        <f>'- 43 -'!C50</f>
        <v>0.24533729753203878</v>
      </c>
      <c r="H50" s="80">
        <f>'- 43 -'!E50</f>
        <v>0.48081160068148415</v>
      </c>
    </row>
    <row r="51" spans="1:8" ht="13.5" customHeight="1">
      <c r="A51" s="347" t="s">
        <v>337</v>
      </c>
      <c r="B51" s="354">
        <f>'- 41 -'!H51</f>
        <v>58.679763292203546</v>
      </c>
      <c r="C51" s="354">
        <f>'- 42 -'!C51</f>
        <v>0</v>
      </c>
      <c r="D51" s="354">
        <f>'- 42 -'!E51</f>
        <v>0</v>
      </c>
      <c r="E51" s="354">
        <f>'- 42 -'!G51</f>
        <v>15.049496085226913</v>
      </c>
      <c r="F51" s="354">
        <f>'- 42 -'!I51</f>
        <v>0.5471079826636239</v>
      </c>
      <c r="G51" s="354">
        <f>'- 43 -'!C51</f>
        <v>24.516492779842906</v>
      </c>
      <c r="H51" s="354">
        <f>'- 43 -'!E51</f>
        <v>1.207139860063009</v>
      </c>
    </row>
    <row r="52" spans="1:8" ht="49.5" customHeight="1">
      <c r="A52" s="29"/>
      <c r="B52" s="29"/>
      <c r="C52" s="29"/>
      <c r="D52" s="29"/>
      <c r="E52" s="29"/>
      <c r="F52" s="29"/>
      <c r="G52" s="29"/>
      <c r="H52" s="29"/>
    </row>
    <row r="53" ht="15" customHeight="1">
      <c r="A53" s="130" t="s">
        <v>521</v>
      </c>
    </row>
    <row r="54" ht="12">
      <c r="A54" s="1" t="s">
        <v>579</v>
      </c>
    </row>
    <row r="55" ht="12">
      <c r="A55" s="1" t="s">
        <v>488</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6.xml><?xml version="1.0" encoding="utf-8"?>
<worksheet xmlns="http://schemas.openxmlformats.org/spreadsheetml/2006/main" xmlns:r="http://schemas.openxmlformats.org/officeDocument/2006/relationships">
  <sheetPr codeName="Sheet36">
    <pageSetUpPr fitToPage="1"/>
  </sheetPr>
  <dimension ref="A1:H60"/>
  <sheetViews>
    <sheetView showGridLines="0" showZeros="0" workbookViewId="0" topLeftCell="A1">
      <selection activeCell="A1" sqref="A1"/>
    </sheetView>
  </sheetViews>
  <sheetFormatPr defaultColWidth="15.83203125" defaultRowHeight="12"/>
  <cols>
    <col min="1" max="1" width="26.83203125" style="1" customWidth="1"/>
    <col min="2" max="3" width="15.83203125" style="1" customWidth="1"/>
    <col min="4" max="4" width="14.83203125" style="1" customWidth="1"/>
    <col min="5" max="5" width="15.83203125" style="1" customWidth="1"/>
    <col min="6" max="6" width="14.83203125" style="1" customWidth="1"/>
    <col min="7" max="7" width="15.83203125" style="1" customWidth="1"/>
    <col min="8" max="8" width="13.83203125" style="1" customWidth="1"/>
    <col min="9" max="16384" width="15.83203125" style="1" customWidth="1"/>
  </cols>
  <sheetData>
    <row r="1" spans="1:8" ht="15.75" customHeight="1">
      <c r="A1" s="247"/>
      <c r="B1" s="510" t="s">
        <v>590</v>
      </c>
      <c r="C1" s="48"/>
      <c r="D1" s="48"/>
      <c r="E1" s="48"/>
      <c r="F1" s="48"/>
      <c r="G1" s="249"/>
      <c r="H1" s="249" t="s">
        <v>49</v>
      </c>
    </row>
    <row r="2" ht="15.75" customHeight="1">
      <c r="A2" s="239"/>
    </row>
    <row r="3" spans="2:8" ht="15.75" customHeight="1">
      <c r="B3" s="367" t="s">
        <v>158</v>
      </c>
      <c r="C3" s="493"/>
      <c r="D3" s="493"/>
      <c r="E3" s="493"/>
      <c r="F3" s="493"/>
      <c r="G3" s="494"/>
      <c r="H3" s="494"/>
    </row>
    <row r="4" ht="7.5" customHeight="1"/>
    <row r="5" spans="2:5" ht="15.75" customHeight="1">
      <c r="B5" s="469" t="s">
        <v>382</v>
      </c>
      <c r="C5" s="501"/>
      <c r="D5" s="501"/>
      <c r="E5" s="494"/>
    </row>
    <row r="6" spans="2:8" ht="15.75" customHeight="1">
      <c r="B6" s="495"/>
      <c r="C6" s="495"/>
      <c r="D6" s="496"/>
      <c r="E6" s="496"/>
      <c r="F6" s="495"/>
      <c r="G6" s="495"/>
      <c r="H6" s="253" t="s">
        <v>143</v>
      </c>
    </row>
    <row r="7" spans="2:8" ht="15.75" customHeight="1">
      <c r="B7" s="497" t="s">
        <v>290</v>
      </c>
      <c r="C7" s="497" t="s">
        <v>138</v>
      </c>
      <c r="D7" s="498"/>
      <c r="E7" s="498"/>
      <c r="F7" s="497" t="s">
        <v>101</v>
      </c>
      <c r="G7" s="497" t="s">
        <v>112</v>
      </c>
      <c r="H7" s="255" t="s">
        <v>173</v>
      </c>
    </row>
    <row r="8" spans="1:8" ht="15.75" customHeight="1">
      <c r="A8" s="76"/>
      <c r="B8" s="497" t="s">
        <v>289</v>
      </c>
      <c r="C8" s="497" t="s">
        <v>497</v>
      </c>
      <c r="D8" s="499" t="s">
        <v>101</v>
      </c>
      <c r="E8" s="498"/>
      <c r="F8" s="497" t="s">
        <v>188</v>
      </c>
      <c r="G8" s="497" t="s">
        <v>188</v>
      </c>
      <c r="H8" s="255" t="s">
        <v>189</v>
      </c>
    </row>
    <row r="9" spans="1:8" ht="15.75" customHeight="1">
      <c r="A9" s="42" t="s">
        <v>141</v>
      </c>
      <c r="B9" s="500" t="s">
        <v>498</v>
      </c>
      <c r="C9" s="500" t="s">
        <v>499</v>
      </c>
      <c r="D9" s="500" t="s">
        <v>500</v>
      </c>
      <c r="E9" s="500" t="s">
        <v>112</v>
      </c>
      <c r="F9" s="500" t="s">
        <v>501</v>
      </c>
      <c r="G9" s="500" t="s">
        <v>194</v>
      </c>
      <c r="H9" s="500" t="s">
        <v>502</v>
      </c>
    </row>
    <row r="10" spans="1:7" ht="4.5" customHeight="1">
      <c r="A10" s="4"/>
      <c r="B10" s="241"/>
      <c r="C10" s="241"/>
      <c r="D10" s="241"/>
      <c r="E10" s="241"/>
      <c r="F10" s="241"/>
      <c r="G10" s="241"/>
    </row>
    <row r="11" spans="1:8" ht="13.5" customHeight="1">
      <c r="A11" s="347" t="s">
        <v>300</v>
      </c>
      <c r="B11" s="348">
        <f>'- 60 -'!F11</f>
        <v>6769814</v>
      </c>
      <c r="C11" s="348">
        <v>863289</v>
      </c>
      <c r="D11" s="348">
        <v>201606</v>
      </c>
      <c r="E11" s="348">
        <f>SUM(B11:D11)</f>
        <v>7834709</v>
      </c>
      <c r="F11" s="348">
        <v>2397</v>
      </c>
      <c r="G11" s="348">
        <f>SUM(E11:F11)</f>
        <v>7837106</v>
      </c>
      <c r="H11" s="354">
        <f>G11/'- 43 -'!I11*100</f>
        <v>63.6704248255566</v>
      </c>
    </row>
    <row r="12" spans="1:8" ht="13.5" customHeight="1">
      <c r="A12" s="25" t="s">
        <v>301</v>
      </c>
      <c r="B12" s="26">
        <f>'- 60 -'!F12</f>
        <v>11628127</v>
      </c>
      <c r="C12" s="26">
        <v>1289093</v>
      </c>
      <c r="D12" s="26">
        <v>767984</v>
      </c>
      <c r="E12" s="26">
        <f aca="true" t="shared" si="0" ref="E12:E46">SUM(B12:D12)</f>
        <v>13685204</v>
      </c>
      <c r="F12" s="26">
        <v>106150</v>
      </c>
      <c r="G12" s="26">
        <f aca="true" t="shared" si="1" ref="G12:G46">SUM(E12:F12)</f>
        <v>13791354</v>
      </c>
      <c r="H12" s="80">
        <f>G12/'- 43 -'!I12*100</f>
        <v>62.698258091520565</v>
      </c>
    </row>
    <row r="13" spans="1:8" ht="13.5" customHeight="1">
      <c r="A13" s="347" t="s">
        <v>302</v>
      </c>
      <c r="B13" s="348">
        <f>'- 60 -'!F13</f>
        <v>28404246</v>
      </c>
      <c r="C13" s="348">
        <v>3814329</v>
      </c>
      <c r="D13" s="348">
        <v>1024248</v>
      </c>
      <c r="E13" s="348">
        <f t="shared" si="0"/>
        <v>33242823</v>
      </c>
      <c r="F13" s="348">
        <v>0</v>
      </c>
      <c r="G13" s="348">
        <f t="shared" si="1"/>
        <v>33242823</v>
      </c>
      <c r="H13" s="354">
        <f>G13/'- 43 -'!I13*100</f>
        <v>63.24188978799272</v>
      </c>
    </row>
    <row r="14" spans="1:8" ht="13.5" customHeight="1">
      <c r="A14" s="25" t="s">
        <v>338</v>
      </c>
      <c r="B14" s="26">
        <f>'- 60 -'!F14</f>
        <v>23216568</v>
      </c>
      <c r="C14" s="26">
        <v>2969170</v>
      </c>
      <c r="D14" s="26">
        <v>9373199</v>
      </c>
      <c r="E14" s="26">
        <f t="shared" si="0"/>
        <v>35558937</v>
      </c>
      <c r="F14" s="26">
        <v>18208</v>
      </c>
      <c r="G14" s="26">
        <f t="shared" si="1"/>
        <v>35577145</v>
      </c>
      <c r="H14" s="80">
        <f>G14/'- 43 -'!I14*100</f>
        <v>74.40268908462814</v>
      </c>
    </row>
    <row r="15" spans="1:8" ht="13.5" customHeight="1">
      <c r="A15" s="347" t="s">
        <v>303</v>
      </c>
      <c r="B15" s="348">
        <f>'- 60 -'!F15</f>
        <v>6938605</v>
      </c>
      <c r="C15" s="348">
        <v>1406669</v>
      </c>
      <c r="D15" s="348">
        <v>419626</v>
      </c>
      <c r="E15" s="348">
        <f t="shared" si="0"/>
        <v>8764900</v>
      </c>
      <c r="F15" s="348">
        <v>0</v>
      </c>
      <c r="G15" s="348">
        <f t="shared" si="1"/>
        <v>8764900</v>
      </c>
      <c r="H15" s="354">
        <f>G15/'- 43 -'!I15*100</f>
        <v>61.564320523032265</v>
      </c>
    </row>
    <row r="16" spans="1:8" ht="13.5" customHeight="1">
      <c r="A16" s="25" t="s">
        <v>304</v>
      </c>
      <c r="B16" s="26">
        <f>'- 60 -'!F16</f>
        <v>6439387</v>
      </c>
      <c r="C16" s="26">
        <v>552897</v>
      </c>
      <c r="D16" s="26">
        <v>303525</v>
      </c>
      <c r="E16" s="26">
        <f t="shared" si="0"/>
        <v>7295809</v>
      </c>
      <c r="F16" s="26">
        <v>14845</v>
      </c>
      <c r="G16" s="26">
        <f t="shared" si="1"/>
        <v>7310654</v>
      </c>
      <c r="H16" s="80">
        <f>G16/'- 43 -'!I16*100</f>
        <v>66.31699900968822</v>
      </c>
    </row>
    <row r="17" spans="1:8" ht="13.5" customHeight="1">
      <c r="A17" s="347" t="s">
        <v>305</v>
      </c>
      <c r="B17" s="348">
        <f>'- 60 -'!F17</f>
        <v>6675339</v>
      </c>
      <c r="C17" s="348">
        <v>806994</v>
      </c>
      <c r="D17" s="348">
        <v>397399</v>
      </c>
      <c r="E17" s="348">
        <f t="shared" si="0"/>
        <v>7879732</v>
      </c>
      <c r="F17" s="348">
        <v>0</v>
      </c>
      <c r="G17" s="348">
        <f t="shared" si="1"/>
        <v>7879732</v>
      </c>
      <c r="H17" s="354">
        <f>G17/'- 43 -'!I17*100</f>
        <v>59.06677763802662</v>
      </c>
    </row>
    <row r="18" spans="1:8" ht="13.5" customHeight="1">
      <c r="A18" s="25" t="s">
        <v>306</v>
      </c>
      <c r="B18" s="26">
        <f>'- 60 -'!F18</f>
        <v>28417583</v>
      </c>
      <c r="C18" s="26">
        <v>394748</v>
      </c>
      <c r="D18" s="26">
        <v>7324049</v>
      </c>
      <c r="E18" s="26">
        <f t="shared" si="0"/>
        <v>36136380</v>
      </c>
      <c r="F18" s="26">
        <v>1064904</v>
      </c>
      <c r="G18" s="26">
        <f t="shared" si="1"/>
        <v>37201284</v>
      </c>
      <c r="H18" s="80">
        <f>G18/'- 43 -'!I18*100</f>
        <v>43.81439942336588</v>
      </c>
    </row>
    <row r="19" spans="1:8" ht="13.5" customHeight="1">
      <c r="A19" s="347" t="s">
        <v>307</v>
      </c>
      <c r="B19" s="348">
        <f>'- 60 -'!F19</f>
        <v>13948830</v>
      </c>
      <c r="C19" s="348">
        <v>1372614</v>
      </c>
      <c r="D19" s="348">
        <v>389185</v>
      </c>
      <c r="E19" s="348">
        <f t="shared" si="0"/>
        <v>15710629</v>
      </c>
      <c r="F19" s="348">
        <v>24237</v>
      </c>
      <c r="G19" s="348">
        <f t="shared" si="1"/>
        <v>15734866</v>
      </c>
      <c r="H19" s="354">
        <f>G19/'- 43 -'!I19*100</f>
        <v>71.57256382612218</v>
      </c>
    </row>
    <row r="20" spans="1:8" ht="13.5" customHeight="1">
      <c r="A20" s="25" t="s">
        <v>308</v>
      </c>
      <c r="B20" s="26">
        <f>'- 60 -'!F20</f>
        <v>28518165</v>
      </c>
      <c r="C20" s="26">
        <v>2569699</v>
      </c>
      <c r="D20" s="26">
        <v>756788</v>
      </c>
      <c r="E20" s="26">
        <f t="shared" si="0"/>
        <v>31844652</v>
      </c>
      <c r="F20" s="26">
        <v>47880</v>
      </c>
      <c r="G20" s="26">
        <f t="shared" si="1"/>
        <v>31892532</v>
      </c>
      <c r="H20" s="80">
        <f>G20/'- 43 -'!I20*100</f>
        <v>73.81917275437463</v>
      </c>
    </row>
    <row r="21" spans="1:8" ht="13.5" customHeight="1">
      <c r="A21" s="347" t="s">
        <v>309</v>
      </c>
      <c r="B21" s="348">
        <f>'- 60 -'!F21</f>
        <v>15468876</v>
      </c>
      <c r="C21" s="348">
        <v>1873463</v>
      </c>
      <c r="D21" s="348">
        <v>529351</v>
      </c>
      <c r="E21" s="348">
        <f t="shared" si="0"/>
        <v>17871690</v>
      </c>
      <c r="F21" s="348">
        <v>1534</v>
      </c>
      <c r="G21" s="348">
        <f t="shared" si="1"/>
        <v>17873224</v>
      </c>
      <c r="H21" s="354">
        <f>G21/'- 43 -'!I21*100</f>
        <v>67.0323414523847</v>
      </c>
    </row>
    <row r="22" spans="1:8" ht="13.5" customHeight="1">
      <c r="A22" s="25" t="s">
        <v>310</v>
      </c>
      <c r="B22" s="26">
        <f>'- 60 -'!F22</f>
        <v>9282660</v>
      </c>
      <c r="C22" s="26">
        <v>676728</v>
      </c>
      <c r="D22" s="26">
        <v>458695</v>
      </c>
      <c r="E22" s="26">
        <f t="shared" si="0"/>
        <v>10418083</v>
      </c>
      <c r="F22" s="26">
        <v>415255</v>
      </c>
      <c r="G22" s="26">
        <f t="shared" si="1"/>
        <v>10833338</v>
      </c>
      <c r="H22" s="80">
        <f>G22/'- 43 -'!I22*100</f>
        <v>76.01233476182668</v>
      </c>
    </row>
    <row r="23" spans="1:8" ht="13.5" customHeight="1">
      <c r="A23" s="347" t="s">
        <v>311</v>
      </c>
      <c r="B23" s="348">
        <f>'- 60 -'!F23</f>
        <v>7434753</v>
      </c>
      <c r="C23" s="348">
        <v>693560</v>
      </c>
      <c r="D23" s="348">
        <v>218809</v>
      </c>
      <c r="E23" s="348">
        <f t="shared" si="0"/>
        <v>8347122</v>
      </c>
      <c r="F23" s="348">
        <v>199049</v>
      </c>
      <c r="G23" s="348">
        <f t="shared" si="1"/>
        <v>8546171</v>
      </c>
      <c r="H23" s="354">
        <f>G23/'- 43 -'!I23*100</f>
        <v>70.72689339205883</v>
      </c>
    </row>
    <row r="24" spans="1:8" ht="13.5" customHeight="1">
      <c r="A24" s="25" t="s">
        <v>312</v>
      </c>
      <c r="B24" s="26">
        <f>'- 60 -'!F24</f>
        <v>20901543</v>
      </c>
      <c r="C24" s="26">
        <v>3002003</v>
      </c>
      <c r="D24" s="26">
        <v>776251</v>
      </c>
      <c r="E24" s="26">
        <f t="shared" si="0"/>
        <v>24679797</v>
      </c>
      <c r="F24" s="26">
        <v>375795</v>
      </c>
      <c r="G24" s="26">
        <f t="shared" si="1"/>
        <v>25055592</v>
      </c>
      <c r="H24" s="80">
        <f>G24/'- 43 -'!I24*100</f>
        <v>62.7182872742583</v>
      </c>
    </row>
    <row r="25" spans="1:8" ht="13.5" customHeight="1">
      <c r="A25" s="347" t="s">
        <v>313</v>
      </c>
      <c r="B25" s="348">
        <f>'- 60 -'!F25</f>
        <v>64054781</v>
      </c>
      <c r="C25" s="348">
        <v>11046744</v>
      </c>
      <c r="D25" s="348">
        <v>2784365</v>
      </c>
      <c r="E25" s="348">
        <f t="shared" si="0"/>
        <v>77885890</v>
      </c>
      <c r="F25" s="348">
        <v>48573</v>
      </c>
      <c r="G25" s="348">
        <f t="shared" si="1"/>
        <v>77934463</v>
      </c>
      <c r="H25" s="354">
        <f>G25/'- 43 -'!I25*100</f>
        <v>63.5209673126112</v>
      </c>
    </row>
    <row r="26" spans="1:8" ht="13.5" customHeight="1">
      <c r="A26" s="25" t="s">
        <v>314</v>
      </c>
      <c r="B26" s="26">
        <f>'- 60 -'!F26</f>
        <v>17234711</v>
      </c>
      <c r="C26" s="26">
        <v>2164873</v>
      </c>
      <c r="D26" s="26">
        <v>628357</v>
      </c>
      <c r="E26" s="26">
        <f t="shared" si="0"/>
        <v>20027941</v>
      </c>
      <c r="F26" s="26">
        <v>76805</v>
      </c>
      <c r="G26" s="26">
        <f t="shared" si="1"/>
        <v>20104746</v>
      </c>
      <c r="H26" s="80">
        <f>G26/'- 43 -'!I26*100</f>
        <v>68.45042220195448</v>
      </c>
    </row>
    <row r="27" spans="1:8" ht="13.5" customHeight="1">
      <c r="A27" s="347" t="s">
        <v>315</v>
      </c>
      <c r="B27" s="348">
        <f>'- 60 -'!F27</f>
        <v>20391904</v>
      </c>
      <c r="C27" s="348">
        <v>1024759</v>
      </c>
      <c r="D27" s="348">
        <v>639613</v>
      </c>
      <c r="E27" s="348">
        <f t="shared" si="0"/>
        <v>22056276</v>
      </c>
      <c r="F27" s="348">
        <v>0</v>
      </c>
      <c r="G27" s="348">
        <f t="shared" si="1"/>
        <v>22056276</v>
      </c>
      <c r="H27" s="354">
        <f>G27/'- 43 -'!I27*100</f>
        <v>73.19324117856767</v>
      </c>
    </row>
    <row r="28" spans="1:8" ht="13.5" customHeight="1">
      <c r="A28" s="25" t="s">
        <v>316</v>
      </c>
      <c r="B28" s="26">
        <f>'- 60 -'!F28</f>
        <v>9561550</v>
      </c>
      <c r="C28" s="26">
        <v>1020146</v>
      </c>
      <c r="D28" s="26">
        <v>328677</v>
      </c>
      <c r="E28" s="26">
        <f t="shared" si="0"/>
        <v>10910373</v>
      </c>
      <c r="F28" s="26">
        <v>2608</v>
      </c>
      <c r="G28" s="26">
        <f t="shared" si="1"/>
        <v>10912981</v>
      </c>
      <c r="H28" s="80">
        <f>G28/'- 43 -'!I28*100</f>
        <v>61.89061907173551</v>
      </c>
    </row>
    <row r="29" spans="1:8" ht="13.5" customHeight="1">
      <c r="A29" s="347" t="s">
        <v>317</v>
      </c>
      <c r="B29" s="348">
        <f>'- 60 -'!F29</f>
        <v>48223349</v>
      </c>
      <c r="C29" s="348">
        <v>10694341</v>
      </c>
      <c r="D29" s="348">
        <v>2163011</v>
      </c>
      <c r="E29" s="348">
        <f t="shared" si="0"/>
        <v>61080701</v>
      </c>
      <c r="F29" s="348">
        <v>112773</v>
      </c>
      <c r="G29" s="348">
        <f t="shared" si="1"/>
        <v>61193474</v>
      </c>
      <c r="H29" s="354">
        <f>G29/'- 43 -'!I29*100</f>
        <v>52.8719247528082</v>
      </c>
    </row>
    <row r="30" spans="1:8" ht="13.5" customHeight="1">
      <c r="A30" s="25" t="s">
        <v>318</v>
      </c>
      <c r="B30" s="26">
        <f>'- 60 -'!F30</f>
        <v>6668988</v>
      </c>
      <c r="C30" s="26">
        <v>563139</v>
      </c>
      <c r="D30" s="26">
        <v>173397</v>
      </c>
      <c r="E30" s="26">
        <f t="shared" si="0"/>
        <v>7405524</v>
      </c>
      <c r="F30" s="26">
        <v>0</v>
      </c>
      <c r="G30" s="26">
        <f t="shared" si="1"/>
        <v>7405524</v>
      </c>
      <c r="H30" s="80">
        <f>G30/'- 43 -'!I30*100</f>
        <v>69.8390298333488</v>
      </c>
    </row>
    <row r="31" spans="1:8" ht="13.5" customHeight="1">
      <c r="A31" s="347" t="s">
        <v>319</v>
      </c>
      <c r="B31" s="348">
        <f>'- 60 -'!F31</f>
        <v>14815693</v>
      </c>
      <c r="C31" s="348">
        <v>1734356</v>
      </c>
      <c r="D31" s="348">
        <v>528528</v>
      </c>
      <c r="E31" s="348">
        <f t="shared" si="0"/>
        <v>17078577</v>
      </c>
      <c r="F31" s="348">
        <v>412265</v>
      </c>
      <c r="G31" s="348">
        <f t="shared" si="1"/>
        <v>17490842</v>
      </c>
      <c r="H31" s="354">
        <f>G31/'- 43 -'!I31*100</f>
        <v>63.57380399769473</v>
      </c>
    </row>
    <row r="32" spans="1:8" ht="13.5" customHeight="1">
      <c r="A32" s="25" t="s">
        <v>320</v>
      </c>
      <c r="B32" s="26">
        <f>'- 60 -'!F32</f>
        <v>10770716</v>
      </c>
      <c r="C32" s="26">
        <v>1339750</v>
      </c>
      <c r="D32" s="26">
        <v>420249</v>
      </c>
      <c r="E32" s="26">
        <f t="shared" si="0"/>
        <v>12530715</v>
      </c>
      <c r="F32" s="26">
        <v>228245</v>
      </c>
      <c r="G32" s="26">
        <f t="shared" si="1"/>
        <v>12758960</v>
      </c>
      <c r="H32" s="80">
        <f>G32/'- 43 -'!I32*100</f>
        <v>62.52551025783731</v>
      </c>
    </row>
    <row r="33" spans="1:8" ht="13.5" customHeight="1">
      <c r="A33" s="347" t="s">
        <v>321</v>
      </c>
      <c r="B33" s="348">
        <f>'- 60 -'!F33</f>
        <v>13449025</v>
      </c>
      <c r="C33" s="348">
        <v>1284941</v>
      </c>
      <c r="D33" s="348">
        <v>408655</v>
      </c>
      <c r="E33" s="348">
        <f t="shared" si="0"/>
        <v>15142621</v>
      </c>
      <c r="F33" s="348">
        <v>22863</v>
      </c>
      <c r="G33" s="348">
        <f t="shared" si="1"/>
        <v>15165484</v>
      </c>
      <c r="H33" s="354">
        <f>G33/'- 43 -'!I33*100</f>
        <v>65.34239896972134</v>
      </c>
    </row>
    <row r="34" spans="1:8" ht="13.5" customHeight="1">
      <c r="A34" s="25" t="s">
        <v>322</v>
      </c>
      <c r="B34" s="26">
        <f>'- 60 -'!F34</f>
        <v>10525487</v>
      </c>
      <c r="C34" s="26">
        <v>1075559</v>
      </c>
      <c r="D34" s="26">
        <v>543742</v>
      </c>
      <c r="E34" s="26">
        <f t="shared" si="0"/>
        <v>12144788</v>
      </c>
      <c r="F34" s="26">
        <v>113</v>
      </c>
      <c r="G34" s="26">
        <f t="shared" si="1"/>
        <v>12144901</v>
      </c>
      <c r="H34" s="80">
        <f>G34/'- 43 -'!I34*100</f>
        <v>63.30910226544177</v>
      </c>
    </row>
    <row r="35" spans="1:8" ht="13.5" customHeight="1">
      <c r="A35" s="347" t="s">
        <v>323</v>
      </c>
      <c r="B35" s="348">
        <f>'- 60 -'!F35</f>
        <v>76285175</v>
      </c>
      <c r="C35" s="348">
        <v>12384515</v>
      </c>
      <c r="D35" s="348">
        <v>2696089</v>
      </c>
      <c r="E35" s="348">
        <f t="shared" si="0"/>
        <v>91365779</v>
      </c>
      <c r="F35" s="348">
        <v>903749</v>
      </c>
      <c r="G35" s="348">
        <f t="shared" si="1"/>
        <v>92269528</v>
      </c>
      <c r="H35" s="354">
        <f>G35/'- 43 -'!I35*100</f>
        <v>65.60394743395499</v>
      </c>
    </row>
    <row r="36" spans="1:8" ht="13.5" customHeight="1">
      <c r="A36" s="25" t="s">
        <v>324</v>
      </c>
      <c r="B36" s="26">
        <f>'- 60 -'!F36</f>
        <v>9337876</v>
      </c>
      <c r="C36" s="26">
        <v>1163165</v>
      </c>
      <c r="D36" s="26">
        <v>301265</v>
      </c>
      <c r="E36" s="26">
        <f t="shared" si="0"/>
        <v>10802306</v>
      </c>
      <c r="F36" s="26">
        <v>133737</v>
      </c>
      <c r="G36" s="26">
        <f t="shared" si="1"/>
        <v>10936043</v>
      </c>
      <c r="H36" s="80">
        <f>G36/'- 43 -'!I36*100</f>
        <v>60.27692109607881</v>
      </c>
    </row>
    <row r="37" spans="1:8" ht="13.5" customHeight="1">
      <c r="A37" s="347" t="s">
        <v>325</v>
      </c>
      <c r="B37" s="348">
        <f>'- 60 -'!F37</f>
        <v>17822928</v>
      </c>
      <c r="C37" s="348">
        <v>2161921</v>
      </c>
      <c r="D37" s="348">
        <v>505358</v>
      </c>
      <c r="E37" s="348">
        <f t="shared" si="0"/>
        <v>20490207</v>
      </c>
      <c r="F37" s="348">
        <v>274387</v>
      </c>
      <c r="G37" s="348">
        <f t="shared" si="1"/>
        <v>20764594</v>
      </c>
      <c r="H37" s="354">
        <f>G37/'- 43 -'!I37*100</f>
        <v>72.25004899981742</v>
      </c>
    </row>
    <row r="38" spans="1:8" ht="13.5" customHeight="1">
      <c r="A38" s="25" t="s">
        <v>326</v>
      </c>
      <c r="B38" s="26">
        <f>'- 60 -'!F38</f>
        <v>40278548</v>
      </c>
      <c r="C38" s="26">
        <v>6261176</v>
      </c>
      <c r="D38" s="26">
        <v>1387887</v>
      </c>
      <c r="E38" s="26">
        <f t="shared" si="0"/>
        <v>47927611</v>
      </c>
      <c r="F38" s="26">
        <v>525355</v>
      </c>
      <c r="G38" s="26">
        <f t="shared" si="1"/>
        <v>48452966</v>
      </c>
      <c r="H38" s="80">
        <f>G38/'- 43 -'!I38*100</f>
        <v>65.93413540893896</v>
      </c>
    </row>
    <row r="39" spans="1:8" ht="13.5" customHeight="1">
      <c r="A39" s="347" t="s">
        <v>327</v>
      </c>
      <c r="B39" s="348">
        <f>'- 60 -'!F39</f>
        <v>8440382</v>
      </c>
      <c r="C39" s="348">
        <v>963805</v>
      </c>
      <c r="D39" s="348">
        <v>268423</v>
      </c>
      <c r="E39" s="348">
        <f t="shared" si="0"/>
        <v>9672610</v>
      </c>
      <c r="F39" s="348">
        <v>105629</v>
      </c>
      <c r="G39" s="348">
        <f t="shared" si="1"/>
        <v>9778239</v>
      </c>
      <c r="H39" s="354">
        <f>G39/'- 43 -'!I39*100</f>
        <v>59.36425100301458</v>
      </c>
    </row>
    <row r="40" spans="1:8" ht="13.5" customHeight="1">
      <c r="A40" s="25" t="s">
        <v>328</v>
      </c>
      <c r="B40" s="26">
        <f>'- 60 -'!F40</f>
        <v>33594448</v>
      </c>
      <c r="C40" s="26">
        <v>7307060</v>
      </c>
      <c r="D40" s="26">
        <v>1311253</v>
      </c>
      <c r="E40" s="26">
        <f t="shared" si="0"/>
        <v>42212761</v>
      </c>
      <c r="F40" s="26">
        <v>29509</v>
      </c>
      <c r="G40" s="26">
        <f t="shared" si="1"/>
        <v>42242270</v>
      </c>
      <c r="H40" s="80">
        <f>G40/'- 43 -'!I40*100</f>
        <v>56.60332709716285</v>
      </c>
    </row>
    <row r="41" spans="1:8" ht="13.5" customHeight="1">
      <c r="A41" s="347" t="s">
        <v>329</v>
      </c>
      <c r="B41" s="348">
        <f>'- 60 -'!F41</f>
        <v>22710622</v>
      </c>
      <c r="C41" s="348">
        <v>3252446</v>
      </c>
      <c r="D41" s="348">
        <v>931379</v>
      </c>
      <c r="E41" s="348">
        <f t="shared" si="0"/>
        <v>26894447</v>
      </c>
      <c r="F41" s="348">
        <v>991300</v>
      </c>
      <c r="G41" s="348">
        <f t="shared" si="1"/>
        <v>27885747</v>
      </c>
      <c r="H41" s="354">
        <f>G41/'- 43 -'!I41*100</f>
        <v>60.469688897693885</v>
      </c>
    </row>
    <row r="42" spans="1:8" ht="13.5" customHeight="1">
      <c r="A42" s="25" t="s">
        <v>330</v>
      </c>
      <c r="B42" s="26">
        <f>'- 60 -'!F42</f>
        <v>9760940</v>
      </c>
      <c r="C42" s="26">
        <v>987368</v>
      </c>
      <c r="D42" s="26">
        <v>409341</v>
      </c>
      <c r="E42" s="26">
        <f t="shared" si="0"/>
        <v>11157649</v>
      </c>
      <c r="F42" s="26">
        <v>36625</v>
      </c>
      <c r="G42" s="26">
        <f t="shared" si="1"/>
        <v>11194274</v>
      </c>
      <c r="H42" s="80">
        <f>G42/'- 43 -'!I42*100</f>
        <v>67.46333812286802</v>
      </c>
    </row>
    <row r="43" spans="1:8" ht="13.5" customHeight="1">
      <c r="A43" s="347" t="s">
        <v>331</v>
      </c>
      <c r="B43" s="348">
        <f>'- 60 -'!F43</f>
        <v>5396776</v>
      </c>
      <c r="C43" s="348">
        <v>685942</v>
      </c>
      <c r="D43" s="348">
        <v>178087</v>
      </c>
      <c r="E43" s="348">
        <f t="shared" si="0"/>
        <v>6260805</v>
      </c>
      <c r="F43" s="348">
        <v>148699</v>
      </c>
      <c r="G43" s="348">
        <f t="shared" si="1"/>
        <v>6409504</v>
      </c>
      <c r="H43" s="354">
        <f>G43/'- 43 -'!I43*100</f>
        <v>64.80845798635964</v>
      </c>
    </row>
    <row r="44" spans="1:8" ht="13.5" customHeight="1">
      <c r="A44" s="25" t="s">
        <v>332</v>
      </c>
      <c r="B44" s="26">
        <f>'- 60 -'!F44</f>
        <v>4961224</v>
      </c>
      <c r="C44" s="26">
        <v>433837</v>
      </c>
      <c r="D44" s="26">
        <v>162250</v>
      </c>
      <c r="E44" s="26">
        <f t="shared" si="0"/>
        <v>5557311</v>
      </c>
      <c r="F44" s="26">
        <v>1276</v>
      </c>
      <c r="G44" s="26">
        <f t="shared" si="1"/>
        <v>5558587</v>
      </c>
      <c r="H44" s="80">
        <f>G44/'- 43 -'!I44*100</f>
        <v>75.20406995323445</v>
      </c>
    </row>
    <row r="45" spans="1:8" ht="13.5" customHeight="1">
      <c r="A45" s="347" t="s">
        <v>333</v>
      </c>
      <c r="B45" s="348">
        <f>'- 60 -'!F45</f>
        <v>6277595</v>
      </c>
      <c r="C45" s="348">
        <v>887156</v>
      </c>
      <c r="D45" s="348">
        <v>248319</v>
      </c>
      <c r="E45" s="348">
        <f t="shared" si="0"/>
        <v>7413070</v>
      </c>
      <c r="F45" s="348">
        <v>421680</v>
      </c>
      <c r="G45" s="348">
        <f t="shared" si="1"/>
        <v>7834750</v>
      </c>
      <c r="H45" s="354">
        <f>G45/'- 43 -'!I45*100</f>
        <v>70.05048892509794</v>
      </c>
    </row>
    <row r="46" spans="1:8" ht="13.5" customHeight="1">
      <c r="A46" s="25" t="s">
        <v>334</v>
      </c>
      <c r="B46" s="26">
        <f>'- 60 -'!F46</f>
        <v>138970132</v>
      </c>
      <c r="C46" s="26">
        <v>16755636</v>
      </c>
      <c r="D46" s="26">
        <v>9794890</v>
      </c>
      <c r="E46" s="26">
        <f t="shared" si="0"/>
        <v>165520658</v>
      </c>
      <c r="F46" s="26">
        <v>2735449</v>
      </c>
      <c r="G46" s="26">
        <f t="shared" si="1"/>
        <v>168256107</v>
      </c>
      <c r="H46" s="80">
        <f>G46/'- 43 -'!I46*100</f>
        <v>59.633418029324694</v>
      </c>
    </row>
    <row r="47" spans="1:8" ht="4.5" customHeight="1">
      <c r="A47" s="27"/>
      <c r="B47" s="28"/>
      <c r="C47" s="28"/>
      <c r="D47" s="28"/>
      <c r="E47" s="28"/>
      <c r="F47" s="28"/>
      <c r="G47" s="28"/>
      <c r="H47"/>
    </row>
    <row r="48" spans="1:8" ht="13.5" customHeight="1">
      <c r="A48" s="349" t="s">
        <v>335</v>
      </c>
      <c r="B48" s="350">
        <f aca="true" t="shared" si="2" ref="B48:G48">SUM(B11:B46)</f>
        <v>803577346</v>
      </c>
      <c r="C48" s="350">
        <f t="shared" si="2"/>
        <v>107477891</v>
      </c>
      <c r="D48" s="350">
        <f t="shared" si="2"/>
        <v>49753850</v>
      </c>
      <c r="E48" s="350">
        <f t="shared" si="2"/>
        <v>960809087</v>
      </c>
      <c r="F48" s="350">
        <f t="shared" si="2"/>
        <v>9481894</v>
      </c>
      <c r="G48" s="350">
        <f t="shared" si="2"/>
        <v>970290981</v>
      </c>
      <c r="H48" s="357">
        <f>G48/'- 43 -'!I48*100</f>
        <v>62.26777294012075</v>
      </c>
    </row>
    <row r="49" spans="1:8" ht="4.5" customHeight="1">
      <c r="A49" s="27" t="s">
        <v>50</v>
      </c>
      <c r="B49" s="28"/>
      <c r="C49" s="28"/>
      <c r="D49" s="28"/>
      <c r="E49" s="28"/>
      <c r="F49" s="28"/>
      <c r="G49" s="28"/>
      <c r="H49"/>
    </row>
    <row r="50" spans="1:8" ht="13.5" customHeight="1">
      <c r="A50" s="25" t="s">
        <v>336</v>
      </c>
      <c r="B50" s="26">
        <f>'- 60 -'!F50</f>
        <v>801155</v>
      </c>
      <c r="C50" s="26">
        <v>206359</v>
      </c>
      <c r="D50" s="26">
        <v>43412</v>
      </c>
      <c r="E50" s="26">
        <f>SUM(B50:D50)</f>
        <v>1050926</v>
      </c>
      <c r="F50" s="26">
        <v>0</v>
      </c>
      <c r="G50" s="26">
        <f>SUM(E50:F50)</f>
        <v>1050926</v>
      </c>
      <c r="H50" s="80">
        <f>G50/'- 43 -'!I50*100</f>
        <v>39.41170051148814</v>
      </c>
    </row>
    <row r="51" spans="1:8" ht="13.5" customHeight="1">
      <c r="A51" s="347" t="s">
        <v>503</v>
      </c>
      <c r="B51" s="348">
        <f>'- 60 -'!F51</f>
        <v>60798</v>
      </c>
      <c r="C51" s="348">
        <v>0</v>
      </c>
      <c r="D51" s="348">
        <v>2896888</v>
      </c>
      <c r="E51" s="348">
        <f>SUM(B51:D51)</f>
        <v>2957686</v>
      </c>
      <c r="F51" s="348">
        <v>3556520</v>
      </c>
      <c r="G51" s="348">
        <f>SUM(E51:F51)</f>
        <v>6514206</v>
      </c>
      <c r="H51" s="354">
        <f>G51/'- 43 -'!I51*100</f>
        <v>58.679763292203546</v>
      </c>
    </row>
    <row r="52" spans="1:8" ht="49.5" customHeight="1">
      <c r="A52" s="29"/>
      <c r="B52" s="29"/>
      <c r="C52" s="29"/>
      <c r="D52" s="29"/>
      <c r="E52" s="29"/>
      <c r="F52" s="29"/>
      <c r="G52" s="29"/>
      <c r="H52" s="29"/>
    </row>
    <row r="53" spans="1:7" ht="15" customHeight="1">
      <c r="A53" s="130" t="s">
        <v>3</v>
      </c>
      <c r="C53" s="45"/>
      <c r="D53" s="257"/>
      <c r="E53" s="257"/>
      <c r="F53" s="257"/>
      <c r="G53" s="257"/>
    </row>
    <row r="54" spans="1:7" ht="12" customHeight="1">
      <c r="A54" s="130" t="s">
        <v>507</v>
      </c>
      <c r="C54" s="45"/>
      <c r="D54" s="257"/>
      <c r="E54" s="257"/>
      <c r="F54" s="257"/>
      <c r="G54" s="257"/>
    </row>
    <row r="55" spans="1:7" ht="12" customHeight="1">
      <c r="A55" s="45" t="s">
        <v>504</v>
      </c>
      <c r="C55" s="45"/>
      <c r="D55" s="257"/>
      <c r="E55" s="257"/>
      <c r="F55" s="257"/>
      <c r="G55" s="257"/>
    </row>
    <row r="56" ht="12" customHeight="1">
      <c r="A56" s="45" t="s">
        <v>505</v>
      </c>
    </row>
    <row r="57" ht="12" customHeight="1">
      <c r="A57" s="1" t="s">
        <v>506</v>
      </c>
    </row>
    <row r="58" ht="12" customHeight="1">
      <c r="A58" s="2" t="s">
        <v>508</v>
      </c>
    </row>
    <row r="59" ht="12">
      <c r="A59" s="2" t="s">
        <v>509</v>
      </c>
    </row>
    <row r="60" ht="12">
      <c r="A60" s="2" t="s">
        <v>577</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7.xml><?xml version="1.0" encoding="utf-8"?>
<worksheet xmlns="http://schemas.openxmlformats.org/spreadsheetml/2006/main" xmlns:r="http://schemas.openxmlformats.org/officeDocument/2006/relationships">
  <sheetPr codeName="Sheet37">
    <pageSetUpPr fitToPage="1"/>
  </sheetPr>
  <dimension ref="A1:I54"/>
  <sheetViews>
    <sheetView showGridLines="0" showZeros="0" workbookViewId="0" topLeftCell="A1">
      <selection activeCell="A1" sqref="A1"/>
    </sheetView>
  </sheetViews>
  <sheetFormatPr defaultColWidth="15.83203125" defaultRowHeight="12"/>
  <cols>
    <col min="1" max="1" width="34.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4.83203125" style="1" customWidth="1"/>
    <col min="9" max="9" width="8.83203125" style="1" customWidth="1"/>
    <col min="10" max="16384" width="15.83203125" style="1" customWidth="1"/>
  </cols>
  <sheetData>
    <row r="1" ht="6.75" customHeight="1">
      <c r="A1" s="5"/>
    </row>
    <row r="2" spans="1:9" ht="15.75" customHeight="1">
      <c r="A2" s="247"/>
      <c r="B2" s="238" t="str">
        <f>REVYEAR</f>
        <v>ANALYSIS OF OPERATING FUND REVENUE: 2005/2006 ACTUAL</v>
      </c>
      <c r="C2" s="48"/>
      <c r="D2" s="48"/>
      <c r="E2" s="48"/>
      <c r="F2" s="48"/>
      <c r="G2" s="251"/>
      <c r="H2" s="252"/>
      <c r="I2" s="249" t="s">
        <v>51</v>
      </c>
    </row>
    <row r="3" ht="15.75" customHeight="1">
      <c r="A3" s="239"/>
    </row>
    <row r="4" spans="2:9" ht="15.75" customHeight="1">
      <c r="B4" s="6"/>
      <c r="C4" s="6"/>
      <c r="D4" s="6"/>
      <c r="E4" s="6"/>
      <c r="F4" s="6"/>
      <c r="G4" s="6"/>
      <c r="H4" s="6"/>
      <c r="I4" s="50"/>
    </row>
    <row r="5" spans="2:9" ht="15.75" customHeight="1">
      <c r="B5" s="6"/>
      <c r="C5" s="6"/>
      <c r="D5" s="6"/>
      <c r="E5" s="6"/>
      <c r="F5" s="6"/>
      <c r="G5" s="6"/>
      <c r="H5" s="6"/>
      <c r="I5" s="6"/>
    </row>
    <row r="6" spans="2:9" ht="15.75" customHeight="1">
      <c r="B6" s="6"/>
      <c r="C6" s="6"/>
      <c r="D6" s="6"/>
      <c r="E6" s="6"/>
      <c r="F6" s="6"/>
      <c r="G6" s="6"/>
      <c r="H6" s="6"/>
      <c r="I6" s="6"/>
    </row>
    <row r="7" spans="2:9" ht="15.75" customHeight="1">
      <c r="B7" s="376" t="s">
        <v>168</v>
      </c>
      <c r="C7" s="377"/>
      <c r="D7" s="379" t="s">
        <v>169</v>
      </c>
      <c r="E7" s="377"/>
      <c r="F7" s="379" t="s">
        <v>170</v>
      </c>
      <c r="G7" s="377"/>
      <c r="H7" s="378"/>
      <c r="I7" s="377"/>
    </row>
    <row r="8" spans="1:9" ht="15.75" customHeight="1">
      <c r="A8" s="76"/>
      <c r="B8" s="363" t="s">
        <v>190</v>
      </c>
      <c r="C8" s="364"/>
      <c r="D8" s="363" t="s">
        <v>190</v>
      </c>
      <c r="E8" s="364"/>
      <c r="F8" s="363" t="s">
        <v>191</v>
      </c>
      <c r="G8" s="364"/>
      <c r="H8" s="363" t="s">
        <v>192</v>
      </c>
      <c r="I8" s="364"/>
    </row>
    <row r="9" spans="1:9" ht="15.75" customHeight="1">
      <c r="A9" s="42" t="s">
        <v>141</v>
      </c>
      <c r="B9" s="197" t="s">
        <v>194</v>
      </c>
      <c r="C9" s="240" t="s">
        <v>143</v>
      </c>
      <c r="D9" s="240" t="s">
        <v>194</v>
      </c>
      <c r="E9" s="240" t="s">
        <v>143</v>
      </c>
      <c r="F9" s="240" t="s">
        <v>194</v>
      </c>
      <c r="G9" s="240" t="s">
        <v>143</v>
      </c>
      <c r="H9" s="250" t="s">
        <v>194</v>
      </c>
      <c r="I9" s="250" t="s">
        <v>143</v>
      </c>
    </row>
    <row r="10" spans="1:9" ht="4.5" customHeight="1">
      <c r="A10" s="4"/>
      <c r="B10" s="241"/>
      <c r="C10" s="241"/>
      <c r="D10" s="241"/>
      <c r="E10" s="241"/>
      <c r="F10" s="241"/>
      <c r="G10" s="241"/>
      <c r="H10" s="241"/>
      <c r="I10" s="241"/>
    </row>
    <row r="11" spans="1:9" ht="13.5" customHeight="1">
      <c r="A11" s="347" t="s">
        <v>300</v>
      </c>
      <c r="B11" s="348">
        <v>0</v>
      </c>
      <c r="C11" s="354">
        <f>B11/'- 43 -'!I11*100</f>
        <v>0</v>
      </c>
      <c r="D11" s="348">
        <v>4247886</v>
      </c>
      <c r="E11" s="354">
        <f>D11/'- 43 -'!I11*100</f>
        <v>34.510788322951655</v>
      </c>
      <c r="F11" s="348">
        <v>56550</v>
      </c>
      <c r="G11" s="354">
        <f>F11/'- 43 -'!I11*100</f>
        <v>0.45942501273878733</v>
      </c>
      <c r="H11" s="348">
        <v>0</v>
      </c>
      <c r="I11" s="354">
        <f>H11/'- 43 -'!I11*100</f>
        <v>0</v>
      </c>
    </row>
    <row r="12" spans="1:9" ht="13.5" customHeight="1">
      <c r="A12" s="25" t="s">
        <v>301</v>
      </c>
      <c r="B12" s="26">
        <v>672</v>
      </c>
      <c r="C12" s="80">
        <f>B12/'- 43 -'!I12*100</f>
        <v>0.0030550466210570635</v>
      </c>
      <c r="D12" s="26">
        <v>7239559</v>
      </c>
      <c r="E12" s="80">
        <f>D12/'- 43 -'!I12*100</f>
        <v>32.91248550728162</v>
      </c>
      <c r="F12" s="26">
        <v>249330</v>
      </c>
      <c r="G12" s="80">
        <f>F12/'- 43 -'!I12*100</f>
        <v>1.1335041280180918</v>
      </c>
      <c r="H12" s="26">
        <v>397609</v>
      </c>
      <c r="I12" s="80">
        <f>H12/'- 43 -'!I12*100</f>
        <v>1.8076101665950564</v>
      </c>
    </row>
    <row r="13" spans="1:9" ht="13.5" customHeight="1">
      <c r="A13" s="347" t="s">
        <v>302</v>
      </c>
      <c r="B13" s="348">
        <v>18399</v>
      </c>
      <c r="C13" s="354">
        <f>B13/'- 43 -'!I13*100</f>
        <v>0.035002669003450095</v>
      </c>
      <c r="D13" s="348">
        <v>17906271</v>
      </c>
      <c r="E13" s="354">
        <f>D13/'- 43 -'!I13*100</f>
        <v>34.06529033638119</v>
      </c>
      <c r="F13" s="348">
        <v>147705</v>
      </c>
      <c r="G13" s="354">
        <f>F13/'- 43 -'!I13*100</f>
        <v>0.28099729469833123</v>
      </c>
      <c r="H13" s="348">
        <v>268401</v>
      </c>
      <c r="I13" s="354">
        <f>H13/'- 43 -'!I13*100</f>
        <v>0.5106120638727654</v>
      </c>
    </row>
    <row r="14" spans="1:9" ht="13.5" customHeight="1">
      <c r="A14" s="25" t="s">
        <v>338</v>
      </c>
      <c r="B14" s="26">
        <v>82963</v>
      </c>
      <c r="C14" s="80">
        <f>B14/'- 43 -'!I14*100</f>
        <v>0.17350100168318747</v>
      </c>
      <c r="D14" s="26">
        <v>11365872</v>
      </c>
      <c r="E14" s="80">
        <f>D14/'- 43 -'!I14*100</f>
        <v>23.76951384355548</v>
      </c>
      <c r="F14" s="26">
        <v>628326</v>
      </c>
      <c r="G14" s="80">
        <f>F14/'- 43 -'!I14*100</f>
        <v>1.3140217974710466</v>
      </c>
      <c r="H14" s="26">
        <v>0</v>
      </c>
      <c r="I14" s="80">
        <f>H14/'- 43 -'!I14*100</f>
        <v>0</v>
      </c>
    </row>
    <row r="15" spans="1:9" ht="13.5" customHeight="1">
      <c r="A15" s="347" t="s">
        <v>303</v>
      </c>
      <c r="B15" s="348">
        <v>1469</v>
      </c>
      <c r="C15" s="354">
        <f>B15/'- 43 -'!I15*100</f>
        <v>0.010318199505794065</v>
      </c>
      <c r="D15" s="348">
        <v>5068460</v>
      </c>
      <c r="E15" s="354">
        <f>D15/'- 43 -'!I15*100</f>
        <v>35.600668119221915</v>
      </c>
      <c r="F15" s="348">
        <v>68434</v>
      </c>
      <c r="G15" s="354">
        <f>F15/'- 43 -'!I15*100</f>
        <v>0.48067778419299595</v>
      </c>
      <c r="H15" s="348">
        <v>173717</v>
      </c>
      <c r="I15" s="354">
        <f>H15/'- 43 -'!I15*100</f>
        <v>1.220181527262102</v>
      </c>
    </row>
    <row r="16" spans="1:9" ht="13.5" customHeight="1">
      <c r="A16" s="25" t="s">
        <v>304</v>
      </c>
      <c r="B16" s="26">
        <v>26328</v>
      </c>
      <c r="C16" s="80">
        <f>B16/'- 43 -'!I16*100</f>
        <v>0.2388286943859019</v>
      </c>
      <c r="D16" s="26">
        <v>2681602</v>
      </c>
      <c r="E16" s="80">
        <f>D16/'- 43 -'!I16*100</f>
        <v>24.325566109185026</v>
      </c>
      <c r="F16" s="26">
        <v>203702</v>
      </c>
      <c r="G16" s="80">
        <f>F16/'- 43 -'!I16*100</f>
        <v>1.8478381458446138</v>
      </c>
      <c r="H16" s="26">
        <v>58962</v>
      </c>
      <c r="I16" s="80">
        <f>H16/'- 43 -'!I16*100</f>
        <v>0.5348608887261299</v>
      </c>
    </row>
    <row r="17" spans="1:9" ht="13.5" customHeight="1">
      <c r="A17" s="347" t="s">
        <v>305</v>
      </c>
      <c r="B17" s="348">
        <v>0</v>
      </c>
      <c r="C17" s="354">
        <f>B17/'- 43 -'!I17*100</f>
        <v>0</v>
      </c>
      <c r="D17" s="348">
        <v>4652346</v>
      </c>
      <c r="E17" s="354">
        <f>D17/'- 43 -'!I17*100</f>
        <v>34.87416661850462</v>
      </c>
      <c r="F17" s="348">
        <v>11700</v>
      </c>
      <c r="G17" s="354">
        <f>F17/'- 43 -'!I17*100</f>
        <v>0.08770365519600305</v>
      </c>
      <c r="H17" s="348">
        <v>744120</v>
      </c>
      <c r="I17" s="354">
        <f>H17/'- 43 -'!I17*100</f>
        <v>5.577952470465794</v>
      </c>
    </row>
    <row r="18" spans="1:9" ht="13.5" customHeight="1">
      <c r="A18" s="25" t="s">
        <v>306</v>
      </c>
      <c r="B18" s="26">
        <v>12038554</v>
      </c>
      <c r="C18" s="80">
        <f>B18/'- 43 -'!I18*100</f>
        <v>14.178596992398404</v>
      </c>
      <c r="D18" s="26">
        <v>2621029</v>
      </c>
      <c r="E18" s="80">
        <f>D18/'- 43 -'!I18*100</f>
        <v>3.0869582755860048</v>
      </c>
      <c r="F18" s="26">
        <v>5850</v>
      </c>
      <c r="G18" s="80">
        <f>F18/'- 43 -'!I18*100</f>
        <v>0.0068899298375478205</v>
      </c>
      <c r="H18" s="26">
        <v>29142964</v>
      </c>
      <c r="I18" s="80">
        <f>H18/'- 43 -'!I18*100</f>
        <v>34.32358584926188</v>
      </c>
    </row>
    <row r="19" spans="1:9" ht="13.5" customHeight="1">
      <c r="A19" s="347" t="s">
        <v>307</v>
      </c>
      <c r="B19" s="348">
        <v>0</v>
      </c>
      <c r="C19" s="354">
        <f>B19/'- 43 -'!I19*100</f>
        <v>0</v>
      </c>
      <c r="D19" s="348">
        <v>5680386</v>
      </c>
      <c r="E19" s="354">
        <f>D19/'- 43 -'!I19*100</f>
        <v>25.838147559821028</v>
      </c>
      <c r="F19" s="348">
        <v>262346</v>
      </c>
      <c r="G19" s="354">
        <f>F19/'- 43 -'!I19*100</f>
        <v>1.1933228938541864</v>
      </c>
      <c r="H19" s="348">
        <v>0</v>
      </c>
      <c r="I19" s="354">
        <f>H19/'- 43 -'!I19*100</f>
        <v>0</v>
      </c>
    </row>
    <row r="20" spans="1:9" ht="13.5" customHeight="1">
      <c r="A20" s="25" t="s">
        <v>308</v>
      </c>
      <c r="B20" s="26">
        <v>0</v>
      </c>
      <c r="C20" s="80">
        <f>B20/'- 43 -'!I20*100</f>
        <v>0</v>
      </c>
      <c r="D20" s="26">
        <v>10671320</v>
      </c>
      <c r="E20" s="80">
        <f>D20/'- 43 -'!I20*100</f>
        <v>24.70007757920297</v>
      </c>
      <c r="F20" s="26">
        <v>197904</v>
      </c>
      <c r="G20" s="80">
        <f>F20/'- 43 -'!I20*100</f>
        <v>0.4580730549955005</v>
      </c>
      <c r="H20" s="26">
        <v>0</v>
      </c>
      <c r="I20" s="80">
        <f>H20/'- 43 -'!I20*100</f>
        <v>0</v>
      </c>
    </row>
    <row r="21" spans="1:9" ht="13.5" customHeight="1">
      <c r="A21" s="347" t="s">
        <v>309</v>
      </c>
      <c r="B21" s="348">
        <v>0</v>
      </c>
      <c r="C21" s="354">
        <f>B21/'- 43 -'!I21*100</f>
        <v>0</v>
      </c>
      <c r="D21" s="348">
        <v>8406537</v>
      </c>
      <c r="E21" s="354">
        <f>D21/'- 43 -'!I21*100</f>
        <v>31.528159587554306</v>
      </c>
      <c r="F21" s="348">
        <v>43500</v>
      </c>
      <c r="G21" s="354">
        <f>F21/'- 43 -'!I21*100</f>
        <v>0.16314386554875238</v>
      </c>
      <c r="H21" s="348">
        <v>0</v>
      </c>
      <c r="I21" s="354">
        <f>H21/'- 43 -'!I21*100</f>
        <v>0</v>
      </c>
    </row>
    <row r="22" spans="1:9" ht="13.5" customHeight="1">
      <c r="A22" s="25" t="s">
        <v>310</v>
      </c>
      <c r="B22" s="26">
        <v>18976</v>
      </c>
      <c r="C22" s="80">
        <f>B22/'- 43 -'!I22*100</f>
        <v>0.13314548705490617</v>
      </c>
      <c r="D22" s="26">
        <v>3144439</v>
      </c>
      <c r="E22" s="80">
        <f>D22/'- 43 -'!I22*100</f>
        <v>22.063019718035523</v>
      </c>
      <c r="F22" s="26">
        <v>0</v>
      </c>
      <c r="G22" s="80">
        <f>F22/'- 43 -'!I22*100</f>
        <v>0</v>
      </c>
      <c r="H22" s="26">
        <v>166735</v>
      </c>
      <c r="I22" s="80">
        <f>H22/'- 43 -'!I22*100</f>
        <v>1.1698994932598956</v>
      </c>
    </row>
    <row r="23" spans="1:9" ht="13.5" customHeight="1">
      <c r="A23" s="347" t="s">
        <v>311</v>
      </c>
      <c r="B23" s="348">
        <v>0</v>
      </c>
      <c r="C23" s="354">
        <f>B23/'- 43 -'!I23*100</f>
        <v>0</v>
      </c>
      <c r="D23" s="348">
        <v>2734636</v>
      </c>
      <c r="E23" s="354">
        <f>D23/'- 43 -'!I23*100</f>
        <v>22.63145785850601</v>
      </c>
      <c r="F23" s="348">
        <v>88921</v>
      </c>
      <c r="G23" s="354">
        <f>F23/'- 43 -'!I23*100</f>
        <v>0.7358975250220552</v>
      </c>
      <c r="H23" s="348">
        <v>455150</v>
      </c>
      <c r="I23" s="354">
        <f>H23/'- 43 -'!I23*100</f>
        <v>3.7667565424791487</v>
      </c>
    </row>
    <row r="24" spans="1:9" ht="13.5" customHeight="1">
      <c r="A24" s="25" t="s">
        <v>312</v>
      </c>
      <c r="B24" s="26">
        <v>65016</v>
      </c>
      <c r="C24" s="80">
        <f>B24/'- 43 -'!I24*100</f>
        <v>0.16274579205405235</v>
      </c>
      <c r="D24" s="26">
        <v>13486351</v>
      </c>
      <c r="E24" s="80">
        <f>D24/'- 43 -'!I24*100</f>
        <v>33.75856520570261</v>
      </c>
      <c r="F24" s="26">
        <v>177250</v>
      </c>
      <c r="G24" s="80">
        <f>F24/'- 43 -'!I24*100</f>
        <v>0.443686040998843</v>
      </c>
      <c r="H24" s="26">
        <v>414822</v>
      </c>
      <c r="I24" s="80">
        <f>H24/'- 43 -'!I24*100</f>
        <v>1.0383680163566829</v>
      </c>
    </row>
    <row r="25" spans="1:9" ht="13.5" customHeight="1">
      <c r="A25" s="347" t="s">
        <v>313</v>
      </c>
      <c r="B25" s="348">
        <v>0</v>
      </c>
      <c r="C25" s="354">
        <f>B25/'- 43 -'!I25*100</f>
        <v>0</v>
      </c>
      <c r="D25" s="348">
        <v>42728439</v>
      </c>
      <c r="E25" s="354">
        <f>D25/'- 43 -'!I25*100</f>
        <v>34.826079151118314</v>
      </c>
      <c r="F25" s="348">
        <v>603139</v>
      </c>
      <c r="G25" s="354">
        <f>F25/'- 43 -'!I25*100</f>
        <v>0.49159218180487124</v>
      </c>
      <c r="H25" s="348">
        <v>0</v>
      </c>
      <c r="I25" s="354">
        <f>H25/'- 43 -'!I25*100</f>
        <v>0</v>
      </c>
    </row>
    <row r="26" spans="1:9" ht="13.5" customHeight="1">
      <c r="A26" s="25" t="s">
        <v>314</v>
      </c>
      <c r="B26" s="26">
        <v>218302</v>
      </c>
      <c r="C26" s="80">
        <f>B26/'- 43 -'!I26*100</f>
        <v>0.7432505771289559</v>
      </c>
      <c r="D26" s="26">
        <v>7954019</v>
      </c>
      <c r="E26" s="80">
        <f>D26/'- 43 -'!I26*100</f>
        <v>27.080966790247825</v>
      </c>
      <c r="F26" s="26">
        <v>399025</v>
      </c>
      <c r="G26" s="80">
        <f>F26/'- 43 -'!I26*100</f>
        <v>1.3585563189475205</v>
      </c>
      <c r="H26" s="26">
        <v>280877</v>
      </c>
      <c r="I26" s="80">
        <f>H26/'- 43 -'!I26*100</f>
        <v>0.9562990368949883</v>
      </c>
    </row>
    <row r="27" spans="1:9" ht="13.5" customHeight="1">
      <c r="A27" s="347" t="s">
        <v>315</v>
      </c>
      <c r="B27" s="348">
        <v>85295</v>
      </c>
      <c r="C27" s="354">
        <f>B27/'- 43 -'!I27*100</f>
        <v>0.2830494824387367</v>
      </c>
      <c r="D27" s="348">
        <v>7318945</v>
      </c>
      <c r="E27" s="354">
        <f>D27/'- 43 -'!I27*100</f>
        <v>24.287749507562925</v>
      </c>
      <c r="F27" s="348">
        <v>90652</v>
      </c>
      <c r="G27" s="354">
        <f>F27/'- 43 -'!I27*100</f>
        <v>0.3008265628939136</v>
      </c>
      <c r="H27" s="348">
        <v>361033</v>
      </c>
      <c r="I27" s="354">
        <f>H27/'- 43 -'!I27*100</f>
        <v>1.198079650545805</v>
      </c>
    </row>
    <row r="28" spans="1:9" ht="13.5" customHeight="1">
      <c r="A28" s="25" t="s">
        <v>316</v>
      </c>
      <c r="B28" s="26">
        <v>0</v>
      </c>
      <c r="C28" s="80">
        <f>B28/'- 43 -'!I28*100</f>
        <v>0</v>
      </c>
      <c r="D28" s="26">
        <v>5076771</v>
      </c>
      <c r="E28" s="80">
        <f>D28/'- 43 -'!I28*100</f>
        <v>28.791812253263682</v>
      </c>
      <c r="F28" s="26">
        <v>20800</v>
      </c>
      <c r="G28" s="80">
        <f>F28/'- 43 -'!I28*100</f>
        <v>0.11796271584199575</v>
      </c>
      <c r="H28" s="26">
        <v>1550138</v>
      </c>
      <c r="I28" s="80">
        <f>H28/'- 43 -'!I28*100</f>
        <v>8.791273481244213</v>
      </c>
    </row>
    <row r="29" spans="1:9" ht="13.5" customHeight="1">
      <c r="A29" s="347" t="s">
        <v>317</v>
      </c>
      <c r="B29" s="348">
        <v>25838</v>
      </c>
      <c r="C29" s="354">
        <f>B29/'- 43 -'!I29*100</f>
        <v>0.02232435425651856</v>
      </c>
      <c r="D29" s="348">
        <v>50885221</v>
      </c>
      <c r="E29" s="354">
        <f>D29/'- 43 -'!I29*100</f>
        <v>43.96546559428895</v>
      </c>
      <c r="F29" s="348">
        <v>709460</v>
      </c>
      <c r="G29" s="354">
        <f>F29/'- 43 -'!I29*100</f>
        <v>0.6129822885219313</v>
      </c>
      <c r="H29" s="348">
        <v>31612</v>
      </c>
      <c r="I29" s="354">
        <f>H29/'- 43 -'!I29*100</f>
        <v>0.027313162270960017</v>
      </c>
    </row>
    <row r="30" spans="1:9" ht="13.5" customHeight="1">
      <c r="A30" s="25" t="s">
        <v>318</v>
      </c>
      <c r="B30" s="26">
        <v>882</v>
      </c>
      <c r="C30" s="80">
        <f>B30/'- 43 -'!I30*100</f>
        <v>0.008317848178334666</v>
      </c>
      <c r="D30" s="26">
        <v>3048972</v>
      </c>
      <c r="E30" s="80">
        <f>D30/'- 43 -'!I30*100</f>
        <v>28.753839224482313</v>
      </c>
      <c r="F30" s="26">
        <v>47643</v>
      </c>
      <c r="G30" s="80">
        <f>F30/'- 43 -'!I30*100</f>
        <v>0.4493052616331048</v>
      </c>
      <c r="H30" s="26">
        <v>15625</v>
      </c>
      <c r="I30" s="80">
        <f>H30/'- 43 -'!I30*100</f>
        <v>0.14735416982594007</v>
      </c>
    </row>
    <row r="31" spans="1:9" ht="13.5" customHeight="1">
      <c r="A31" s="347" t="s">
        <v>319</v>
      </c>
      <c r="B31" s="348">
        <v>7286</v>
      </c>
      <c r="C31" s="354">
        <f>B31/'- 43 -'!I31*100</f>
        <v>0.026482357791992164</v>
      </c>
      <c r="D31" s="348">
        <v>9168508</v>
      </c>
      <c r="E31" s="354">
        <f>D31/'- 43 -'!I31*100</f>
        <v>33.324692461534795</v>
      </c>
      <c r="F31" s="348">
        <v>21746</v>
      </c>
      <c r="G31" s="354">
        <f>F31/'- 43 -'!I31*100</f>
        <v>0.07903998799679682</v>
      </c>
      <c r="H31" s="348">
        <v>703155</v>
      </c>
      <c r="I31" s="354">
        <f>H31/'- 43 -'!I31*100</f>
        <v>2.5557510696168335</v>
      </c>
    </row>
    <row r="32" spans="1:9" ht="13.5" customHeight="1">
      <c r="A32" s="25" t="s">
        <v>320</v>
      </c>
      <c r="B32" s="26">
        <v>0</v>
      </c>
      <c r="C32" s="80">
        <f>B32/'- 43 -'!I32*100</f>
        <v>0</v>
      </c>
      <c r="D32" s="26">
        <v>7417113</v>
      </c>
      <c r="E32" s="80">
        <f>D32/'- 43 -'!I32*100</f>
        <v>36.347694088314284</v>
      </c>
      <c r="F32" s="26">
        <v>114437</v>
      </c>
      <c r="G32" s="80">
        <f>F32/'- 43 -'!I32*100</f>
        <v>0.5608005525039759</v>
      </c>
      <c r="H32" s="26">
        <v>0</v>
      </c>
      <c r="I32" s="80">
        <f>H32/'- 43 -'!I32*100</f>
        <v>0</v>
      </c>
    </row>
    <row r="33" spans="1:9" ht="13.5" customHeight="1">
      <c r="A33" s="347" t="s">
        <v>321</v>
      </c>
      <c r="B33" s="348">
        <v>6800</v>
      </c>
      <c r="C33" s="354">
        <f>B33/'- 43 -'!I33*100</f>
        <v>0.029298656936640147</v>
      </c>
      <c r="D33" s="348">
        <v>7424932</v>
      </c>
      <c r="E33" s="354">
        <f>D33/'- 43 -'!I33*100</f>
        <v>31.991255212629614</v>
      </c>
      <c r="F33" s="348">
        <v>29900</v>
      </c>
      <c r="G33" s="354">
        <f>F33/'- 43 -'!I33*100</f>
        <v>0.12882791800081475</v>
      </c>
      <c r="H33" s="348">
        <v>249183</v>
      </c>
      <c r="I33" s="354">
        <f>H33/'- 43 -'!I33*100</f>
        <v>1.0736363575651178</v>
      </c>
    </row>
    <row r="34" spans="1:9" ht="13.5" customHeight="1">
      <c r="A34" s="25" t="s">
        <v>322</v>
      </c>
      <c r="B34" s="26">
        <v>16042</v>
      </c>
      <c r="C34" s="80">
        <f>B34/'- 43 -'!I34*100</f>
        <v>0.08362395202251685</v>
      </c>
      <c r="D34" s="26">
        <v>6310127</v>
      </c>
      <c r="E34" s="80">
        <f>D34/'- 43 -'!I34*100</f>
        <v>32.89351436878121</v>
      </c>
      <c r="F34" s="26">
        <v>528184</v>
      </c>
      <c r="G34" s="80">
        <f>F34/'- 43 -'!I34*100</f>
        <v>2.7533246150767385</v>
      </c>
      <c r="H34" s="26">
        <v>22530</v>
      </c>
      <c r="I34" s="80">
        <f>H34/'- 43 -'!I34*100</f>
        <v>0.11744468514320563</v>
      </c>
    </row>
    <row r="35" spans="1:9" ht="13.5" customHeight="1">
      <c r="A35" s="347" t="s">
        <v>323</v>
      </c>
      <c r="B35" s="348">
        <v>54955</v>
      </c>
      <c r="C35" s="354">
        <f>B35/'- 43 -'!I35*100</f>
        <v>0.03907319143577928</v>
      </c>
      <c r="D35" s="348">
        <v>44748378</v>
      </c>
      <c r="E35" s="354">
        <f>D35/'- 43 -'!I35*100</f>
        <v>31.816248567639228</v>
      </c>
      <c r="F35" s="348">
        <v>856099</v>
      </c>
      <c r="G35" s="354">
        <f>F35/'- 43 -'!I35*100</f>
        <v>0.6086892933305287</v>
      </c>
      <c r="H35" s="348">
        <v>91673</v>
      </c>
      <c r="I35" s="354">
        <f>H35/'- 43 -'!I35*100</f>
        <v>0.06517981400222352</v>
      </c>
    </row>
    <row r="36" spans="1:9" ht="13.5" customHeight="1">
      <c r="A36" s="25" t="s">
        <v>324</v>
      </c>
      <c r="B36" s="26">
        <v>19223</v>
      </c>
      <c r="C36" s="80">
        <f>B36/'- 43 -'!I36*100</f>
        <v>0.10595269735405419</v>
      </c>
      <c r="D36" s="26">
        <v>6012389</v>
      </c>
      <c r="E36" s="80">
        <f>D36/'- 43 -'!I36*100</f>
        <v>33.13888737927714</v>
      </c>
      <c r="F36" s="26">
        <v>74750</v>
      </c>
      <c r="G36" s="80">
        <f>F36/'- 43 -'!I36*100</f>
        <v>0.4120045844673335</v>
      </c>
      <c r="H36" s="26">
        <v>1026944</v>
      </c>
      <c r="I36" s="80">
        <f>H36/'- 43 -'!I36*100</f>
        <v>5.660276066772192</v>
      </c>
    </row>
    <row r="37" spans="1:9" ht="13.5" customHeight="1">
      <c r="A37" s="347" t="s">
        <v>325</v>
      </c>
      <c r="B37" s="348">
        <v>9747</v>
      </c>
      <c r="C37" s="354">
        <f>B37/'- 43 -'!I37*100</f>
        <v>0.033914519474891755</v>
      </c>
      <c r="D37" s="348">
        <v>7653444</v>
      </c>
      <c r="E37" s="354">
        <f>D37/'- 43 -'!I37*100</f>
        <v>26.630027248178255</v>
      </c>
      <c r="F37" s="348">
        <v>208290</v>
      </c>
      <c r="G37" s="354">
        <f>F37/'- 43 -'!I37*100</f>
        <v>0.724741485731528</v>
      </c>
      <c r="H37" s="348">
        <v>0</v>
      </c>
      <c r="I37" s="354">
        <f>H37/'- 43 -'!I37*100</f>
        <v>0</v>
      </c>
    </row>
    <row r="38" spans="1:9" ht="13.5" customHeight="1">
      <c r="A38" s="25" t="s">
        <v>326</v>
      </c>
      <c r="B38" s="26">
        <v>11623</v>
      </c>
      <c r="C38" s="80">
        <f>B38/'- 43 -'!I38*100</f>
        <v>0.015816419904162264</v>
      </c>
      <c r="D38" s="26">
        <v>23264671</v>
      </c>
      <c r="E38" s="80">
        <f>D38/'- 43 -'!I38*100</f>
        <v>31.65824705051937</v>
      </c>
      <c r="F38" s="26">
        <v>813179</v>
      </c>
      <c r="G38" s="80">
        <f>F38/'- 43 -'!I38*100</f>
        <v>1.1065628943686454</v>
      </c>
      <c r="H38" s="26">
        <v>205929</v>
      </c>
      <c r="I38" s="80">
        <f>H38/'- 43 -'!I38*100</f>
        <v>0.2802253750704836</v>
      </c>
    </row>
    <row r="39" spans="1:9" ht="13.5" customHeight="1">
      <c r="A39" s="347" t="s">
        <v>327</v>
      </c>
      <c r="B39" s="348">
        <v>46581</v>
      </c>
      <c r="C39" s="354">
        <f>B39/'- 43 -'!I39*100</f>
        <v>0.2827959283845918</v>
      </c>
      <c r="D39" s="348">
        <v>6509007</v>
      </c>
      <c r="E39" s="354">
        <f>D39/'- 43 -'!I39*100</f>
        <v>39.51655562196618</v>
      </c>
      <c r="F39" s="348">
        <v>60886</v>
      </c>
      <c r="G39" s="354">
        <f>F39/'- 43 -'!I39*100</f>
        <v>0.36964240560795725</v>
      </c>
      <c r="H39" s="348">
        <v>0</v>
      </c>
      <c r="I39" s="354">
        <f>H39/'- 43 -'!I39*100</f>
        <v>0</v>
      </c>
    </row>
    <row r="40" spans="1:9" ht="13.5" customHeight="1">
      <c r="A40" s="25" t="s">
        <v>328</v>
      </c>
      <c r="B40" s="26">
        <v>17594</v>
      </c>
      <c r="C40" s="80">
        <f>B40/'- 43 -'!I40*100</f>
        <v>0.02357541242332581</v>
      </c>
      <c r="D40" s="26">
        <v>29212495</v>
      </c>
      <c r="E40" s="80">
        <f>D40/'- 43 -'!I40*100</f>
        <v>39.14383412182239</v>
      </c>
      <c r="F40" s="26">
        <v>756286</v>
      </c>
      <c r="G40" s="80">
        <f>F40/'- 43 -'!I40*100</f>
        <v>1.0133997021704775</v>
      </c>
      <c r="H40" s="26">
        <v>29322</v>
      </c>
      <c r="I40" s="80">
        <f>H40/'- 43 -'!I40*100</f>
        <v>0.03929056741370691</v>
      </c>
    </row>
    <row r="41" spans="1:9" ht="13.5" customHeight="1">
      <c r="A41" s="347" t="s">
        <v>329</v>
      </c>
      <c r="B41" s="348">
        <v>8575</v>
      </c>
      <c r="C41" s="354">
        <f>B41/'- 43 -'!I41*100</f>
        <v>0.018594717304783875</v>
      </c>
      <c r="D41" s="348">
        <v>16931674</v>
      </c>
      <c r="E41" s="354">
        <f>D41/'- 43 -'!I41*100</f>
        <v>36.71599901186696</v>
      </c>
      <c r="F41" s="348">
        <v>120804</v>
      </c>
      <c r="G41" s="354">
        <f>F41/'- 43 -'!I41*100</f>
        <v>0.26196107630170395</v>
      </c>
      <c r="H41" s="348">
        <v>463821</v>
      </c>
      <c r="I41" s="354">
        <f>H41/'- 43 -'!I41*100</f>
        <v>1.0057866326556457</v>
      </c>
    </row>
    <row r="42" spans="1:9" ht="13.5" customHeight="1">
      <c r="A42" s="25" t="s">
        <v>330</v>
      </c>
      <c r="B42" s="26">
        <v>45678</v>
      </c>
      <c r="C42" s="80">
        <f>B42/'- 43 -'!I42*100</f>
        <v>0.2752827346173915</v>
      </c>
      <c r="D42" s="26">
        <v>4416954</v>
      </c>
      <c r="E42" s="80">
        <f>D42/'- 43 -'!I42*100</f>
        <v>26.619185949455442</v>
      </c>
      <c r="F42" s="26">
        <v>55468</v>
      </c>
      <c r="G42" s="80">
        <f>F42/'- 43 -'!I42*100</f>
        <v>0.3342830842803422</v>
      </c>
      <c r="H42" s="26">
        <v>436001</v>
      </c>
      <c r="I42" s="80">
        <f>H42/'- 43 -'!I42*100</f>
        <v>2.6276007613274945</v>
      </c>
    </row>
    <row r="43" spans="1:9" ht="13.5" customHeight="1">
      <c r="A43" s="347" t="s">
        <v>331</v>
      </c>
      <c r="B43" s="348">
        <v>0</v>
      </c>
      <c r="C43" s="354">
        <f>B43/'- 43 -'!I43*100</f>
        <v>0</v>
      </c>
      <c r="D43" s="348">
        <v>3243572</v>
      </c>
      <c r="E43" s="354">
        <f>D43/'- 43 -'!I43*100</f>
        <v>32.79674990260284</v>
      </c>
      <c r="F43" s="348">
        <v>32175</v>
      </c>
      <c r="G43" s="354">
        <f>F43/'- 43 -'!I43*100</f>
        <v>0.3253312792551688</v>
      </c>
      <c r="H43" s="348">
        <v>0</v>
      </c>
      <c r="I43" s="354">
        <f>H43/'- 43 -'!I43*100</f>
        <v>0</v>
      </c>
    </row>
    <row r="44" spans="1:9" ht="13.5" customHeight="1">
      <c r="A44" s="25" t="s">
        <v>332</v>
      </c>
      <c r="B44" s="26">
        <v>18587</v>
      </c>
      <c r="C44" s="80">
        <f>B44/'- 43 -'!I44*100</f>
        <v>0.251470031542327</v>
      </c>
      <c r="D44" s="26">
        <v>1692552</v>
      </c>
      <c r="E44" s="80">
        <f>D44/'- 43 -'!I44*100</f>
        <v>22.899128682790586</v>
      </c>
      <c r="F44" s="26">
        <v>25350</v>
      </c>
      <c r="G44" s="80">
        <f>F44/'- 43 -'!I44*100</f>
        <v>0.34296902671749013</v>
      </c>
      <c r="H44" s="26">
        <v>71935</v>
      </c>
      <c r="I44" s="80">
        <f>H44/'- 43 -'!I44*100</f>
        <v>0.9732338042178561</v>
      </c>
    </row>
    <row r="45" spans="1:9" ht="13.5" customHeight="1">
      <c r="A45" s="347" t="s">
        <v>333</v>
      </c>
      <c r="B45" s="348">
        <v>126632</v>
      </c>
      <c r="C45" s="354">
        <f>B45/'- 43 -'!I45*100</f>
        <v>1.1322165370385784</v>
      </c>
      <c r="D45" s="348">
        <v>2970724</v>
      </c>
      <c r="E45" s="354">
        <f>D45/'- 43 -'!I45*100</f>
        <v>26.561239179491707</v>
      </c>
      <c r="F45" s="348">
        <v>25350</v>
      </c>
      <c r="G45" s="354">
        <f>F45/'- 43 -'!I45*100</f>
        <v>0.2266543149751087</v>
      </c>
      <c r="H45" s="348">
        <v>0</v>
      </c>
      <c r="I45" s="354">
        <f>H45/'- 43 -'!I45*100</f>
        <v>0</v>
      </c>
    </row>
    <row r="46" spans="1:9" ht="13.5" customHeight="1">
      <c r="A46" s="25" t="s">
        <v>334</v>
      </c>
      <c r="B46" s="26">
        <v>16625</v>
      </c>
      <c r="C46" s="80">
        <f>B46/'- 43 -'!I46*100</f>
        <v>0.005892241253017479</v>
      </c>
      <c r="D46" s="26">
        <v>106942619</v>
      </c>
      <c r="E46" s="80">
        <f>D46/'- 43 -'!I46*100</f>
        <v>37.9026593309793</v>
      </c>
      <c r="F46" s="26">
        <v>2166143</v>
      </c>
      <c r="G46" s="80">
        <f>F46/'- 43 -'!I46*100</f>
        <v>0.7677255425284235</v>
      </c>
      <c r="H46" s="26">
        <v>2369748</v>
      </c>
      <c r="I46" s="80">
        <f>H46/'- 43 -'!I46*100</f>
        <v>0.8398873338259047</v>
      </c>
    </row>
    <row r="47" spans="1:9" ht="4.5" customHeight="1">
      <c r="A47" s="27"/>
      <c r="B47" s="28"/>
      <c r="C47"/>
      <c r="D47" s="28"/>
      <c r="E47"/>
      <c r="F47" s="28"/>
      <c r="G47"/>
      <c r="H47" s="28"/>
      <c r="I47"/>
    </row>
    <row r="48" spans="1:9" ht="13.5" customHeight="1">
      <c r="A48" s="349" t="s">
        <v>335</v>
      </c>
      <c r="B48" s="350">
        <f>SUM(B11:B46)</f>
        <v>12988642</v>
      </c>
      <c r="C48" s="357">
        <f>B48/'- 43 -'!I48*100</f>
        <v>0.8335373889830229</v>
      </c>
      <c r="D48" s="350">
        <f>SUM(D11:D46)</f>
        <v>500838220</v>
      </c>
      <c r="E48" s="357">
        <f>D48/'- 43 -'!I48*100</f>
        <v>32.140956860748396</v>
      </c>
      <c r="F48" s="350">
        <f>SUM(F11:F46)</f>
        <v>9901284</v>
      </c>
      <c r="G48" s="357">
        <f>F48/'- 43 -'!I48*100</f>
        <v>0.6354082599966479</v>
      </c>
      <c r="H48" s="350">
        <f>SUM(H11:H46)</f>
        <v>39732006</v>
      </c>
      <c r="I48" s="357">
        <f>H48/'- 43 -'!I48*100</f>
        <v>2.549774837146008</v>
      </c>
    </row>
    <row r="49" spans="1:9" ht="4.5" customHeight="1">
      <c r="A49" s="27" t="s">
        <v>50</v>
      </c>
      <c r="B49" s="28"/>
      <c r="C49"/>
      <c r="D49" s="28"/>
      <c r="E49"/>
      <c r="F49" s="28"/>
      <c r="G49"/>
      <c r="H49" s="28"/>
      <c r="I49"/>
    </row>
    <row r="50" spans="1:9" ht="13.5" customHeight="1">
      <c r="A50" s="25" t="s">
        <v>336</v>
      </c>
      <c r="B50" s="26">
        <v>0</v>
      </c>
      <c r="C50" s="80">
        <f>B50/'- 43 -'!I50*100</f>
        <v>0</v>
      </c>
      <c r="D50" s="26">
        <v>1555944</v>
      </c>
      <c r="E50" s="80">
        <f>D50/'- 43 -'!I50*100</f>
        <v>58.35082483509486</v>
      </c>
      <c r="F50" s="26">
        <v>40300</v>
      </c>
      <c r="G50" s="80">
        <f>F50/'- 43 -'!I50*100</f>
        <v>1.5113257552034796</v>
      </c>
      <c r="H50" s="26">
        <v>0</v>
      </c>
      <c r="I50" s="80">
        <f>H50/'- 43 -'!I50*100</f>
        <v>0</v>
      </c>
    </row>
    <row r="51" spans="1:9" ht="13.5" customHeight="1">
      <c r="A51" s="347" t="s">
        <v>337</v>
      </c>
      <c r="B51" s="348">
        <v>0</v>
      </c>
      <c r="C51" s="354">
        <f>B51/'- 43 -'!I51*100</f>
        <v>0</v>
      </c>
      <c r="D51" s="348">
        <v>0</v>
      </c>
      <c r="E51" s="354">
        <f>D51/'- 43 -'!I51*100</f>
        <v>0</v>
      </c>
      <c r="F51" s="348">
        <v>1670687</v>
      </c>
      <c r="G51" s="354">
        <f>F51/'- 43 -'!I51*100</f>
        <v>15.049496085226913</v>
      </c>
      <c r="H51" s="348">
        <v>60736</v>
      </c>
      <c r="I51" s="354">
        <f>H51/'- 43 -'!I51*100</f>
        <v>0.5471079826636239</v>
      </c>
    </row>
    <row r="52" spans="1:9" ht="49.5" customHeight="1">
      <c r="A52" s="29"/>
      <c r="B52" s="29"/>
      <c r="C52" s="29"/>
      <c r="D52" s="29"/>
      <c r="E52" s="29"/>
      <c r="F52" s="29"/>
      <c r="G52" s="29"/>
      <c r="H52" s="29"/>
      <c r="I52" s="29"/>
    </row>
    <row r="53" ht="15" customHeight="1">
      <c r="A53" s="127" t="s">
        <v>576</v>
      </c>
    </row>
    <row r="54" ht="12">
      <c r="A54" s="1" t="s">
        <v>554</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8.xml><?xml version="1.0" encoding="utf-8"?>
<worksheet xmlns="http://schemas.openxmlformats.org/spreadsheetml/2006/main" xmlns:r="http://schemas.openxmlformats.org/officeDocument/2006/relationships">
  <sheetPr codeName="Sheet38">
    <pageSetUpPr fitToPage="1"/>
  </sheetPr>
  <dimension ref="A1:I51"/>
  <sheetViews>
    <sheetView showGridLines="0" showZeros="0" workbookViewId="0" topLeftCell="A1">
      <selection activeCell="A1" sqref="A1"/>
    </sheetView>
  </sheetViews>
  <sheetFormatPr defaultColWidth="15.83203125" defaultRowHeight="12"/>
  <cols>
    <col min="1" max="1" width="35.83203125" style="1" customWidth="1"/>
    <col min="2" max="2" width="15.83203125" style="1" customWidth="1"/>
    <col min="3" max="3" width="8.83203125" style="1" customWidth="1"/>
    <col min="4" max="4" width="13.83203125" style="1" customWidth="1"/>
    <col min="5" max="5" width="8.83203125" style="1" customWidth="1"/>
    <col min="6" max="6" width="15.83203125" style="1" customWidth="1"/>
    <col min="7" max="7" width="8.83203125" style="1" customWidth="1"/>
    <col min="8" max="8" width="4.83203125" style="1" customWidth="1"/>
    <col min="9" max="9" width="19.83203125" style="1" customWidth="1"/>
    <col min="10" max="16384" width="15.83203125" style="1" customWidth="1"/>
  </cols>
  <sheetData>
    <row r="1" ht="6.75" customHeight="1">
      <c r="A1" s="5"/>
    </row>
    <row r="2" spans="1:9" ht="15.75" customHeight="1">
      <c r="A2" s="247"/>
      <c r="B2" s="238" t="str">
        <f>REVYEAR</f>
        <v>ANALYSIS OF OPERATING FUND REVENUE: 2005/2006 ACTUAL</v>
      </c>
      <c r="C2" s="48"/>
      <c r="D2" s="48"/>
      <c r="E2" s="48"/>
      <c r="F2" s="48"/>
      <c r="G2" s="248"/>
      <c r="H2" s="49"/>
      <c r="I2" s="249" t="s">
        <v>52</v>
      </c>
    </row>
    <row r="3" ht="15.75" customHeight="1">
      <c r="A3" s="239"/>
    </row>
    <row r="4" spans="2:9" ht="15.75" customHeight="1">
      <c r="B4" s="50"/>
      <c r="C4" s="6"/>
      <c r="D4" s="6"/>
      <c r="E4" s="6"/>
      <c r="F4" s="6"/>
      <c r="G4" s="6"/>
      <c r="H4" s="6"/>
      <c r="I4" s="6"/>
    </row>
    <row r="5" spans="2:9" ht="15.75" customHeight="1">
      <c r="B5" s="6"/>
      <c r="C5" s="6"/>
      <c r="D5" s="6"/>
      <c r="E5" s="6"/>
      <c r="F5" s="6"/>
      <c r="G5" s="6"/>
      <c r="H5" s="6"/>
      <c r="I5" s="6"/>
    </row>
    <row r="6" spans="2:9" ht="15.75" customHeight="1">
      <c r="B6" s="376" t="s">
        <v>161</v>
      </c>
      <c r="C6" s="377"/>
      <c r="D6" s="378"/>
      <c r="E6" s="378"/>
      <c r="F6" s="376" t="s">
        <v>112</v>
      </c>
      <c r="G6" s="377"/>
      <c r="H6" s="6"/>
      <c r="I6" s="436" t="s">
        <v>112</v>
      </c>
    </row>
    <row r="7" spans="2:9" ht="15.75" customHeight="1">
      <c r="B7" s="412" t="s">
        <v>171</v>
      </c>
      <c r="C7" s="413"/>
      <c r="D7" s="465"/>
      <c r="E7" s="465"/>
      <c r="F7" s="412" t="s">
        <v>172</v>
      </c>
      <c r="G7" s="413"/>
      <c r="H7" s="6"/>
      <c r="I7" s="439" t="s">
        <v>173</v>
      </c>
    </row>
    <row r="8" spans="1:9" ht="15.75" customHeight="1">
      <c r="A8" s="76"/>
      <c r="B8" s="363" t="s">
        <v>193</v>
      </c>
      <c r="C8" s="364"/>
      <c r="D8" s="363" t="s">
        <v>101</v>
      </c>
      <c r="E8" s="363"/>
      <c r="F8" s="362" t="s">
        <v>194</v>
      </c>
      <c r="G8" s="364"/>
      <c r="H8" s="6"/>
      <c r="I8" s="365" t="s">
        <v>189</v>
      </c>
    </row>
    <row r="9" spans="1:9" ht="15.75" customHeight="1">
      <c r="A9" s="42" t="s">
        <v>141</v>
      </c>
      <c r="B9" s="197" t="s">
        <v>194</v>
      </c>
      <c r="C9" s="240" t="s">
        <v>143</v>
      </c>
      <c r="D9" s="250" t="s">
        <v>194</v>
      </c>
      <c r="E9" s="250" t="s">
        <v>143</v>
      </c>
      <c r="F9" s="240" t="s">
        <v>194</v>
      </c>
      <c r="G9" s="250" t="s">
        <v>143</v>
      </c>
      <c r="H9" s="6"/>
      <c r="I9" s="250" t="s">
        <v>194</v>
      </c>
    </row>
    <row r="10" spans="1:9" ht="4.5" customHeight="1">
      <c r="A10" s="4"/>
      <c r="B10" s="241"/>
      <c r="C10" s="241"/>
      <c r="D10" s="241"/>
      <c r="E10" s="241"/>
      <c r="F10" s="241"/>
      <c r="G10" s="5"/>
      <c r="H10" s="5"/>
      <c r="I10" s="241"/>
    </row>
    <row r="11" spans="1:9" ht="13.5" customHeight="1">
      <c r="A11" s="347" t="s">
        <v>300</v>
      </c>
      <c r="B11" s="348">
        <v>66104</v>
      </c>
      <c r="C11" s="354">
        <f>B11/I11*100</f>
        <v>0.5370438734232501</v>
      </c>
      <c r="D11" s="348">
        <v>101218</v>
      </c>
      <c r="E11" s="354">
        <f>D11/I11*100</f>
        <v>0.8223179653297006</v>
      </c>
      <c r="F11" s="348">
        <f>SUM('- 42 -'!B11,'- 42 -'!D11,'- 42 -'!F11,'- 42 -'!H11,B11,D11)</f>
        <v>4471758</v>
      </c>
      <c r="G11" s="354">
        <f>F11/I11*100</f>
        <v>36.32957517444339</v>
      </c>
      <c r="I11" s="348">
        <f>SUM('- 41 -'!G11,F11)</f>
        <v>12308864</v>
      </c>
    </row>
    <row r="12" spans="1:9" ht="13.5" customHeight="1">
      <c r="A12" s="25" t="s">
        <v>301</v>
      </c>
      <c r="B12" s="26">
        <v>193185</v>
      </c>
      <c r="C12" s="80">
        <f aca="true" t="shared" si="0" ref="C12:C46">B12/I12*100</f>
        <v>0.8782577105489714</v>
      </c>
      <c r="D12" s="26">
        <v>124682</v>
      </c>
      <c r="E12" s="80">
        <f aca="true" t="shared" si="1" ref="E12:E46">D12/I12*100</f>
        <v>0.566829349414638</v>
      </c>
      <c r="F12" s="26">
        <f>SUM('- 42 -'!B12,'- 42 -'!D12,'- 42 -'!F12,'- 42 -'!H12,B12,D12)</f>
        <v>8205037</v>
      </c>
      <c r="G12" s="80">
        <f aca="true" t="shared" si="2" ref="G12:G46">F12/I12*100</f>
        <v>37.30174190847944</v>
      </c>
      <c r="I12" s="26">
        <f>SUM('- 41 -'!G12,F12)</f>
        <v>21996391</v>
      </c>
    </row>
    <row r="13" spans="1:9" ht="13.5" customHeight="1">
      <c r="A13" s="347" t="s">
        <v>302</v>
      </c>
      <c r="B13" s="348">
        <v>657119</v>
      </c>
      <c r="C13" s="354">
        <f t="shared" si="0"/>
        <v>1.2501178788454876</v>
      </c>
      <c r="D13" s="348">
        <v>323845</v>
      </c>
      <c r="E13" s="354">
        <f t="shared" si="1"/>
        <v>0.61608996920606</v>
      </c>
      <c r="F13" s="348">
        <f>SUM('- 42 -'!B13,'- 42 -'!D13,'- 42 -'!F13,'- 42 -'!H13,B13,D13)</f>
        <v>19321740</v>
      </c>
      <c r="G13" s="354">
        <f t="shared" si="2"/>
        <v>36.75811021200728</v>
      </c>
      <c r="I13" s="348">
        <f>SUM('- 41 -'!G13,F13)</f>
        <v>52564563</v>
      </c>
    </row>
    <row r="14" spans="1:9" ht="13.5" customHeight="1">
      <c r="A14" s="25" t="s">
        <v>338</v>
      </c>
      <c r="B14" s="26">
        <v>140782</v>
      </c>
      <c r="C14" s="80">
        <f t="shared" si="0"/>
        <v>0.2944182107561503</v>
      </c>
      <c r="D14" s="26">
        <v>21927</v>
      </c>
      <c r="E14" s="80">
        <f t="shared" si="1"/>
        <v>0.04585606190599727</v>
      </c>
      <c r="F14" s="26">
        <f>SUM('- 42 -'!B14,'- 42 -'!D14,'- 42 -'!F14,'- 42 -'!H14,B14,D14)</f>
        <v>12239870</v>
      </c>
      <c r="G14" s="80">
        <f t="shared" si="2"/>
        <v>25.597310915371864</v>
      </c>
      <c r="I14" s="26">
        <f>SUM('- 41 -'!G14,F14)</f>
        <v>47817015</v>
      </c>
    </row>
    <row r="15" spans="1:9" ht="13.5" customHeight="1">
      <c r="A15" s="347" t="s">
        <v>303</v>
      </c>
      <c r="B15" s="348">
        <v>143790</v>
      </c>
      <c r="C15" s="354">
        <f t="shared" si="0"/>
        <v>1.0099754301825246</v>
      </c>
      <c r="D15" s="348">
        <v>16210</v>
      </c>
      <c r="E15" s="354">
        <f t="shared" si="1"/>
        <v>0.11385841660239743</v>
      </c>
      <c r="F15" s="348">
        <f>SUM('- 42 -'!B15,'- 42 -'!D15,'- 42 -'!F15,'- 42 -'!H15,B15,D15)</f>
        <v>5472080</v>
      </c>
      <c r="G15" s="354">
        <f t="shared" si="2"/>
        <v>38.43567947696773</v>
      </c>
      <c r="I15" s="348">
        <f>SUM('- 41 -'!G15,F15)</f>
        <v>14236980</v>
      </c>
    </row>
    <row r="16" spans="1:9" ht="13.5" customHeight="1">
      <c r="A16" s="25" t="s">
        <v>304</v>
      </c>
      <c r="B16" s="26">
        <v>634840</v>
      </c>
      <c r="C16" s="80">
        <f t="shared" si="0"/>
        <v>5.758812228196064</v>
      </c>
      <c r="D16" s="26">
        <v>107713</v>
      </c>
      <c r="E16" s="80">
        <f t="shared" si="1"/>
        <v>0.9770949239740448</v>
      </c>
      <c r="F16" s="26">
        <f>SUM('- 42 -'!B16,'- 42 -'!D16,'- 42 -'!F16,'- 42 -'!H16,B16,D16)</f>
        <v>3713147</v>
      </c>
      <c r="G16" s="80">
        <f t="shared" si="2"/>
        <v>33.683000990311776</v>
      </c>
      <c r="I16" s="26">
        <f>SUM('- 41 -'!G16,F16)</f>
        <v>11023801</v>
      </c>
    </row>
    <row r="17" spans="1:9" ht="13.5" customHeight="1">
      <c r="A17" s="347" t="s">
        <v>305</v>
      </c>
      <c r="B17" s="348">
        <v>7000</v>
      </c>
      <c r="C17" s="354">
        <f t="shared" si="0"/>
        <v>0.05247227233948901</v>
      </c>
      <c r="D17" s="348">
        <v>45481</v>
      </c>
      <c r="E17" s="354">
        <f t="shared" si="1"/>
        <v>0.3409273454674714</v>
      </c>
      <c r="F17" s="348">
        <f>SUM('- 42 -'!B17,'- 42 -'!D17,'- 42 -'!F17,'- 42 -'!H17,B17,D17)</f>
        <v>5460647</v>
      </c>
      <c r="G17" s="354">
        <f t="shared" si="2"/>
        <v>40.93322236197338</v>
      </c>
      <c r="I17" s="348">
        <f>SUM('- 41 -'!G17,F17)</f>
        <v>13340379</v>
      </c>
    </row>
    <row r="18" spans="1:9" ht="13.5" customHeight="1">
      <c r="A18" s="25" t="s">
        <v>306</v>
      </c>
      <c r="B18" s="26">
        <v>3203009</v>
      </c>
      <c r="C18" s="80">
        <f t="shared" si="0"/>
        <v>3.772394406672514</v>
      </c>
      <c r="D18" s="26">
        <v>693835</v>
      </c>
      <c r="E18" s="80">
        <f t="shared" si="1"/>
        <v>0.8171751228777766</v>
      </c>
      <c r="F18" s="26">
        <f>SUM('- 42 -'!B18,'- 42 -'!D18,'- 42 -'!F18,'- 42 -'!H18,B18,D18)</f>
        <v>47705241</v>
      </c>
      <c r="G18" s="80">
        <f t="shared" si="2"/>
        <v>56.18560057663413</v>
      </c>
      <c r="I18" s="26">
        <f>SUM('- 41 -'!G18,F18)</f>
        <v>84906525</v>
      </c>
    </row>
    <row r="19" spans="1:9" ht="13.5" customHeight="1">
      <c r="A19" s="347" t="s">
        <v>307</v>
      </c>
      <c r="B19" s="348">
        <v>14644</v>
      </c>
      <c r="C19" s="354">
        <f t="shared" si="0"/>
        <v>0.06661058471484492</v>
      </c>
      <c r="D19" s="348">
        <v>292252</v>
      </c>
      <c r="E19" s="354">
        <f t="shared" si="1"/>
        <v>1.3293551354877668</v>
      </c>
      <c r="F19" s="348">
        <f>SUM('- 42 -'!B19,'- 42 -'!D19,'- 42 -'!F19,'- 42 -'!H19,B19,D19)</f>
        <v>6249628</v>
      </c>
      <c r="G19" s="354">
        <f t="shared" si="2"/>
        <v>28.427436173877823</v>
      </c>
      <c r="I19" s="348">
        <f>SUM('- 41 -'!G19,F19)</f>
        <v>21984494</v>
      </c>
    </row>
    <row r="20" spans="1:9" ht="13.5" customHeight="1">
      <c r="A20" s="25" t="s">
        <v>308</v>
      </c>
      <c r="B20" s="26">
        <v>352832</v>
      </c>
      <c r="C20" s="80">
        <f t="shared" si="0"/>
        <v>0.8166728926154723</v>
      </c>
      <c r="D20" s="26">
        <v>89001</v>
      </c>
      <c r="E20" s="80">
        <f t="shared" si="1"/>
        <v>0.20600371881141633</v>
      </c>
      <c r="F20" s="26">
        <f>SUM('- 42 -'!B20,'- 42 -'!D20,'- 42 -'!F20,'- 42 -'!H20,B20,D20)</f>
        <v>11311057</v>
      </c>
      <c r="G20" s="80">
        <f t="shared" si="2"/>
        <v>26.18082724562536</v>
      </c>
      <c r="I20" s="26">
        <f>SUM('- 41 -'!G20,F20)</f>
        <v>43203589</v>
      </c>
    </row>
    <row r="21" spans="1:9" ht="13.5" customHeight="1">
      <c r="A21" s="347" t="s">
        <v>309</v>
      </c>
      <c r="B21" s="348">
        <v>228129</v>
      </c>
      <c r="C21" s="354">
        <f t="shared" si="0"/>
        <v>0.8555826874430192</v>
      </c>
      <c r="D21" s="348">
        <v>112193</v>
      </c>
      <c r="E21" s="354">
        <f t="shared" si="1"/>
        <v>0.4207724070692225</v>
      </c>
      <c r="F21" s="348">
        <f>SUM('- 42 -'!B21,'- 42 -'!D21,'- 42 -'!F21,'- 42 -'!H21,B21,D21)</f>
        <v>8790359</v>
      </c>
      <c r="G21" s="354">
        <f t="shared" si="2"/>
        <v>32.9676585476153</v>
      </c>
      <c r="I21" s="348">
        <f>SUM('- 41 -'!G21,F21)</f>
        <v>26663583</v>
      </c>
    </row>
    <row r="22" spans="1:9" ht="13.5" customHeight="1">
      <c r="A22" s="25" t="s">
        <v>310</v>
      </c>
      <c r="B22" s="26">
        <v>0</v>
      </c>
      <c r="C22" s="80">
        <f t="shared" si="0"/>
        <v>0</v>
      </c>
      <c r="D22" s="26">
        <v>88591</v>
      </c>
      <c r="E22" s="80">
        <f t="shared" si="1"/>
        <v>0.6216005398229971</v>
      </c>
      <c r="F22" s="26">
        <f>SUM('- 42 -'!B22,'- 42 -'!D22,'- 42 -'!F22,'- 42 -'!H22,B22,D22)</f>
        <v>3418741</v>
      </c>
      <c r="G22" s="80">
        <f t="shared" si="2"/>
        <v>23.98766523817332</v>
      </c>
      <c r="I22" s="26">
        <f>SUM('- 41 -'!G22,F22)</f>
        <v>14252079</v>
      </c>
    </row>
    <row r="23" spans="1:9" ht="13.5" customHeight="1">
      <c r="A23" s="347" t="s">
        <v>311</v>
      </c>
      <c r="B23" s="348">
        <v>210771</v>
      </c>
      <c r="C23" s="354">
        <f t="shared" si="0"/>
        <v>1.7443107617595797</v>
      </c>
      <c r="D23" s="348">
        <v>47691</v>
      </c>
      <c r="E23" s="354">
        <f t="shared" si="1"/>
        <v>0.39468392017438886</v>
      </c>
      <c r="F23" s="348">
        <f>SUM('- 42 -'!B23,'- 42 -'!D23,'- 42 -'!F23,'- 42 -'!H23,B23,D23)</f>
        <v>3537169</v>
      </c>
      <c r="G23" s="354">
        <f t="shared" si="2"/>
        <v>29.27310660794118</v>
      </c>
      <c r="I23" s="348">
        <f>SUM('- 41 -'!G23,F23)</f>
        <v>12083340</v>
      </c>
    </row>
    <row r="24" spans="1:9" ht="13.5" customHeight="1">
      <c r="A24" s="25" t="s">
        <v>312</v>
      </c>
      <c r="B24" s="26">
        <v>583489</v>
      </c>
      <c r="C24" s="80">
        <f t="shared" si="0"/>
        <v>1.460569389993647</v>
      </c>
      <c r="D24" s="26">
        <v>166900</v>
      </c>
      <c r="E24" s="80">
        <f t="shared" si="1"/>
        <v>0.41777828063586403</v>
      </c>
      <c r="F24" s="26">
        <f>SUM('- 42 -'!B24,'- 42 -'!D24,'- 42 -'!F24,'- 42 -'!H24,B24,D24)</f>
        <v>14893828</v>
      </c>
      <c r="G24" s="80">
        <f t="shared" si="2"/>
        <v>37.2817127257417</v>
      </c>
      <c r="I24" s="26">
        <f>SUM('- 41 -'!G24,F24)</f>
        <v>39949420</v>
      </c>
    </row>
    <row r="25" spans="1:9" ht="13.5" customHeight="1">
      <c r="A25" s="347" t="s">
        <v>313</v>
      </c>
      <c r="B25" s="348">
        <v>1084021</v>
      </c>
      <c r="C25" s="354">
        <f t="shared" si="0"/>
        <v>0.8835380376866665</v>
      </c>
      <c r="D25" s="348">
        <v>340864</v>
      </c>
      <c r="E25" s="354">
        <f t="shared" si="1"/>
        <v>0.2778233167789442</v>
      </c>
      <c r="F25" s="348">
        <f>SUM('- 42 -'!B25,'- 42 -'!D25,'- 42 -'!F25,'- 42 -'!H25,B25,D25)</f>
        <v>44756463</v>
      </c>
      <c r="G25" s="354">
        <f t="shared" si="2"/>
        <v>36.479032687388795</v>
      </c>
      <c r="I25" s="348">
        <f>SUM('- 41 -'!G25,F25)</f>
        <v>122690926</v>
      </c>
    </row>
    <row r="26" spans="1:9" ht="13.5" customHeight="1">
      <c r="A26" s="25" t="s">
        <v>314</v>
      </c>
      <c r="B26" s="26">
        <v>311527</v>
      </c>
      <c r="C26" s="80">
        <f t="shared" si="0"/>
        <v>1.0606527770760332</v>
      </c>
      <c r="D26" s="26">
        <v>102756</v>
      </c>
      <c r="E26" s="80">
        <f t="shared" si="1"/>
        <v>0.34985229775019466</v>
      </c>
      <c r="F26" s="26">
        <f>SUM('- 42 -'!B26,'- 42 -'!D26,'- 42 -'!F26,'- 42 -'!H26,B26,D26)</f>
        <v>9266506</v>
      </c>
      <c r="G26" s="80">
        <f t="shared" si="2"/>
        <v>31.54957779804552</v>
      </c>
      <c r="I26" s="26">
        <f>SUM('- 41 -'!G26,F26)</f>
        <v>29371252</v>
      </c>
    </row>
    <row r="27" spans="1:9" ht="13.5" customHeight="1">
      <c r="A27" s="347" t="s">
        <v>315</v>
      </c>
      <c r="B27" s="348">
        <v>208971</v>
      </c>
      <c r="C27" s="354">
        <f t="shared" si="0"/>
        <v>0.6934654246404273</v>
      </c>
      <c r="D27" s="348">
        <v>13135</v>
      </c>
      <c r="E27" s="354">
        <f t="shared" si="1"/>
        <v>0.04358819335052238</v>
      </c>
      <c r="F27" s="348">
        <f>SUM('- 42 -'!B27,'- 42 -'!D27,'- 42 -'!F27,'- 42 -'!H27,B27,D27)</f>
        <v>8078031</v>
      </c>
      <c r="G27" s="354">
        <f t="shared" si="2"/>
        <v>26.806758821432332</v>
      </c>
      <c r="I27" s="348">
        <f>SUM('- 41 -'!G27,F27)</f>
        <v>30134307</v>
      </c>
    </row>
    <row r="28" spans="1:9" ht="13.5" customHeight="1">
      <c r="A28" s="25" t="s">
        <v>316</v>
      </c>
      <c r="B28" s="26">
        <v>10185</v>
      </c>
      <c r="C28" s="80">
        <f t="shared" si="0"/>
        <v>0.05776203177166955</v>
      </c>
      <c r="D28" s="26">
        <v>61815</v>
      </c>
      <c r="E28" s="80">
        <f t="shared" si="1"/>
        <v>0.3505704461429311</v>
      </c>
      <c r="F28" s="26">
        <f>SUM('- 42 -'!B28,'- 42 -'!D28,'- 42 -'!F28,'- 42 -'!H28,B28,D28)</f>
        <v>6719709</v>
      </c>
      <c r="G28" s="80">
        <f t="shared" si="2"/>
        <v>38.10938092826449</v>
      </c>
      <c r="I28" s="26">
        <f>SUM('- 41 -'!G28,F28)</f>
        <v>17632690</v>
      </c>
    </row>
    <row r="29" spans="1:9" ht="13.5" customHeight="1">
      <c r="A29" s="347" t="s">
        <v>317</v>
      </c>
      <c r="B29" s="348">
        <v>1975643</v>
      </c>
      <c r="C29" s="354">
        <f t="shared" si="0"/>
        <v>1.7069801926004762</v>
      </c>
      <c r="D29" s="348">
        <v>917822</v>
      </c>
      <c r="E29" s="354">
        <f t="shared" si="1"/>
        <v>0.7930096552529755</v>
      </c>
      <c r="F29" s="348">
        <f>SUM('- 42 -'!B29,'- 42 -'!D29,'- 42 -'!F29,'- 42 -'!H29,B29,D29)</f>
        <v>54545596</v>
      </c>
      <c r="G29" s="354">
        <f t="shared" si="2"/>
        <v>47.12807524719181</v>
      </c>
      <c r="I29" s="348">
        <f>SUM('- 41 -'!G29,F29)</f>
        <v>115739070</v>
      </c>
    </row>
    <row r="30" spans="1:9" ht="13.5" customHeight="1">
      <c r="A30" s="25" t="s">
        <v>318</v>
      </c>
      <c r="B30" s="26">
        <v>28464</v>
      </c>
      <c r="C30" s="80">
        <f t="shared" si="0"/>
        <v>0.2684345017552357</v>
      </c>
      <c r="D30" s="26">
        <v>56594</v>
      </c>
      <c r="E30" s="80">
        <f t="shared" si="1"/>
        <v>0.5337191607762721</v>
      </c>
      <c r="F30" s="26">
        <f>SUM('- 42 -'!B30,'- 42 -'!D30,'- 42 -'!F30,'- 42 -'!H30,B30,D30)</f>
        <v>3198180</v>
      </c>
      <c r="G30" s="80">
        <f t="shared" si="2"/>
        <v>30.160970166651204</v>
      </c>
      <c r="I30" s="26">
        <f>SUM('- 41 -'!G30,F30)</f>
        <v>10603704</v>
      </c>
    </row>
    <row r="31" spans="1:9" ht="13.5" customHeight="1">
      <c r="A31" s="347" t="s">
        <v>319</v>
      </c>
      <c r="B31" s="348">
        <v>28566</v>
      </c>
      <c r="C31" s="354">
        <f t="shared" si="0"/>
        <v>0.10382857983613068</v>
      </c>
      <c r="D31" s="348">
        <v>92553</v>
      </c>
      <c r="E31" s="354">
        <f t="shared" si="1"/>
        <v>0.3364015455287196</v>
      </c>
      <c r="F31" s="348">
        <f>SUM('- 42 -'!B31,'- 42 -'!D31,'- 42 -'!F31,'- 42 -'!H31,B31,D31)</f>
        <v>10021814</v>
      </c>
      <c r="G31" s="354">
        <f t="shared" si="2"/>
        <v>36.42619600230527</v>
      </c>
      <c r="I31" s="348">
        <f>SUM('- 41 -'!G31,F31)</f>
        <v>27512656</v>
      </c>
    </row>
    <row r="32" spans="1:9" ht="13.5" customHeight="1">
      <c r="A32" s="25" t="s">
        <v>320</v>
      </c>
      <c r="B32" s="26">
        <v>15149</v>
      </c>
      <c r="C32" s="80">
        <f t="shared" si="0"/>
        <v>0.07423794375842369</v>
      </c>
      <c r="D32" s="26">
        <v>100348</v>
      </c>
      <c r="E32" s="80">
        <f t="shared" si="1"/>
        <v>0.4917571575859991</v>
      </c>
      <c r="F32" s="26">
        <f>SUM('- 42 -'!B32,'- 42 -'!D32,'- 42 -'!F32,'- 42 -'!H32,B32,D32)</f>
        <v>7647047</v>
      </c>
      <c r="G32" s="80">
        <f t="shared" si="2"/>
        <v>37.47448974216269</v>
      </c>
      <c r="I32" s="26">
        <f>SUM('- 41 -'!G32,F32)</f>
        <v>20406007</v>
      </c>
    </row>
    <row r="33" spans="1:9" ht="13.5" customHeight="1">
      <c r="A33" s="347" t="s">
        <v>321</v>
      </c>
      <c r="B33" s="348">
        <v>266485</v>
      </c>
      <c r="C33" s="354">
        <f t="shared" si="0"/>
        <v>1.1481842049647866</v>
      </c>
      <c r="D33" s="348">
        <v>66471</v>
      </c>
      <c r="E33" s="354">
        <f t="shared" si="1"/>
        <v>0.2863986801816775</v>
      </c>
      <c r="F33" s="348">
        <f>SUM('- 42 -'!B33,'- 42 -'!D33,'- 42 -'!F33,'- 42 -'!H33,B33,D33)</f>
        <v>8043771</v>
      </c>
      <c r="G33" s="354">
        <f t="shared" si="2"/>
        <v>34.657601030278656</v>
      </c>
      <c r="I33" s="348">
        <f>SUM('- 41 -'!G33,F33)</f>
        <v>23209255</v>
      </c>
    </row>
    <row r="34" spans="1:9" ht="13.5" customHeight="1">
      <c r="A34" s="25" t="s">
        <v>322</v>
      </c>
      <c r="B34" s="26">
        <v>93303</v>
      </c>
      <c r="C34" s="80">
        <f t="shared" si="0"/>
        <v>0.48637112551782136</v>
      </c>
      <c r="D34" s="26">
        <v>68412</v>
      </c>
      <c r="E34" s="80">
        <f t="shared" si="1"/>
        <v>0.3566189880167325</v>
      </c>
      <c r="F34" s="26">
        <f>SUM('- 42 -'!B34,'- 42 -'!D34,'- 42 -'!F34,'- 42 -'!H34,B34,D34)</f>
        <v>7038598</v>
      </c>
      <c r="G34" s="80">
        <f t="shared" si="2"/>
        <v>36.69089773455823</v>
      </c>
      <c r="I34" s="26">
        <f>SUM('- 41 -'!G34,F34)</f>
        <v>19183499</v>
      </c>
    </row>
    <row r="35" spans="1:9" ht="13.5" customHeight="1">
      <c r="A35" s="347" t="s">
        <v>323</v>
      </c>
      <c r="B35" s="348">
        <v>2102548</v>
      </c>
      <c r="C35" s="354">
        <f t="shared" si="0"/>
        <v>1.4949187609301218</v>
      </c>
      <c r="D35" s="348">
        <v>523124</v>
      </c>
      <c r="E35" s="354">
        <f t="shared" si="1"/>
        <v>0.3719429387071349</v>
      </c>
      <c r="F35" s="348">
        <f>SUM('- 42 -'!B35,'- 42 -'!D35,'- 42 -'!F35,'- 42 -'!H35,B35,D35)</f>
        <v>48376777</v>
      </c>
      <c r="G35" s="354">
        <f t="shared" si="2"/>
        <v>34.396052566045014</v>
      </c>
      <c r="I35" s="348">
        <f>SUM('- 41 -'!G35,F35)</f>
        <v>140646305</v>
      </c>
    </row>
    <row r="36" spans="1:9" ht="13.5" customHeight="1">
      <c r="A36" s="25" t="s">
        <v>324</v>
      </c>
      <c r="B36" s="26">
        <v>26798</v>
      </c>
      <c r="C36" s="80">
        <f t="shared" si="0"/>
        <v>0.14770433250241607</v>
      </c>
      <c r="D36" s="26">
        <v>46855</v>
      </c>
      <c r="E36" s="80">
        <f t="shared" si="1"/>
        <v>0.2582538435480523</v>
      </c>
      <c r="F36" s="26">
        <f>SUM('- 42 -'!B36,'- 42 -'!D36,'- 42 -'!F36,'- 42 -'!H36,B36,D36)</f>
        <v>7206959</v>
      </c>
      <c r="G36" s="80">
        <f t="shared" si="2"/>
        <v>39.72307890392119</v>
      </c>
      <c r="I36" s="26">
        <f>SUM('- 41 -'!G36,F36)</f>
        <v>18143002</v>
      </c>
    </row>
    <row r="37" spans="1:9" ht="13.5" customHeight="1">
      <c r="A37" s="347" t="s">
        <v>325</v>
      </c>
      <c r="B37" s="348">
        <v>14897</v>
      </c>
      <c r="C37" s="354">
        <f t="shared" si="0"/>
        <v>0.05183385622421899</v>
      </c>
      <c r="D37" s="348">
        <v>88931</v>
      </c>
      <c r="E37" s="354">
        <f t="shared" si="1"/>
        <v>0.3094338905736738</v>
      </c>
      <c r="F37" s="348">
        <f>SUM('- 42 -'!B37,'- 42 -'!D37,'- 42 -'!F37,'- 42 -'!H37,B37,D37)</f>
        <v>7975309</v>
      </c>
      <c r="G37" s="354">
        <f t="shared" si="2"/>
        <v>27.74995100018257</v>
      </c>
      <c r="I37" s="348">
        <f>SUM('- 41 -'!G37,F37)</f>
        <v>28739903</v>
      </c>
    </row>
    <row r="38" spans="1:9" ht="13.5" customHeight="1">
      <c r="A38" s="25" t="s">
        <v>326</v>
      </c>
      <c r="B38" s="26">
        <v>628461</v>
      </c>
      <c r="C38" s="80">
        <f t="shared" si="0"/>
        <v>0.8552011588565535</v>
      </c>
      <c r="D38" s="26">
        <v>110092</v>
      </c>
      <c r="E38" s="80">
        <f t="shared" si="1"/>
        <v>0.149811692341825</v>
      </c>
      <c r="F38" s="26">
        <f>SUM('- 42 -'!B38,'- 42 -'!D38,'- 42 -'!F38,'- 42 -'!H38,B38,D38)</f>
        <v>25033955</v>
      </c>
      <c r="G38" s="80">
        <f t="shared" si="2"/>
        <v>34.06586459106104</v>
      </c>
      <c r="I38" s="26">
        <f>SUM('- 41 -'!G38,F38)</f>
        <v>73486921</v>
      </c>
    </row>
    <row r="39" spans="1:9" ht="13.5" customHeight="1">
      <c r="A39" s="347" t="s">
        <v>327</v>
      </c>
      <c r="B39" s="348">
        <v>19858</v>
      </c>
      <c r="C39" s="354">
        <f t="shared" si="0"/>
        <v>0.12055905939892281</v>
      </c>
      <c r="D39" s="348">
        <v>57024</v>
      </c>
      <c r="E39" s="354">
        <f t="shared" si="1"/>
        <v>0.3461959816277658</v>
      </c>
      <c r="F39" s="348">
        <f>SUM('- 42 -'!B39,'- 42 -'!D39,'- 42 -'!F39,'- 42 -'!H39,B39,D39)</f>
        <v>6693356</v>
      </c>
      <c r="G39" s="354">
        <f t="shared" si="2"/>
        <v>40.63574899698541</v>
      </c>
      <c r="I39" s="348">
        <f>SUM('- 41 -'!G39,F39)</f>
        <v>16471595</v>
      </c>
    </row>
    <row r="40" spans="1:9" ht="13.5" customHeight="1">
      <c r="A40" s="25" t="s">
        <v>328</v>
      </c>
      <c r="B40" s="26">
        <v>1799768</v>
      </c>
      <c r="C40" s="80">
        <f t="shared" si="0"/>
        <v>2.411633105962501</v>
      </c>
      <c r="D40" s="26">
        <v>570864</v>
      </c>
      <c r="E40" s="80">
        <f t="shared" si="1"/>
        <v>0.7649399930447576</v>
      </c>
      <c r="F40" s="26">
        <f>SUM('- 42 -'!B40,'- 42 -'!D40,'- 42 -'!F40,'- 42 -'!H40,B40,D40)</f>
        <v>32386329</v>
      </c>
      <c r="G40" s="80">
        <f t="shared" si="2"/>
        <v>43.39667290283715</v>
      </c>
      <c r="I40" s="26">
        <f>SUM('- 41 -'!G40,F40)</f>
        <v>74628599</v>
      </c>
    </row>
    <row r="41" spans="1:9" ht="13.5" customHeight="1">
      <c r="A41" s="347" t="s">
        <v>329</v>
      </c>
      <c r="B41" s="348">
        <v>274865</v>
      </c>
      <c r="C41" s="354">
        <f t="shared" si="0"/>
        <v>0.5960392970238391</v>
      </c>
      <c r="D41" s="348">
        <v>429762</v>
      </c>
      <c r="E41" s="354">
        <f t="shared" si="1"/>
        <v>0.931930367153181</v>
      </c>
      <c r="F41" s="348">
        <f>SUM('- 42 -'!B41,'- 42 -'!D41,'- 42 -'!F41,'- 42 -'!H41,B41,D41)</f>
        <v>18229501</v>
      </c>
      <c r="G41" s="354">
        <f t="shared" si="2"/>
        <v>39.53031110230612</v>
      </c>
      <c r="I41" s="348">
        <f>SUM('- 41 -'!G41,F41)</f>
        <v>46115248</v>
      </c>
    </row>
    <row r="42" spans="1:9" ht="13.5" customHeight="1">
      <c r="A42" s="25" t="s">
        <v>330</v>
      </c>
      <c r="B42" s="26">
        <v>283473</v>
      </c>
      <c r="C42" s="80">
        <f t="shared" si="0"/>
        <v>1.7083765188974083</v>
      </c>
      <c r="D42" s="26">
        <v>161274</v>
      </c>
      <c r="E42" s="80">
        <f t="shared" si="1"/>
        <v>0.9719328285539033</v>
      </c>
      <c r="F42" s="26">
        <f>SUM('- 42 -'!B42,'- 42 -'!D42,'- 42 -'!F42,'- 42 -'!H42,B42,D42)</f>
        <v>5398848</v>
      </c>
      <c r="G42" s="80">
        <f t="shared" si="2"/>
        <v>32.53666187713198</v>
      </c>
      <c r="I42" s="26">
        <f>SUM('- 41 -'!G42,F42)</f>
        <v>16593122</v>
      </c>
    </row>
    <row r="43" spans="1:9" ht="13.5" customHeight="1">
      <c r="A43" s="347" t="s">
        <v>331</v>
      </c>
      <c r="B43" s="348">
        <v>160681</v>
      </c>
      <c r="C43" s="354">
        <f t="shared" si="0"/>
        <v>1.6246948028593562</v>
      </c>
      <c r="D43" s="348">
        <v>43987</v>
      </c>
      <c r="E43" s="354">
        <f t="shared" si="1"/>
        <v>0.4447660289229871</v>
      </c>
      <c r="F43" s="348">
        <f>SUM('- 42 -'!B43,'- 42 -'!D43,'- 42 -'!F43,'- 42 -'!H43,B43,D43)</f>
        <v>3480415</v>
      </c>
      <c r="G43" s="354">
        <f t="shared" si="2"/>
        <v>35.19154201364035</v>
      </c>
      <c r="I43" s="348">
        <f>SUM('- 41 -'!G43,F43)</f>
        <v>9889919</v>
      </c>
    </row>
    <row r="44" spans="1:9" ht="13.5" customHeight="1">
      <c r="A44" s="25" t="s">
        <v>332</v>
      </c>
      <c r="B44" s="26">
        <v>12093</v>
      </c>
      <c r="C44" s="80">
        <f t="shared" si="0"/>
        <v>0.16361043156191746</v>
      </c>
      <c r="D44" s="26">
        <v>12234</v>
      </c>
      <c r="E44" s="80">
        <f t="shared" si="1"/>
        <v>0.1655180699353757</v>
      </c>
      <c r="F44" s="26">
        <f>SUM('- 42 -'!B44,'- 42 -'!D44,'- 42 -'!F44,'- 42 -'!H44,B44,D44)</f>
        <v>1832751</v>
      </c>
      <c r="G44" s="80">
        <f t="shared" si="2"/>
        <v>24.79593004676555</v>
      </c>
      <c r="I44" s="26">
        <f>SUM('- 41 -'!G44,F44)</f>
        <v>7391338</v>
      </c>
    </row>
    <row r="45" spans="1:9" ht="13.5" customHeight="1">
      <c r="A45" s="347" t="s">
        <v>333</v>
      </c>
      <c r="B45" s="348">
        <v>206405</v>
      </c>
      <c r="C45" s="354">
        <f t="shared" si="0"/>
        <v>1.8454668198200124</v>
      </c>
      <c r="D45" s="348">
        <v>20572</v>
      </c>
      <c r="E45" s="354">
        <f t="shared" si="1"/>
        <v>0.18393422357664443</v>
      </c>
      <c r="F45" s="348">
        <f>SUM('- 42 -'!B45,'- 42 -'!D45,'- 42 -'!F45,'- 42 -'!H45,B45,D45)</f>
        <v>3349683</v>
      </c>
      <c r="G45" s="354">
        <f t="shared" si="2"/>
        <v>29.949511074902052</v>
      </c>
      <c r="I45" s="348">
        <f>SUM('- 41 -'!G45,F45)</f>
        <v>11184433</v>
      </c>
    </row>
    <row r="46" spans="1:9" ht="13.5" customHeight="1">
      <c r="A46" s="25" t="s">
        <v>334</v>
      </c>
      <c r="B46" s="26">
        <v>1046964</v>
      </c>
      <c r="C46" s="80">
        <f t="shared" si="0"/>
        <v>0.3710655321037108</v>
      </c>
      <c r="D46" s="26">
        <v>1352495</v>
      </c>
      <c r="E46" s="80">
        <f t="shared" si="1"/>
        <v>0.4793519899849549</v>
      </c>
      <c r="F46" s="26">
        <f>SUM('- 42 -'!B46,'- 42 -'!D46,'- 42 -'!F46,'- 42 -'!H46,B46,D46)</f>
        <v>113894594</v>
      </c>
      <c r="G46" s="80">
        <f t="shared" si="2"/>
        <v>40.366581970675306</v>
      </c>
      <c r="I46" s="26">
        <f>SUM('- 41 -'!G46,F46)</f>
        <v>282150701</v>
      </c>
    </row>
    <row r="47" spans="1:9" ht="4.5" customHeight="1">
      <c r="A47" s="27"/>
      <c r="B47" s="28"/>
      <c r="C47"/>
      <c r="D47" s="28"/>
      <c r="E47"/>
      <c r="F47" s="28"/>
      <c r="G47"/>
      <c r="I47" s="28"/>
    </row>
    <row r="48" spans="1:9" ht="13.5" customHeight="1">
      <c r="A48" s="349" t="s">
        <v>335</v>
      </c>
      <c r="B48" s="350">
        <f>SUM(B11:B46)</f>
        <v>17034819</v>
      </c>
      <c r="C48" s="357">
        <f>B48/I48*100</f>
        <v>1.0931980842229996</v>
      </c>
      <c r="D48" s="350">
        <f>SUM(D11:D46)</f>
        <v>7469523</v>
      </c>
      <c r="E48" s="357">
        <f>D48/I48*100</f>
        <v>0.4793516287821803</v>
      </c>
      <c r="F48" s="350">
        <f>SUM(F11:F46)</f>
        <v>587964494</v>
      </c>
      <c r="G48" s="357">
        <f>F48/I48*100</f>
        <v>37.73222705987925</v>
      </c>
      <c r="I48" s="350">
        <f>SUM(I11:I46)</f>
        <v>1558255475</v>
      </c>
    </row>
    <row r="49" spans="1:9" ht="4.5" customHeight="1">
      <c r="A49" s="27" t="s">
        <v>50</v>
      </c>
      <c r="B49" s="28"/>
      <c r="C49"/>
      <c r="D49" s="28"/>
      <c r="E49"/>
      <c r="F49" s="28"/>
      <c r="G49"/>
      <c r="I49" s="28"/>
    </row>
    <row r="50" spans="1:9" ht="13.5" customHeight="1">
      <c r="A50" s="25" t="s">
        <v>336</v>
      </c>
      <c r="B50" s="26">
        <v>6542</v>
      </c>
      <c r="C50" s="80">
        <f>B50/I50*100</f>
        <v>0.24533729753203878</v>
      </c>
      <c r="D50" s="26">
        <v>12821</v>
      </c>
      <c r="E50" s="80">
        <f>D50/I50*100</f>
        <v>0.48081160068148415</v>
      </c>
      <c r="F50" s="26">
        <f>SUM('- 42 -'!B50,'- 42 -'!D50,'- 42 -'!F50,'- 42 -'!H50,B50,D50)</f>
        <v>1615607</v>
      </c>
      <c r="G50" s="80">
        <f>F50/I50*100</f>
        <v>60.588299488511865</v>
      </c>
      <c r="I50" s="26">
        <f>SUM('- 41 -'!G50,F50)</f>
        <v>2666533</v>
      </c>
    </row>
    <row r="51" spans="1:9" ht="13.5" customHeight="1">
      <c r="A51" s="347" t="s">
        <v>337</v>
      </c>
      <c r="B51" s="348">
        <v>2721645</v>
      </c>
      <c r="C51" s="354">
        <f>B51/I51*100</f>
        <v>24.516492779842906</v>
      </c>
      <c r="D51" s="348">
        <v>134008</v>
      </c>
      <c r="E51" s="354">
        <f>D51/I51*100</f>
        <v>1.207139860063009</v>
      </c>
      <c r="F51" s="348">
        <f>SUM('- 42 -'!B51,'- 42 -'!D51,'- 42 -'!F51,'- 42 -'!H51,B51,D51)</f>
        <v>4587076</v>
      </c>
      <c r="G51" s="354">
        <f>F51/I51*100</f>
        <v>41.32023670779645</v>
      </c>
      <c r="I51" s="348">
        <f>SUM('- 41 -'!G51,F51)</f>
        <v>11101282</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9.xml><?xml version="1.0" encoding="utf-8"?>
<worksheet xmlns="http://schemas.openxmlformats.org/spreadsheetml/2006/main" xmlns:r="http://schemas.openxmlformats.org/officeDocument/2006/relationships">
  <sheetPr codeName="Sheet23">
    <pageSetUpPr fitToPage="1"/>
  </sheetPr>
  <dimension ref="A1:D56"/>
  <sheetViews>
    <sheetView showGridLines="0" workbookViewId="0" topLeftCell="A1">
      <selection activeCell="A1" sqref="A1"/>
    </sheetView>
  </sheetViews>
  <sheetFormatPr defaultColWidth="15.83203125" defaultRowHeight="12"/>
  <cols>
    <col min="1" max="1" width="36.83203125" style="1" customWidth="1"/>
    <col min="2" max="2" width="34.83203125" style="1" customWidth="1"/>
    <col min="3" max="3" width="25.83203125" style="1" customWidth="1"/>
    <col min="4" max="4" width="35.83203125" style="1" customWidth="1"/>
    <col min="5" max="16384" width="15.83203125" style="1" customWidth="1"/>
  </cols>
  <sheetData>
    <row r="1" ht="6.75" customHeight="1">
      <c r="A1" s="5"/>
    </row>
    <row r="2" spans="1:4" ht="13.5" customHeight="1">
      <c r="A2" s="72"/>
      <c r="B2" s="242" t="s">
        <v>380</v>
      </c>
      <c r="C2" s="243"/>
      <c r="D2" s="244"/>
    </row>
    <row r="3" spans="1:4" ht="13.5" customHeight="1">
      <c r="A3" s="74"/>
      <c r="B3" s="279" t="s">
        <v>591</v>
      </c>
      <c r="C3" s="245"/>
      <c r="D3" s="246"/>
    </row>
    <row r="7" spans="2:3" ht="12">
      <c r="B7" s="370"/>
      <c r="C7" s="370" t="s">
        <v>592</v>
      </c>
    </row>
    <row r="8" spans="1:3" ht="12">
      <c r="A8" s="76"/>
      <c r="B8" s="427" t="s">
        <v>381</v>
      </c>
      <c r="C8" s="439" t="s">
        <v>173</v>
      </c>
    </row>
    <row r="9" spans="1:3" ht="14.25">
      <c r="A9" s="42" t="s">
        <v>141</v>
      </c>
      <c r="B9" s="374" t="s">
        <v>4</v>
      </c>
      <c r="C9" s="374" t="s">
        <v>5</v>
      </c>
    </row>
    <row r="10" spans="1:4" ht="4.5" customHeight="1">
      <c r="A10" s="4"/>
      <c r="B10" s="5"/>
      <c r="C10" s="5"/>
      <c r="D10" s="5"/>
    </row>
    <row r="11" spans="1:4" ht="13.5" customHeight="1">
      <c r="A11" s="347" t="s">
        <v>300</v>
      </c>
      <c r="B11" s="348">
        <v>567216</v>
      </c>
      <c r="C11" s="354">
        <f>B11/'- 3 -'!B11*100</f>
        <v>4.674357988200546</v>
      </c>
      <c r="D11" s="65"/>
    </row>
    <row r="12" spans="1:4" ht="13.5" customHeight="1">
      <c r="A12" s="25" t="s">
        <v>301</v>
      </c>
      <c r="B12" s="26">
        <v>1420504</v>
      </c>
      <c r="C12" s="80">
        <f>B12/'- 3 -'!B12*100</f>
        <v>6.707463797268481</v>
      </c>
      <c r="D12" s="65"/>
    </row>
    <row r="13" spans="1:4" ht="13.5" customHeight="1">
      <c r="A13" s="347" t="s">
        <v>302</v>
      </c>
      <c r="B13" s="348">
        <v>2276433</v>
      </c>
      <c r="C13" s="354">
        <f>B13/'- 3 -'!B13*100</f>
        <v>4.384739563170008</v>
      </c>
      <c r="D13" s="65"/>
    </row>
    <row r="14" spans="1:4" ht="13.5" customHeight="1">
      <c r="A14" s="25" t="s">
        <v>338</v>
      </c>
      <c r="B14" s="26">
        <v>-45050</v>
      </c>
      <c r="C14" s="80">
        <f>B14/'- 3 -'!B14*100</f>
        <v>-0.09681587730529242</v>
      </c>
      <c r="D14" s="65"/>
    </row>
    <row r="15" spans="1:4" ht="13.5" customHeight="1">
      <c r="A15" s="347" t="s">
        <v>303</v>
      </c>
      <c r="B15" s="348">
        <v>902198</v>
      </c>
      <c r="C15" s="354">
        <f>B15/'- 3 -'!B15*100</f>
        <v>6.497692205035125</v>
      </c>
      <c r="D15" s="65"/>
    </row>
    <row r="16" spans="1:4" ht="13.5" customHeight="1">
      <c r="A16" s="25" t="s">
        <v>304</v>
      </c>
      <c r="B16" s="26">
        <v>655205</v>
      </c>
      <c r="C16" s="80">
        <f>B16/'- 3 -'!B16*100</f>
        <v>5.8387784071288875</v>
      </c>
      <c r="D16" s="65"/>
    </row>
    <row r="17" spans="1:4" ht="13.5" customHeight="1">
      <c r="A17" s="347" t="s">
        <v>305</v>
      </c>
      <c r="B17" s="348">
        <v>1171080</v>
      </c>
      <c r="C17" s="354">
        <f>B17/'- 3 -'!B17*100</f>
        <v>8.817076162136987</v>
      </c>
      <c r="D17" s="65"/>
    </row>
    <row r="18" spans="1:4" ht="13.5" customHeight="1">
      <c r="A18" s="25" t="s">
        <v>306</v>
      </c>
      <c r="B18" s="26">
        <v>2195372</v>
      </c>
      <c r="C18" s="80">
        <f>B18/'- 3 -'!B18*100</f>
        <v>2.591486458242268</v>
      </c>
      <c r="D18" s="65"/>
    </row>
    <row r="19" spans="1:4" ht="13.5" customHeight="1">
      <c r="A19" s="347" t="s">
        <v>307</v>
      </c>
      <c r="B19" s="348">
        <v>949692</v>
      </c>
      <c r="C19" s="354">
        <f>B19/'- 3 -'!B19*100</f>
        <v>4.343364790102624</v>
      </c>
      <c r="D19" s="65"/>
    </row>
    <row r="20" spans="1:4" ht="13.5" customHeight="1">
      <c r="A20" s="25" t="s">
        <v>308</v>
      </c>
      <c r="B20" s="26">
        <v>1203320</v>
      </c>
      <c r="C20" s="80">
        <f>B20/'- 3 -'!B20*100</f>
        <v>2.8226103445671344</v>
      </c>
      <c r="D20" s="65"/>
    </row>
    <row r="21" spans="1:4" ht="13.5" customHeight="1">
      <c r="A21" s="347" t="s">
        <v>309</v>
      </c>
      <c r="B21" s="348">
        <v>1236320</v>
      </c>
      <c r="C21" s="354">
        <f>B21/'- 3 -'!B21*100</f>
        <v>4.721288837920314</v>
      </c>
      <c r="D21" s="65"/>
    </row>
    <row r="22" spans="1:4" ht="13.5" customHeight="1">
      <c r="A22" s="25" t="s">
        <v>310</v>
      </c>
      <c r="B22" s="26">
        <v>143680</v>
      </c>
      <c r="C22" s="80">
        <f>B22/'- 3 -'!B22*100</f>
        <v>1.0045433774247334</v>
      </c>
      <c r="D22" s="65"/>
    </row>
    <row r="23" spans="1:4" ht="13.5" customHeight="1">
      <c r="A23" s="347" t="s">
        <v>311</v>
      </c>
      <c r="B23" s="348">
        <v>688525</v>
      </c>
      <c r="C23" s="354">
        <f>B23/'- 3 -'!B23*100</f>
        <v>5.925833803825445</v>
      </c>
      <c r="D23" s="65"/>
    </row>
    <row r="24" spans="1:4" ht="13.5" customHeight="1">
      <c r="A24" s="25" t="s">
        <v>312</v>
      </c>
      <c r="B24" s="26">
        <v>1862149</v>
      </c>
      <c r="C24" s="80">
        <f>B24/'- 3 -'!B24*100</f>
        <v>4.8262858826183095</v>
      </c>
      <c r="D24" s="65"/>
    </row>
    <row r="25" spans="1:4" ht="13.5" customHeight="1">
      <c r="A25" s="347" t="s">
        <v>313</v>
      </c>
      <c r="B25" s="348">
        <v>6521720</v>
      </c>
      <c r="C25" s="354">
        <f>B25/'- 3 -'!B25*100</f>
        <v>5.3729631284635815</v>
      </c>
      <c r="D25" s="65"/>
    </row>
    <row r="26" spans="1:4" ht="13.5" customHeight="1">
      <c r="A26" s="25" t="s">
        <v>314</v>
      </c>
      <c r="B26" s="26">
        <v>836826</v>
      </c>
      <c r="C26" s="80">
        <f>B26/'- 3 -'!B26*100</f>
        <v>2.874016582299431</v>
      </c>
      <c r="D26" s="65"/>
    </row>
    <row r="27" spans="1:4" ht="13.5" customHeight="1">
      <c r="A27" s="347" t="s">
        <v>315</v>
      </c>
      <c r="B27" s="348">
        <v>518940</v>
      </c>
      <c r="C27" s="354">
        <f>B27/'- 3 -'!B27*100</f>
        <v>1.7545373982314045</v>
      </c>
      <c r="D27" s="65"/>
    </row>
    <row r="28" spans="1:4" ht="13.5" customHeight="1">
      <c r="A28" s="25" t="s">
        <v>316</v>
      </c>
      <c r="B28" s="26">
        <v>1662912</v>
      </c>
      <c r="C28" s="80">
        <f>B28/'- 3 -'!B28*100</f>
        <v>9.20396388047254</v>
      </c>
      <c r="D28" s="65"/>
    </row>
    <row r="29" spans="1:4" ht="13.5" customHeight="1">
      <c r="A29" s="347" t="s">
        <v>317</v>
      </c>
      <c r="B29" s="348">
        <v>7183381</v>
      </c>
      <c r="C29" s="354">
        <f>B29/'- 3 -'!B29*100</f>
        <v>6.401786730087841</v>
      </c>
      <c r="D29" s="65"/>
    </row>
    <row r="30" spans="1:4" ht="13.5" customHeight="1">
      <c r="A30" s="25" t="s">
        <v>318</v>
      </c>
      <c r="B30" s="26">
        <v>1400299</v>
      </c>
      <c r="C30" s="80">
        <f>B30/'- 3 -'!B30*100</f>
        <v>13.471373239270633</v>
      </c>
      <c r="D30" s="65"/>
    </row>
    <row r="31" spans="1:4" ht="13.5" customHeight="1">
      <c r="A31" s="347" t="s">
        <v>319</v>
      </c>
      <c r="B31" s="348">
        <v>722370</v>
      </c>
      <c r="C31" s="354">
        <f>B31/'- 3 -'!B31*100</f>
        <v>2.6310071239005963</v>
      </c>
      <c r="D31" s="65"/>
    </row>
    <row r="32" spans="1:4" ht="13.5" customHeight="1">
      <c r="A32" s="25" t="s">
        <v>320</v>
      </c>
      <c r="B32" s="26">
        <v>2439113</v>
      </c>
      <c r="C32" s="80">
        <f>B32/'- 3 -'!B32*100</f>
        <v>12.387752305594688</v>
      </c>
      <c r="D32" s="65"/>
    </row>
    <row r="33" spans="1:4" ht="13.5" customHeight="1">
      <c r="A33" s="347" t="s">
        <v>321</v>
      </c>
      <c r="B33" s="348">
        <v>1466942</v>
      </c>
      <c r="C33" s="354">
        <f>B33/'- 3 -'!B33*100</f>
        <v>6.471693207907812</v>
      </c>
      <c r="D33" s="65"/>
    </row>
    <row r="34" spans="1:4" ht="13.5" customHeight="1">
      <c r="A34" s="25" t="s">
        <v>322</v>
      </c>
      <c r="B34" s="26">
        <v>1401416</v>
      </c>
      <c r="C34" s="80">
        <f>B34/'- 3 -'!B34*100</f>
        <v>7.217759544224342</v>
      </c>
      <c r="D34" s="65"/>
    </row>
    <row r="35" spans="1:4" ht="13.5" customHeight="1">
      <c r="A35" s="347" t="s">
        <v>323</v>
      </c>
      <c r="B35" s="348">
        <v>8856200</v>
      </c>
      <c r="C35" s="354">
        <f>B35/'- 3 -'!B35*100</f>
        <v>6.410443633433545</v>
      </c>
      <c r="D35" s="65"/>
    </row>
    <row r="36" spans="1:4" ht="13.5" customHeight="1">
      <c r="A36" s="25" t="s">
        <v>324</v>
      </c>
      <c r="B36" s="26">
        <v>1117185</v>
      </c>
      <c r="C36" s="80">
        <f>B36/'- 3 -'!B36*100</f>
        <v>6.3941738289682055</v>
      </c>
      <c r="D36" s="65"/>
    </row>
    <row r="37" spans="1:4" ht="13.5" customHeight="1">
      <c r="A37" s="347" t="s">
        <v>325</v>
      </c>
      <c r="B37" s="348">
        <v>2980077</v>
      </c>
      <c r="C37" s="354">
        <f>B37/'- 3 -'!B37*100</f>
        <v>10.485726040884618</v>
      </c>
      <c r="D37" s="65"/>
    </row>
    <row r="38" spans="1:4" ht="13.5" customHeight="1">
      <c r="A38" s="25" t="s">
        <v>326</v>
      </c>
      <c r="B38" s="26">
        <v>3563414</v>
      </c>
      <c r="C38" s="80">
        <f>B38/'- 3 -'!B38*100</f>
        <v>4.9942091843642205</v>
      </c>
      <c r="D38" s="65"/>
    </row>
    <row r="39" spans="1:4" ht="13.5" customHeight="1">
      <c r="A39" s="347" t="s">
        <v>327</v>
      </c>
      <c r="B39" s="348">
        <v>991372</v>
      </c>
      <c r="C39" s="354">
        <f>B39/'- 3 -'!B39*100</f>
        <v>6.149780223202262</v>
      </c>
      <c r="D39" s="65"/>
    </row>
    <row r="40" spans="1:4" ht="13.5" customHeight="1">
      <c r="A40" s="25" t="s">
        <v>328</v>
      </c>
      <c r="B40" s="26">
        <v>3851819</v>
      </c>
      <c r="C40" s="80">
        <f>B40/'- 3 -'!B40*100</f>
        <v>5.238787526023969</v>
      </c>
      <c r="D40" s="65"/>
    </row>
    <row r="41" spans="1:4" ht="13.5" customHeight="1">
      <c r="A41" s="347" t="s">
        <v>329</v>
      </c>
      <c r="B41" s="348">
        <v>2534127</v>
      </c>
      <c r="C41" s="354">
        <f>B41/'- 3 -'!B41*100</f>
        <v>5.7114587193229855</v>
      </c>
      <c r="D41" s="65"/>
    </row>
    <row r="42" spans="1:4" ht="13.5" customHeight="1">
      <c r="A42" s="25" t="s">
        <v>330</v>
      </c>
      <c r="B42" s="26">
        <v>1568955</v>
      </c>
      <c r="C42" s="80">
        <f>B42/'- 3 -'!B42*100</f>
        <v>9.674195922699663</v>
      </c>
      <c r="D42" s="65"/>
    </row>
    <row r="43" spans="1:4" ht="13.5" customHeight="1">
      <c r="A43" s="347" t="s">
        <v>331</v>
      </c>
      <c r="B43" s="348">
        <v>664859</v>
      </c>
      <c r="C43" s="354">
        <f>B43/'- 3 -'!B43*100</f>
        <v>6.9124169073443005</v>
      </c>
      <c r="D43" s="65"/>
    </row>
    <row r="44" spans="1:4" ht="13.5" customHeight="1">
      <c r="A44" s="25" t="s">
        <v>332</v>
      </c>
      <c r="B44" s="26">
        <v>475769</v>
      </c>
      <c r="C44" s="80">
        <f>B44/'- 3 -'!B44*100</f>
        <v>6.73940924478285</v>
      </c>
      <c r="D44" s="65"/>
    </row>
    <row r="45" spans="1:4" ht="13.5" customHeight="1">
      <c r="A45" s="347" t="s">
        <v>333</v>
      </c>
      <c r="B45" s="348">
        <v>-276565</v>
      </c>
      <c r="C45" s="354">
        <f>B45/'- 3 -'!B45*100</f>
        <v>-2.39925351737688</v>
      </c>
      <c r="D45" s="65"/>
    </row>
    <row r="46" spans="1:4" ht="13.5" customHeight="1">
      <c r="A46" s="25" t="s">
        <v>334</v>
      </c>
      <c r="B46" s="26">
        <v>20684598</v>
      </c>
      <c r="C46" s="80">
        <f>B46/'- 3 -'!B46*100</f>
        <v>7.331137833737131</v>
      </c>
      <c r="D46" s="65"/>
    </row>
    <row r="47" spans="1:3" ht="4.5" customHeight="1">
      <c r="A47" s="27"/>
      <c r="B47" s="28"/>
      <c r="C47"/>
    </row>
    <row r="48" spans="1:4" ht="13.5" customHeight="1">
      <c r="A48" s="349" t="s">
        <v>335</v>
      </c>
      <c r="B48" s="350">
        <f>SUM(B11:B46)</f>
        <v>86392373</v>
      </c>
      <c r="C48" s="357">
        <f>B48/'- 3 -'!B48*100</f>
        <v>5.624474610441386</v>
      </c>
      <c r="D48" s="65"/>
    </row>
    <row r="49" spans="1:4" ht="4.5" customHeight="1">
      <c r="A49" s="27" t="s">
        <v>50</v>
      </c>
      <c r="B49" s="28"/>
      <c r="C49"/>
      <c r="D49" s="65"/>
    </row>
    <row r="50" spans="1:4" ht="13.5" customHeight="1">
      <c r="A50" s="25" t="s">
        <v>336</v>
      </c>
      <c r="B50" s="26">
        <v>169998</v>
      </c>
      <c r="C50" s="80">
        <f>B50/'- 3 -'!B50*100</f>
        <v>6.648473101525725</v>
      </c>
      <c r="D50" s="65"/>
    </row>
    <row r="51" spans="1:4" ht="13.5" customHeight="1">
      <c r="A51" s="347" t="s">
        <v>337</v>
      </c>
      <c r="B51" s="348">
        <v>337678</v>
      </c>
      <c r="C51" s="354">
        <f>B51/'- 3 -'!B51*100</f>
        <v>3.0081748044269463</v>
      </c>
      <c r="D51" s="65"/>
    </row>
    <row r="52" spans="1:4" ht="49.5" customHeight="1">
      <c r="A52" s="29"/>
      <c r="B52" s="29"/>
      <c r="C52" s="29"/>
      <c r="D52" s="29"/>
    </row>
    <row r="53" ht="15" customHeight="1">
      <c r="A53" s="258" t="s">
        <v>6</v>
      </c>
    </row>
    <row r="54" ht="12" customHeight="1">
      <c r="A54" s="259" t="s">
        <v>46</v>
      </c>
    </row>
    <row r="55" ht="12" customHeight="1">
      <c r="A55" s="130" t="s">
        <v>7</v>
      </c>
    </row>
    <row r="56" ht="12" customHeight="1">
      <c r="A56" s="45" t="s">
        <v>8</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H54"/>
  <sheetViews>
    <sheetView showGridLines="0" showZeros="0" workbookViewId="0" topLeftCell="A1">
      <selection activeCell="A1" sqref="A1"/>
    </sheetView>
  </sheetViews>
  <sheetFormatPr defaultColWidth="12.83203125" defaultRowHeight="12"/>
  <cols>
    <col min="1" max="1" width="29.83203125" style="1" customWidth="1"/>
    <col min="2" max="8" width="14.83203125" style="1" customWidth="1"/>
    <col min="9" max="16384" width="12.83203125" style="1" customWidth="1"/>
  </cols>
  <sheetData>
    <row r="1" spans="1:8" ht="6.75" customHeight="1">
      <c r="A1" s="5"/>
      <c r="B1" s="101"/>
      <c r="C1" s="101"/>
      <c r="D1" s="101"/>
      <c r="E1" s="101"/>
      <c r="F1" s="101"/>
      <c r="G1" s="101"/>
      <c r="H1" s="101"/>
    </row>
    <row r="2" spans="1:8" ht="15.75" customHeight="1">
      <c r="A2" s="72"/>
      <c r="B2" s="102" t="s">
        <v>239</v>
      </c>
      <c r="C2" s="103"/>
      <c r="D2" s="103"/>
      <c r="E2" s="103"/>
      <c r="F2" s="103"/>
      <c r="G2" s="103"/>
      <c r="H2" s="104" t="s">
        <v>240</v>
      </c>
    </row>
    <row r="3" spans="1:8" ht="15.75" customHeight="1">
      <c r="A3" s="74"/>
      <c r="B3" s="84" t="s">
        <v>588</v>
      </c>
      <c r="C3" s="105"/>
      <c r="D3" s="106"/>
      <c r="E3" s="105"/>
      <c r="F3" s="106"/>
      <c r="G3" s="105"/>
      <c r="H3" s="107"/>
    </row>
    <row r="4" spans="2:8" ht="15.75" customHeight="1">
      <c r="B4" s="101"/>
      <c r="C4" s="101"/>
      <c r="D4" s="101"/>
      <c r="E4" s="101"/>
      <c r="F4" s="101"/>
      <c r="G4" s="108"/>
      <c r="H4" s="101"/>
    </row>
    <row r="5" spans="2:8" ht="15.75" customHeight="1">
      <c r="B5" s="101"/>
      <c r="C5" s="101"/>
      <c r="D5" s="101"/>
      <c r="E5" s="101"/>
      <c r="F5" s="101"/>
      <c r="G5" s="101"/>
      <c r="H5" s="101"/>
    </row>
    <row r="6" spans="2:8" ht="15.75" customHeight="1">
      <c r="B6" s="351" t="s">
        <v>106</v>
      </c>
      <c r="C6" s="352"/>
      <c r="D6" s="352"/>
      <c r="E6" s="352"/>
      <c r="F6" s="352"/>
      <c r="G6" s="352"/>
      <c r="H6" s="353"/>
    </row>
    <row r="7" spans="2:8" ht="15.75" customHeight="1">
      <c r="B7" s="109" t="s">
        <v>448</v>
      </c>
      <c r="C7" s="110"/>
      <c r="D7" s="110"/>
      <c r="E7" s="111" t="s">
        <v>449</v>
      </c>
      <c r="F7" s="110"/>
      <c r="G7" s="110"/>
      <c r="H7" s="112"/>
    </row>
    <row r="8" spans="1:8" ht="15.75" customHeight="1">
      <c r="A8" s="113"/>
      <c r="B8" s="114" t="s">
        <v>128</v>
      </c>
      <c r="C8" s="115" t="s">
        <v>50</v>
      </c>
      <c r="D8" s="116" t="s">
        <v>129</v>
      </c>
      <c r="E8" s="117" t="s">
        <v>128</v>
      </c>
      <c r="F8" s="115" t="s">
        <v>50</v>
      </c>
      <c r="G8" s="116" t="s">
        <v>129</v>
      </c>
      <c r="H8" s="118" t="s">
        <v>101</v>
      </c>
    </row>
    <row r="9" spans="1:8" ht="15.75" customHeight="1">
      <c r="A9" s="119" t="s">
        <v>141</v>
      </c>
      <c r="B9" s="120" t="s">
        <v>145</v>
      </c>
      <c r="C9" s="121" t="s">
        <v>86</v>
      </c>
      <c r="D9" s="121" t="s">
        <v>146</v>
      </c>
      <c r="E9" s="122" t="s">
        <v>145</v>
      </c>
      <c r="F9" s="121" t="s">
        <v>86</v>
      </c>
      <c r="G9" s="121" t="s">
        <v>146</v>
      </c>
      <c r="H9" s="123" t="s">
        <v>147</v>
      </c>
    </row>
    <row r="10" spans="1:8" ht="4.5" customHeight="1">
      <c r="A10" s="4"/>
      <c r="B10" s="97"/>
      <c r="C10" s="97"/>
      <c r="D10" s="97"/>
      <c r="E10" s="97"/>
      <c r="F10" s="97"/>
      <c r="G10" s="97"/>
      <c r="H10" s="97"/>
    </row>
    <row r="11" spans="1:8" ht="13.5" customHeight="1">
      <c r="A11" s="347" t="s">
        <v>300</v>
      </c>
      <c r="B11" s="354">
        <v>1462.5</v>
      </c>
      <c r="C11" s="354">
        <v>0</v>
      </c>
      <c r="D11" s="355">
        <v>0</v>
      </c>
      <c r="E11" s="356">
        <v>0</v>
      </c>
      <c r="F11" s="354">
        <v>0</v>
      </c>
      <c r="G11" s="354">
        <v>0</v>
      </c>
      <c r="H11" s="354">
        <v>0</v>
      </c>
    </row>
    <row r="12" spans="1:8" ht="13.5" customHeight="1">
      <c r="A12" s="25" t="s">
        <v>301</v>
      </c>
      <c r="B12" s="80">
        <v>2247.6</v>
      </c>
      <c r="C12" s="80">
        <v>0</v>
      </c>
      <c r="D12" s="124">
        <v>20</v>
      </c>
      <c r="E12" s="125">
        <v>0</v>
      </c>
      <c r="F12" s="80">
        <v>0</v>
      </c>
      <c r="G12" s="80">
        <v>0</v>
      </c>
      <c r="H12" s="80">
        <v>0</v>
      </c>
    </row>
    <row r="13" spans="1:8" ht="13.5" customHeight="1">
      <c r="A13" s="347" t="s">
        <v>302</v>
      </c>
      <c r="B13" s="354">
        <v>5243.3</v>
      </c>
      <c r="C13" s="354">
        <v>0</v>
      </c>
      <c r="D13" s="355">
        <v>0</v>
      </c>
      <c r="E13" s="356">
        <v>640.5</v>
      </c>
      <c r="F13" s="354">
        <v>0</v>
      </c>
      <c r="G13" s="354">
        <v>460.3</v>
      </c>
      <c r="H13" s="354">
        <v>0</v>
      </c>
    </row>
    <row r="14" spans="1:8" ht="13.5" customHeight="1">
      <c r="A14" s="25" t="s">
        <v>338</v>
      </c>
      <c r="B14" s="80">
        <v>0</v>
      </c>
      <c r="C14" s="80">
        <v>4479.9</v>
      </c>
      <c r="D14" s="124">
        <v>0</v>
      </c>
      <c r="E14" s="125">
        <v>0</v>
      </c>
      <c r="F14" s="80">
        <v>0</v>
      </c>
      <c r="G14" s="80">
        <v>0</v>
      </c>
      <c r="H14" s="80">
        <v>0</v>
      </c>
    </row>
    <row r="15" spans="1:8" ht="13.5" customHeight="1">
      <c r="A15" s="347" t="s">
        <v>303</v>
      </c>
      <c r="B15" s="354">
        <v>1607</v>
      </c>
      <c r="C15" s="354">
        <v>0</v>
      </c>
      <c r="D15" s="355">
        <v>0</v>
      </c>
      <c r="E15" s="356">
        <v>0</v>
      </c>
      <c r="F15" s="354">
        <v>0</v>
      </c>
      <c r="G15" s="354">
        <v>0</v>
      </c>
      <c r="H15" s="354">
        <v>0</v>
      </c>
    </row>
    <row r="16" spans="1:8" ht="13.5" customHeight="1">
      <c r="A16" s="25" t="s">
        <v>304</v>
      </c>
      <c r="B16" s="80">
        <v>819.5</v>
      </c>
      <c r="C16" s="80">
        <v>0</v>
      </c>
      <c r="D16" s="124">
        <v>0</v>
      </c>
      <c r="E16" s="125">
        <v>300</v>
      </c>
      <c r="F16" s="80">
        <v>0</v>
      </c>
      <c r="G16" s="80">
        <v>112</v>
      </c>
      <c r="H16" s="80">
        <v>0</v>
      </c>
    </row>
    <row r="17" spans="1:8" ht="13.5" customHeight="1">
      <c r="A17" s="347" t="s">
        <v>305</v>
      </c>
      <c r="B17" s="354">
        <v>1474.23</v>
      </c>
      <c r="C17" s="354">
        <v>0</v>
      </c>
      <c r="D17" s="355">
        <v>0</v>
      </c>
      <c r="E17" s="356">
        <v>0</v>
      </c>
      <c r="F17" s="354">
        <v>0</v>
      </c>
      <c r="G17" s="354">
        <v>0</v>
      </c>
      <c r="H17" s="354">
        <v>0</v>
      </c>
    </row>
    <row r="18" spans="1:8" ht="13.5" customHeight="1">
      <c r="A18" s="25" t="s">
        <v>306</v>
      </c>
      <c r="B18" s="80">
        <v>5651</v>
      </c>
      <c r="C18" s="80">
        <v>0</v>
      </c>
      <c r="D18" s="124">
        <v>0</v>
      </c>
      <c r="E18" s="125">
        <v>0</v>
      </c>
      <c r="F18" s="80">
        <v>0</v>
      </c>
      <c r="G18" s="80">
        <v>0</v>
      </c>
      <c r="H18" s="80">
        <v>0</v>
      </c>
    </row>
    <row r="19" spans="1:8" ht="13.5" customHeight="1">
      <c r="A19" s="347" t="s">
        <v>307</v>
      </c>
      <c r="B19" s="354">
        <v>3122.79</v>
      </c>
      <c r="C19" s="354">
        <v>0</v>
      </c>
      <c r="D19" s="355">
        <v>0</v>
      </c>
      <c r="E19" s="356">
        <v>0</v>
      </c>
      <c r="F19" s="354">
        <v>0</v>
      </c>
      <c r="G19" s="354">
        <v>0</v>
      </c>
      <c r="H19" s="354">
        <v>0</v>
      </c>
    </row>
    <row r="20" spans="1:8" ht="13.5" customHeight="1">
      <c r="A20" s="25" t="s">
        <v>308</v>
      </c>
      <c r="B20" s="80">
        <v>6247.8</v>
      </c>
      <c r="C20" s="80">
        <v>0</v>
      </c>
      <c r="D20" s="124">
        <v>0</v>
      </c>
      <c r="E20" s="125">
        <v>0</v>
      </c>
      <c r="F20" s="80">
        <v>0</v>
      </c>
      <c r="G20" s="80">
        <v>0</v>
      </c>
      <c r="H20" s="80">
        <v>0</v>
      </c>
    </row>
    <row r="21" spans="1:8" ht="13.5" customHeight="1">
      <c r="A21" s="347" t="s">
        <v>309</v>
      </c>
      <c r="B21" s="354">
        <v>3199</v>
      </c>
      <c r="C21" s="354">
        <v>0</v>
      </c>
      <c r="D21" s="355">
        <v>0</v>
      </c>
      <c r="E21" s="356">
        <v>0</v>
      </c>
      <c r="F21" s="354">
        <v>0</v>
      </c>
      <c r="G21" s="354">
        <v>0</v>
      </c>
      <c r="H21" s="354">
        <v>0</v>
      </c>
    </row>
    <row r="22" spans="1:8" ht="13.5" customHeight="1">
      <c r="A22" s="25" t="s">
        <v>310</v>
      </c>
      <c r="B22" s="80">
        <v>1023.3</v>
      </c>
      <c r="C22" s="80">
        <v>0</v>
      </c>
      <c r="D22" s="124">
        <v>0</v>
      </c>
      <c r="E22" s="125">
        <v>402</v>
      </c>
      <c r="F22" s="80">
        <v>0</v>
      </c>
      <c r="G22" s="80">
        <v>162</v>
      </c>
      <c r="H22" s="80">
        <v>0</v>
      </c>
    </row>
    <row r="23" spans="1:8" ht="13.5" customHeight="1">
      <c r="A23" s="347" t="s">
        <v>311</v>
      </c>
      <c r="B23" s="354">
        <v>1287.5</v>
      </c>
      <c r="C23" s="354">
        <v>0</v>
      </c>
      <c r="D23" s="355">
        <v>0</v>
      </c>
      <c r="E23" s="356">
        <v>0</v>
      </c>
      <c r="F23" s="354">
        <v>0</v>
      </c>
      <c r="G23" s="354">
        <v>0</v>
      </c>
      <c r="H23" s="354">
        <v>0</v>
      </c>
    </row>
    <row r="24" spans="1:8" ht="13.5" customHeight="1">
      <c r="A24" s="25" t="s">
        <v>312</v>
      </c>
      <c r="B24" s="80">
        <v>2895</v>
      </c>
      <c r="C24" s="80">
        <v>0</v>
      </c>
      <c r="D24" s="124">
        <v>221.5</v>
      </c>
      <c r="E24" s="125">
        <v>942</v>
      </c>
      <c r="F24" s="80">
        <v>0</v>
      </c>
      <c r="G24" s="80">
        <v>70</v>
      </c>
      <c r="H24" s="80">
        <v>106</v>
      </c>
    </row>
    <row r="25" spans="1:8" ht="13.5" customHeight="1">
      <c r="A25" s="347" t="s">
        <v>313</v>
      </c>
      <c r="B25" s="354">
        <v>10656.5</v>
      </c>
      <c r="C25" s="354">
        <v>306</v>
      </c>
      <c r="D25" s="355">
        <v>3267</v>
      </c>
      <c r="E25" s="356">
        <v>0</v>
      </c>
      <c r="F25" s="354">
        <v>0</v>
      </c>
      <c r="G25" s="354">
        <v>0</v>
      </c>
      <c r="H25" s="354">
        <v>0</v>
      </c>
    </row>
    <row r="26" spans="1:8" ht="13.5" customHeight="1">
      <c r="A26" s="25" t="s">
        <v>314</v>
      </c>
      <c r="B26" s="80">
        <v>2548.5</v>
      </c>
      <c r="C26" s="80">
        <v>0</v>
      </c>
      <c r="D26" s="124">
        <v>117</v>
      </c>
      <c r="E26" s="125">
        <v>228</v>
      </c>
      <c r="F26" s="80">
        <v>0</v>
      </c>
      <c r="G26" s="80">
        <v>40</v>
      </c>
      <c r="H26" s="80">
        <v>112</v>
      </c>
    </row>
    <row r="27" spans="1:8" ht="13.5" customHeight="1">
      <c r="A27" s="347" t="s">
        <v>315</v>
      </c>
      <c r="B27" s="354">
        <v>2615.3</v>
      </c>
      <c r="C27" s="354">
        <v>0</v>
      </c>
      <c r="D27" s="355">
        <v>0</v>
      </c>
      <c r="E27" s="356">
        <v>214</v>
      </c>
      <c r="F27" s="354">
        <v>0</v>
      </c>
      <c r="G27" s="354">
        <v>253</v>
      </c>
      <c r="H27" s="354">
        <v>0</v>
      </c>
    </row>
    <row r="28" spans="1:8" ht="13.5" customHeight="1">
      <c r="A28" s="25" t="s">
        <v>316</v>
      </c>
      <c r="B28" s="80">
        <v>2048.5</v>
      </c>
      <c r="C28" s="80">
        <v>0</v>
      </c>
      <c r="D28" s="124">
        <v>0</v>
      </c>
      <c r="E28" s="125">
        <v>0</v>
      </c>
      <c r="F28" s="80">
        <v>0</v>
      </c>
      <c r="G28" s="80">
        <v>0</v>
      </c>
      <c r="H28" s="80">
        <v>0</v>
      </c>
    </row>
    <row r="29" spans="1:8" ht="13.5" customHeight="1">
      <c r="A29" s="347" t="s">
        <v>317</v>
      </c>
      <c r="B29" s="354">
        <v>8408</v>
      </c>
      <c r="C29" s="354">
        <v>0</v>
      </c>
      <c r="D29" s="355">
        <v>1297</v>
      </c>
      <c r="E29" s="356">
        <v>2376</v>
      </c>
      <c r="F29" s="354">
        <v>0</v>
      </c>
      <c r="G29" s="354">
        <v>721.5</v>
      </c>
      <c r="H29" s="354">
        <v>0</v>
      </c>
    </row>
    <row r="30" spans="1:8" ht="13.5" customHeight="1">
      <c r="A30" s="25" t="s">
        <v>318</v>
      </c>
      <c r="B30" s="80">
        <v>1230.5</v>
      </c>
      <c r="C30" s="80">
        <v>0</v>
      </c>
      <c r="D30" s="124">
        <v>0</v>
      </c>
      <c r="E30" s="125">
        <v>0</v>
      </c>
      <c r="F30" s="80">
        <v>0</v>
      </c>
      <c r="G30" s="80">
        <v>0</v>
      </c>
      <c r="H30" s="80">
        <v>0</v>
      </c>
    </row>
    <row r="31" spans="1:8" ht="13.5" customHeight="1">
      <c r="A31" s="347" t="s">
        <v>319</v>
      </c>
      <c r="B31" s="354">
        <v>2696.8</v>
      </c>
      <c r="C31" s="354">
        <v>0</v>
      </c>
      <c r="D31" s="355">
        <v>0</v>
      </c>
      <c r="E31" s="356">
        <v>262</v>
      </c>
      <c r="F31" s="354">
        <v>0</v>
      </c>
      <c r="G31" s="354">
        <v>166</v>
      </c>
      <c r="H31" s="354">
        <v>0</v>
      </c>
    </row>
    <row r="32" spans="1:8" ht="13.5" customHeight="1">
      <c r="A32" s="25" t="s">
        <v>320</v>
      </c>
      <c r="B32" s="80">
        <v>1887</v>
      </c>
      <c r="C32" s="80">
        <v>0</v>
      </c>
      <c r="D32" s="124">
        <v>112</v>
      </c>
      <c r="E32" s="125">
        <v>128</v>
      </c>
      <c r="F32" s="80">
        <v>0</v>
      </c>
      <c r="G32" s="80">
        <v>81</v>
      </c>
      <c r="H32" s="80">
        <v>0</v>
      </c>
    </row>
    <row r="33" spans="1:8" ht="13.5" customHeight="1">
      <c r="A33" s="347" t="s">
        <v>321</v>
      </c>
      <c r="B33" s="354">
        <v>1987</v>
      </c>
      <c r="C33" s="354">
        <v>0</v>
      </c>
      <c r="D33" s="355">
        <v>0</v>
      </c>
      <c r="E33" s="356">
        <v>154</v>
      </c>
      <c r="F33" s="354">
        <v>149</v>
      </c>
      <c r="G33" s="354">
        <v>100</v>
      </c>
      <c r="H33" s="354">
        <v>0</v>
      </c>
    </row>
    <row r="34" spans="1:8" ht="13.5" customHeight="1">
      <c r="A34" s="25" t="s">
        <v>322</v>
      </c>
      <c r="B34" s="80">
        <v>1756.1</v>
      </c>
      <c r="C34" s="80">
        <v>0</v>
      </c>
      <c r="D34" s="124">
        <v>222.7</v>
      </c>
      <c r="E34" s="125">
        <v>51</v>
      </c>
      <c r="F34" s="80">
        <v>81.5</v>
      </c>
      <c r="G34" s="80">
        <v>0</v>
      </c>
      <c r="H34" s="80">
        <v>0</v>
      </c>
    </row>
    <row r="35" spans="1:8" ht="13.5" customHeight="1">
      <c r="A35" s="347" t="s">
        <v>323</v>
      </c>
      <c r="B35" s="354">
        <v>10389.5</v>
      </c>
      <c r="C35" s="354">
        <v>0</v>
      </c>
      <c r="D35" s="355">
        <v>1036.5</v>
      </c>
      <c r="E35" s="356">
        <v>3160</v>
      </c>
      <c r="F35" s="354">
        <v>0</v>
      </c>
      <c r="G35" s="354">
        <v>1233</v>
      </c>
      <c r="H35" s="354">
        <v>566.5</v>
      </c>
    </row>
    <row r="36" spans="1:8" ht="13.5" customHeight="1">
      <c r="A36" s="25" t="s">
        <v>324</v>
      </c>
      <c r="B36" s="80">
        <v>1952.6</v>
      </c>
      <c r="C36" s="80">
        <v>0</v>
      </c>
      <c r="D36" s="124">
        <v>0</v>
      </c>
      <c r="E36" s="125">
        <v>0</v>
      </c>
      <c r="F36" s="80">
        <v>0</v>
      </c>
      <c r="G36" s="80">
        <v>0</v>
      </c>
      <c r="H36" s="80">
        <v>0</v>
      </c>
    </row>
    <row r="37" spans="1:8" ht="13.5" customHeight="1">
      <c r="A37" s="347" t="s">
        <v>325</v>
      </c>
      <c r="B37" s="354">
        <v>1597.5</v>
      </c>
      <c r="C37" s="354">
        <v>0</v>
      </c>
      <c r="D37" s="355">
        <v>591.5</v>
      </c>
      <c r="E37" s="356">
        <v>789.5</v>
      </c>
      <c r="F37" s="354">
        <v>0</v>
      </c>
      <c r="G37" s="354">
        <v>399</v>
      </c>
      <c r="H37" s="354">
        <v>0</v>
      </c>
    </row>
    <row r="38" spans="1:8" ht="13.5" customHeight="1">
      <c r="A38" s="25" t="s">
        <v>326</v>
      </c>
      <c r="B38" s="80">
        <v>4566</v>
      </c>
      <c r="C38" s="80">
        <v>0</v>
      </c>
      <c r="D38" s="124">
        <v>203</v>
      </c>
      <c r="E38" s="125">
        <v>2813</v>
      </c>
      <c r="F38" s="80">
        <v>0</v>
      </c>
      <c r="G38" s="80">
        <v>772</v>
      </c>
      <c r="H38" s="80">
        <v>154</v>
      </c>
    </row>
    <row r="39" spans="1:8" ht="13.5" customHeight="1">
      <c r="A39" s="347" t="s">
        <v>327</v>
      </c>
      <c r="B39" s="354">
        <v>1729.2</v>
      </c>
      <c r="C39" s="354">
        <v>0</v>
      </c>
      <c r="D39" s="355">
        <v>0</v>
      </c>
      <c r="E39" s="356">
        <v>0</v>
      </c>
      <c r="F39" s="354">
        <v>0</v>
      </c>
      <c r="G39" s="354">
        <v>0</v>
      </c>
      <c r="H39" s="354">
        <v>0</v>
      </c>
    </row>
    <row r="40" spans="1:8" ht="13.5" customHeight="1">
      <c r="A40" s="25" t="s">
        <v>328</v>
      </c>
      <c r="B40" s="80">
        <v>6019.86</v>
      </c>
      <c r="C40" s="80">
        <v>0</v>
      </c>
      <c r="D40" s="124">
        <v>703</v>
      </c>
      <c r="E40" s="125">
        <v>1052.33</v>
      </c>
      <c r="F40" s="80">
        <v>0</v>
      </c>
      <c r="G40" s="80">
        <v>444</v>
      </c>
      <c r="H40" s="80">
        <v>0</v>
      </c>
    </row>
    <row r="41" spans="1:8" ht="13.5" customHeight="1">
      <c r="A41" s="347" t="s">
        <v>329</v>
      </c>
      <c r="B41" s="354">
        <v>3172</v>
      </c>
      <c r="C41" s="354">
        <v>0</v>
      </c>
      <c r="D41" s="355">
        <v>0</v>
      </c>
      <c r="E41" s="356">
        <v>1035.5</v>
      </c>
      <c r="F41" s="354">
        <v>0</v>
      </c>
      <c r="G41" s="354">
        <v>452</v>
      </c>
      <c r="H41" s="354">
        <v>61.5</v>
      </c>
    </row>
    <row r="42" spans="1:8" ht="13.5" customHeight="1">
      <c r="A42" s="25" t="s">
        <v>330</v>
      </c>
      <c r="B42" s="80">
        <v>1325.4</v>
      </c>
      <c r="C42" s="80">
        <v>0</v>
      </c>
      <c r="D42" s="124">
        <v>0</v>
      </c>
      <c r="E42" s="125">
        <v>198</v>
      </c>
      <c r="F42" s="80">
        <v>0</v>
      </c>
      <c r="G42" s="80">
        <v>96.5</v>
      </c>
      <c r="H42" s="80">
        <v>0</v>
      </c>
    </row>
    <row r="43" spans="1:8" ht="13.5" customHeight="1">
      <c r="A43" s="347" t="s">
        <v>331</v>
      </c>
      <c r="B43" s="354">
        <v>1122.7</v>
      </c>
      <c r="C43" s="354">
        <v>0</v>
      </c>
      <c r="D43" s="355">
        <v>0</v>
      </c>
      <c r="E43" s="356">
        <v>0</v>
      </c>
      <c r="F43" s="354">
        <v>0</v>
      </c>
      <c r="G43" s="354">
        <v>0</v>
      </c>
      <c r="H43" s="354">
        <v>0</v>
      </c>
    </row>
    <row r="44" spans="1:8" ht="13.5" customHeight="1">
      <c r="A44" s="25" t="s">
        <v>332</v>
      </c>
      <c r="B44" s="80">
        <v>723</v>
      </c>
      <c r="C44" s="80">
        <v>57</v>
      </c>
      <c r="D44" s="124">
        <v>0</v>
      </c>
      <c r="E44" s="125">
        <v>0</v>
      </c>
      <c r="F44" s="80">
        <v>0</v>
      </c>
      <c r="G44" s="80">
        <v>0</v>
      </c>
      <c r="H44" s="80">
        <v>0</v>
      </c>
    </row>
    <row r="45" spans="1:8" ht="13.5" customHeight="1">
      <c r="A45" s="347" t="s">
        <v>333</v>
      </c>
      <c r="B45" s="354">
        <v>661.4</v>
      </c>
      <c r="C45" s="354">
        <v>0</v>
      </c>
      <c r="D45" s="355">
        <v>0</v>
      </c>
      <c r="E45" s="356">
        <v>644</v>
      </c>
      <c r="F45" s="354">
        <v>0</v>
      </c>
      <c r="G45" s="354">
        <v>130.5</v>
      </c>
      <c r="H45" s="354">
        <v>0</v>
      </c>
    </row>
    <row r="46" spans="1:8" ht="13.5" customHeight="1">
      <c r="A46" s="25" t="s">
        <v>334</v>
      </c>
      <c r="B46" s="80">
        <v>22251.4</v>
      </c>
      <c r="C46" s="80">
        <v>0</v>
      </c>
      <c r="D46" s="124">
        <v>893.5</v>
      </c>
      <c r="E46" s="125">
        <v>3486.5</v>
      </c>
      <c r="F46" s="80">
        <v>0</v>
      </c>
      <c r="G46" s="80">
        <v>1787</v>
      </c>
      <c r="H46" s="80">
        <v>256.5</v>
      </c>
    </row>
    <row r="47" spans="1:8" ht="4.5" customHeight="1">
      <c r="A47" s="25"/>
      <c r="B47" s="80"/>
      <c r="C47" s="80"/>
      <c r="D47" s="124"/>
      <c r="E47" s="125"/>
      <c r="F47" s="80"/>
      <c r="G47" s="80"/>
      <c r="H47" s="80"/>
    </row>
    <row r="48" spans="1:8" ht="13.5" customHeight="1">
      <c r="A48" s="349" t="s">
        <v>335</v>
      </c>
      <c r="B48" s="357">
        <f aca="true" t="shared" si="0" ref="B48:H48">SUM(B11:B46)</f>
        <v>127625.28</v>
      </c>
      <c r="C48" s="357">
        <f t="shared" si="0"/>
        <v>4842.9</v>
      </c>
      <c r="D48" s="358">
        <f t="shared" si="0"/>
        <v>8684.7</v>
      </c>
      <c r="E48" s="359">
        <f t="shared" si="0"/>
        <v>18876.33</v>
      </c>
      <c r="F48" s="357">
        <f t="shared" si="0"/>
        <v>230.5</v>
      </c>
      <c r="G48" s="357">
        <f t="shared" si="0"/>
        <v>7479.8</v>
      </c>
      <c r="H48" s="357">
        <f t="shared" si="0"/>
        <v>1256.5</v>
      </c>
    </row>
    <row r="49" spans="1:8" ht="4.5" customHeight="1">
      <c r="A49" s="27" t="s">
        <v>50</v>
      </c>
      <c r="B49" s="81"/>
      <c r="C49" s="81"/>
      <c r="D49" s="81"/>
      <c r="E49" s="81"/>
      <c r="F49" s="81"/>
      <c r="G49" s="81"/>
      <c r="H49" s="81"/>
    </row>
    <row r="50" spans="1:8" ht="13.5" customHeight="1">
      <c r="A50" s="25" t="s">
        <v>336</v>
      </c>
      <c r="B50" s="80">
        <v>228.3</v>
      </c>
      <c r="C50" s="80">
        <v>0</v>
      </c>
      <c r="D50" s="124">
        <v>0</v>
      </c>
      <c r="E50" s="125">
        <v>0</v>
      </c>
      <c r="F50" s="80">
        <v>0</v>
      </c>
      <c r="G50" s="80">
        <v>0</v>
      </c>
      <c r="H50" s="80">
        <v>0</v>
      </c>
    </row>
    <row r="51" spans="1:8" ht="13.5" customHeight="1">
      <c r="A51" s="347" t="s">
        <v>337</v>
      </c>
      <c r="B51" s="354">
        <v>44.2</v>
      </c>
      <c r="C51" s="354">
        <v>0</v>
      </c>
      <c r="D51" s="355">
        <v>0</v>
      </c>
      <c r="E51" s="356">
        <v>0</v>
      </c>
      <c r="F51" s="354">
        <v>0</v>
      </c>
      <c r="G51" s="354">
        <v>0</v>
      </c>
      <c r="H51" s="354">
        <v>0</v>
      </c>
    </row>
    <row r="52" spans="1:8" ht="49.5" customHeight="1">
      <c r="A52" s="29"/>
      <c r="B52" s="126"/>
      <c r="C52" s="126"/>
      <c r="D52" s="126"/>
      <c r="E52" s="126"/>
      <c r="F52" s="126"/>
      <c r="G52" s="126"/>
      <c r="H52" s="126"/>
    </row>
    <row r="53" spans="1:8" ht="15" customHeight="1">
      <c r="A53" s="128" t="s">
        <v>450</v>
      </c>
      <c r="C53" s="97"/>
      <c r="D53" s="97"/>
      <c r="E53" s="97"/>
      <c r="F53" s="97"/>
      <c r="G53" s="97"/>
      <c r="H53" s="97"/>
    </row>
    <row r="54" spans="1:8" ht="12" customHeight="1">
      <c r="A54" s="128" t="s">
        <v>451</v>
      </c>
      <c r="C54" s="97"/>
      <c r="D54" s="97"/>
      <c r="E54" s="97"/>
      <c r="F54" s="97"/>
      <c r="G54" s="97"/>
      <c r="H54" s="97"/>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0.xml><?xml version="1.0" encoding="utf-8"?>
<worksheet xmlns="http://schemas.openxmlformats.org/spreadsheetml/2006/main" xmlns:r="http://schemas.openxmlformats.org/officeDocument/2006/relationships">
  <sheetPr codeName="Sheet39">
    <pageSetUpPr fitToPage="1"/>
  </sheetPr>
  <dimension ref="A1:G53"/>
  <sheetViews>
    <sheetView showGridLines="0" showZeros="0" workbookViewId="0" topLeftCell="A1">
      <selection activeCell="A1" sqref="A1"/>
    </sheetView>
  </sheetViews>
  <sheetFormatPr defaultColWidth="15.83203125" defaultRowHeight="12"/>
  <cols>
    <col min="1" max="1" width="30.83203125" style="1" customWidth="1"/>
    <col min="2" max="2" width="18.83203125" style="1" customWidth="1"/>
    <col min="3" max="3" width="17.83203125" style="1" customWidth="1"/>
    <col min="4" max="4" width="16.83203125" style="1" customWidth="1"/>
    <col min="5" max="5" width="15.83203125" style="1" customWidth="1"/>
    <col min="6" max="7" width="16.83203125" style="1" customWidth="1"/>
    <col min="8" max="16384" width="15.83203125" style="1" customWidth="1"/>
  </cols>
  <sheetData>
    <row r="1" ht="6.75" customHeight="1">
      <c r="A1" s="5"/>
    </row>
    <row r="2" spans="1:7" ht="15.75" customHeight="1">
      <c r="A2" s="156"/>
      <c r="B2" s="242" t="s">
        <v>155</v>
      </c>
      <c r="C2" s="262"/>
      <c r="D2" s="262"/>
      <c r="E2" s="262"/>
      <c r="F2" s="263"/>
      <c r="G2" s="264" t="s">
        <v>49</v>
      </c>
    </row>
    <row r="3" spans="1:7" ht="15.75" customHeight="1">
      <c r="A3" s="158"/>
      <c r="B3" s="279" t="s">
        <v>593</v>
      </c>
      <c r="C3" s="265"/>
      <c r="D3" s="266"/>
      <c r="E3" s="266"/>
      <c r="F3" s="267"/>
      <c r="G3" s="267"/>
    </row>
    <row r="4" spans="2:7" ht="15.75" customHeight="1">
      <c r="B4" s="6"/>
      <c r="C4" s="268"/>
      <c r="D4" s="79"/>
      <c r="E4" s="6"/>
      <c r="F4" s="6"/>
      <c r="G4" s="6"/>
    </row>
    <row r="5" spans="2:7" ht="15.75" customHeight="1">
      <c r="B5" s="6"/>
      <c r="C5" s="6"/>
      <c r="D5" s="6"/>
      <c r="E5" s="6"/>
      <c r="F5" s="6"/>
      <c r="G5" s="6"/>
    </row>
    <row r="6" spans="2:7" ht="15.75" customHeight="1">
      <c r="B6" s="178" t="s">
        <v>163</v>
      </c>
      <c r="C6" s="198"/>
      <c r="D6" s="198"/>
      <c r="E6" s="198"/>
      <c r="F6" s="198"/>
      <c r="G6" s="199"/>
    </row>
    <row r="7" spans="2:7" ht="15.75" customHeight="1">
      <c r="B7" s="370"/>
      <c r="C7" s="370"/>
      <c r="D7" s="370"/>
      <c r="E7" s="423"/>
      <c r="F7" s="370" t="s">
        <v>175</v>
      </c>
      <c r="G7" s="423"/>
    </row>
    <row r="8" spans="1:7" ht="15.75" customHeight="1">
      <c r="A8" s="76"/>
      <c r="B8" s="413" t="s">
        <v>188</v>
      </c>
      <c r="C8" s="427" t="s">
        <v>198</v>
      </c>
      <c r="D8" s="427" t="s">
        <v>199</v>
      </c>
      <c r="E8" s="466"/>
      <c r="F8" s="427" t="s">
        <v>200</v>
      </c>
      <c r="G8" s="466"/>
    </row>
    <row r="9" spans="1:7" ht="15.75" customHeight="1">
      <c r="A9" s="42" t="s">
        <v>141</v>
      </c>
      <c r="B9" s="364" t="s">
        <v>190</v>
      </c>
      <c r="C9" s="374" t="s">
        <v>10</v>
      </c>
      <c r="D9" s="374" t="s">
        <v>201</v>
      </c>
      <c r="E9" s="374" t="s">
        <v>101</v>
      </c>
      <c r="F9" s="374" t="s">
        <v>203</v>
      </c>
      <c r="G9" s="374" t="s">
        <v>112</v>
      </c>
    </row>
    <row r="10" spans="1:7" ht="4.5" customHeight="1">
      <c r="A10" s="4"/>
      <c r="B10" s="241"/>
      <c r="C10" s="241"/>
      <c r="D10" s="241"/>
      <c r="E10" s="241"/>
      <c r="F10" s="241"/>
      <c r="G10" s="241"/>
    </row>
    <row r="11" spans="1:7" ht="13.5" customHeight="1">
      <c r="A11" s="347" t="s">
        <v>300</v>
      </c>
      <c r="B11" s="348">
        <v>1198751</v>
      </c>
      <c r="C11" s="348">
        <v>228000</v>
      </c>
      <c r="D11" s="348">
        <v>1005900</v>
      </c>
      <c r="E11" s="348">
        <v>4700</v>
      </c>
      <c r="F11" s="348">
        <v>1634059</v>
      </c>
      <c r="G11" s="348">
        <f>SUM(B11:F11)</f>
        <v>4071410</v>
      </c>
    </row>
    <row r="12" spans="1:7" ht="13.5" customHeight="1">
      <c r="A12" s="25" t="s">
        <v>301</v>
      </c>
      <c r="B12" s="26">
        <v>850782</v>
      </c>
      <c r="C12" s="26">
        <v>523650</v>
      </c>
      <c r="D12" s="26">
        <v>99800</v>
      </c>
      <c r="E12" s="26">
        <v>8735</v>
      </c>
      <c r="F12" s="26">
        <v>771337</v>
      </c>
      <c r="G12" s="26">
        <f aca="true" t="shared" si="0" ref="G12:G46">SUM(B12:F12)</f>
        <v>2254304</v>
      </c>
    </row>
    <row r="13" spans="1:7" ht="13.5" customHeight="1">
      <c r="A13" s="347" t="s">
        <v>302</v>
      </c>
      <c r="B13" s="348">
        <v>2905027</v>
      </c>
      <c r="C13" s="348">
        <v>331089</v>
      </c>
      <c r="D13" s="348">
        <v>461000</v>
      </c>
      <c r="E13" s="348">
        <v>20971</v>
      </c>
      <c r="F13" s="348">
        <v>794146</v>
      </c>
      <c r="G13" s="348">
        <f t="shared" si="0"/>
        <v>4512233</v>
      </c>
    </row>
    <row r="14" spans="1:7" ht="13.5" customHeight="1">
      <c r="A14" s="25" t="s">
        <v>338</v>
      </c>
      <c r="B14" s="26">
        <v>3318618</v>
      </c>
      <c r="C14" s="26">
        <v>720174</v>
      </c>
      <c r="D14" s="26">
        <v>894900</v>
      </c>
      <c r="E14" s="26">
        <v>790351</v>
      </c>
      <c r="F14" s="26">
        <v>6421746</v>
      </c>
      <c r="G14" s="26">
        <f t="shared" si="0"/>
        <v>12145789</v>
      </c>
    </row>
    <row r="15" spans="1:7" ht="13.5" customHeight="1">
      <c r="A15" s="347" t="s">
        <v>303</v>
      </c>
      <c r="B15" s="348">
        <v>1127030</v>
      </c>
      <c r="C15" s="348">
        <v>393930</v>
      </c>
      <c r="D15" s="348">
        <v>2045000</v>
      </c>
      <c r="E15" s="348">
        <v>0</v>
      </c>
      <c r="F15" s="348">
        <v>364501</v>
      </c>
      <c r="G15" s="348">
        <f t="shared" si="0"/>
        <v>3930461</v>
      </c>
    </row>
    <row r="16" spans="1:7" ht="13.5" customHeight="1">
      <c r="A16" s="25" t="s">
        <v>304</v>
      </c>
      <c r="B16" s="26">
        <v>93555</v>
      </c>
      <c r="C16" s="26">
        <v>17778</v>
      </c>
      <c r="D16" s="26">
        <v>119200</v>
      </c>
      <c r="E16" s="26">
        <v>0</v>
      </c>
      <c r="F16" s="26">
        <v>8013</v>
      </c>
      <c r="G16" s="26">
        <f t="shared" si="0"/>
        <v>238546</v>
      </c>
    </row>
    <row r="17" spans="1:7" ht="13.5" customHeight="1">
      <c r="A17" s="347" t="s">
        <v>305</v>
      </c>
      <c r="B17" s="348">
        <v>1353983</v>
      </c>
      <c r="C17" s="348">
        <v>281752</v>
      </c>
      <c r="D17" s="348">
        <v>527600</v>
      </c>
      <c r="E17" s="348">
        <v>36395</v>
      </c>
      <c r="F17" s="348">
        <v>854514</v>
      </c>
      <c r="G17" s="348">
        <f t="shared" si="0"/>
        <v>3054244</v>
      </c>
    </row>
    <row r="18" spans="1:7" ht="13.5" customHeight="1">
      <c r="A18" s="25" t="s">
        <v>306</v>
      </c>
      <c r="B18" s="26">
        <v>1696042</v>
      </c>
      <c r="C18" s="26">
        <v>200000</v>
      </c>
      <c r="D18" s="26">
        <v>2998200</v>
      </c>
      <c r="E18" s="26">
        <v>77888</v>
      </c>
      <c r="F18" s="26">
        <v>2329884</v>
      </c>
      <c r="G18" s="26">
        <f t="shared" si="0"/>
        <v>7302014</v>
      </c>
    </row>
    <row r="19" spans="1:7" ht="13.5" customHeight="1">
      <c r="A19" s="347" t="s">
        <v>307</v>
      </c>
      <c r="B19" s="348">
        <v>1252282</v>
      </c>
      <c r="C19" s="348">
        <v>217932</v>
      </c>
      <c r="D19" s="348">
        <v>7387500</v>
      </c>
      <c r="E19" s="348">
        <v>9470</v>
      </c>
      <c r="F19" s="348">
        <v>2464920</v>
      </c>
      <c r="G19" s="348">
        <f t="shared" si="0"/>
        <v>11332104</v>
      </c>
    </row>
    <row r="20" spans="1:7" ht="13.5" customHeight="1">
      <c r="A20" s="25" t="s">
        <v>308</v>
      </c>
      <c r="B20" s="26">
        <v>3615959</v>
      </c>
      <c r="C20" s="26">
        <v>600713</v>
      </c>
      <c r="D20" s="26">
        <v>1701800</v>
      </c>
      <c r="E20" s="26">
        <v>0</v>
      </c>
      <c r="F20" s="26">
        <v>144596</v>
      </c>
      <c r="G20" s="26">
        <f t="shared" si="0"/>
        <v>6063068</v>
      </c>
    </row>
    <row r="21" spans="1:7" ht="13.5" customHeight="1">
      <c r="A21" s="347" t="s">
        <v>309</v>
      </c>
      <c r="B21" s="348">
        <v>1018213</v>
      </c>
      <c r="C21" s="348">
        <v>351903</v>
      </c>
      <c r="D21" s="348">
        <v>1180100</v>
      </c>
      <c r="E21" s="348">
        <v>3387</v>
      </c>
      <c r="F21" s="348">
        <v>104367</v>
      </c>
      <c r="G21" s="348">
        <f t="shared" si="0"/>
        <v>2657970</v>
      </c>
    </row>
    <row r="22" spans="1:7" ht="13.5" customHeight="1">
      <c r="A22" s="25" t="s">
        <v>310</v>
      </c>
      <c r="B22" s="26">
        <v>465451</v>
      </c>
      <c r="C22" s="26">
        <v>86425</v>
      </c>
      <c r="D22" s="26">
        <v>0</v>
      </c>
      <c r="E22" s="26">
        <v>2500</v>
      </c>
      <c r="F22" s="26">
        <v>81552</v>
      </c>
      <c r="G22" s="26">
        <f t="shared" si="0"/>
        <v>635928</v>
      </c>
    </row>
    <row r="23" spans="1:7" ht="13.5" customHeight="1">
      <c r="A23" s="347" t="s">
        <v>311</v>
      </c>
      <c r="B23" s="348">
        <v>462376</v>
      </c>
      <c r="C23" s="348">
        <v>237133</v>
      </c>
      <c r="D23" s="348">
        <v>2849500</v>
      </c>
      <c r="E23" s="348">
        <v>0</v>
      </c>
      <c r="F23" s="348">
        <v>681910</v>
      </c>
      <c r="G23" s="348">
        <f t="shared" si="0"/>
        <v>4230919</v>
      </c>
    </row>
    <row r="24" spans="1:7" ht="13.5" customHeight="1">
      <c r="A24" s="25" t="s">
        <v>312</v>
      </c>
      <c r="B24" s="26">
        <v>1559165</v>
      </c>
      <c r="C24" s="26">
        <v>866674</v>
      </c>
      <c r="D24" s="26">
        <v>2066800</v>
      </c>
      <c r="E24" s="26">
        <v>103750</v>
      </c>
      <c r="F24" s="26">
        <v>1881003</v>
      </c>
      <c r="G24" s="26">
        <f t="shared" si="0"/>
        <v>6477392</v>
      </c>
    </row>
    <row r="25" spans="1:7" ht="13.5" customHeight="1">
      <c r="A25" s="347" t="s">
        <v>313</v>
      </c>
      <c r="B25" s="348">
        <v>4649153</v>
      </c>
      <c r="C25" s="348">
        <v>879859</v>
      </c>
      <c r="D25" s="348">
        <v>2292900</v>
      </c>
      <c r="E25" s="348">
        <v>10835</v>
      </c>
      <c r="F25" s="348">
        <v>3267566</v>
      </c>
      <c r="G25" s="348">
        <f t="shared" si="0"/>
        <v>11100313</v>
      </c>
    </row>
    <row r="26" spans="1:7" ht="13.5" customHeight="1">
      <c r="A26" s="25" t="s">
        <v>314</v>
      </c>
      <c r="B26" s="26">
        <v>1103866</v>
      </c>
      <c r="C26" s="26">
        <v>353053</v>
      </c>
      <c r="D26" s="26">
        <v>1146312</v>
      </c>
      <c r="E26" s="26">
        <v>5632</v>
      </c>
      <c r="F26" s="26">
        <v>1002765</v>
      </c>
      <c r="G26" s="26">
        <f t="shared" si="0"/>
        <v>3611628</v>
      </c>
    </row>
    <row r="27" spans="1:7" ht="13.5" customHeight="1">
      <c r="A27" s="347" t="s">
        <v>315</v>
      </c>
      <c r="B27" s="348">
        <v>996905</v>
      </c>
      <c r="C27" s="348">
        <v>471594</v>
      </c>
      <c r="D27" s="348">
        <v>0</v>
      </c>
      <c r="E27" s="348">
        <v>0</v>
      </c>
      <c r="F27" s="348">
        <v>514349</v>
      </c>
      <c r="G27" s="348">
        <f t="shared" si="0"/>
        <v>1982848</v>
      </c>
    </row>
    <row r="28" spans="1:7" ht="13.5" customHeight="1">
      <c r="A28" s="25" t="s">
        <v>316</v>
      </c>
      <c r="B28" s="26">
        <v>1760104</v>
      </c>
      <c r="C28" s="26">
        <v>135203</v>
      </c>
      <c r="D28" s="26">
        <v>423900</v>
      </c>
      <c r="E28" s="26">
        <v>0</v>
      </c>
      <c r="F28" s="26">
        <v>62763</v>
      </c>
      <c r="G28" s="26">
        <f t="shared" si="0"/>
        <v>2381970</v>
      </c>
    </row>
    <row r="29" spans="1:7" ht="13.5" customHeight="1">
      <c r="A29" s="347" t="s">
        <v>317</v>
      </c>
      <c r="B29" s="348">
        <v>4099920</v>
      </c>
      <c r="C29" s="348">
        <v>2603198</v>
      </c>
      <c r="D29" s="348">
        <v>1665300</v>
      </c>
      <c r="E29" s="348">
        <v>448799</v>
      </c>
      <c r="F29" s="348">
        <v>1773026</v>
      </c>
      <c r="G29" s="348">
        <f t="shared" si="0"/>
        <v>10590243</v>
      </c>
    </row>
    <row r="30" spans="1:7" ht="13.5" customHeight="1">
      <c r="A30" s="25" t="s">
        <v>318</v>
      </c>
      <c r="B30" s="26">
        <v>400456</v>
      </c>
      <c r="C30" s="26">
        <v>160000</v>
      </c>
      <c r="D30" s="26">
        <v>0</v>
      </c>
      <c r="E30" s="26">
        <v>13581</v>
      </c>
      <c r="F30" s="26">
        <v>509269</v>
      </c>
      <c r="G30" s="26">
        <f t="shared" si="0"/>
        <v>1083306</v>
      </c>
    </row>
    <row r="31" spans="1:7" ht="13.5" customHeight="1">
      <c r="A31" s="347" t="s">
        <v>319</v>
      </c>
      <c r="B31" s="348">
        <v>1103163</v>
      </c>
      <c r="C31" s="348">
        <v>125548</v>
      </c>
      <c r="D31" s="348">
        <v>732400</v>
      </c>
      <c r="E31" s="348">
        <v>3826</v>
      </c>
      <c r="F31" s="348">
        <v>84451</v>
      </c>
      <c r="G31" s="348">
        <f t="shared" si="0"/>
        <v>2049388</v>
      </c>
    </row>
    <row r="32" spans="1:7" ht="13.5" customHeight="1">
      <c r="A32" s="25" t="s">
        <v>320</v>
      </c>
      <c r="B32" s="26">
        <v>1011765</v>
      </c>
      <c r="C32" s="26">
        <v>292563</v>
      </c>
      <c r="D32" s="26">
        <v>84900</v>
      </c>
      <c r="E32" s="26">
        <v>4436</v>
      </c>
      <c r="F32" s="26">
        <v>78550</v>
      </c>
      <c r="G32" s="26">
        <f t="shared" si="0"/>
        <v>1472214</v>
      </c>
    </row>
    <row r="33" spans="1:7" ht="13.5" customHeight="1">
      <c r="A33" s="347" t="s">
        <v>321</v>
      </c>
      <c r="B33" s="348">
        <v>1440696</v>
      </c>
      <c r="C33" s="348">
        <v>396986</v>
      </c>
      <c r="D33" s="348">
        <v>192300</v>
      </c>
      <c r="E33" s="348">
        <v>6600</v>
      </c>
      <c r="F33" s="348">
        <v>8406</v>
      </c>
      <c r="G33" s="348">
        <f t="shared" si="0"/>
        <v>2044988</v>
      </c>
    </row>
    <row r="34" spans="1:7" ht="13.5" customHeight="1">
      <c r="A34" s="25" t="s">
        <v>322</v>
      </c>
      <c r="B34" s="26">
        <v>1244411</v>
      </c>
      <c r="C34" s="26">
        <v>381670</v>
      </c>
      <c r="D34" s="26">
        <v>358500</v>
      </c>
      <c r="E34" s="26">
        <v>65091</v>
      </c>
      <c r="F34" s="26">
        <v>32969</v>
      </c>
      <c r="G34" s="26">
        <f t="shared" si="0"/>
        <v>2082641</v>
      </c>
    </row>
    <row r="35" spans="1:7" ht="13.5" customHeight="1">
      <c r="A35" s="347" t="s">
        <v>323</v>
      </c>
      <c r="B35" s="348">
        <v>5105083</v>
      </c>
      <c r="C35" s="348">
        <v>2106009</v>
      </c>
      <c r="D35" s="348">
        <v>1611500</v>
      </c>
      <c r="E35" s="348">
        <v>18091</v>
      </c>
      <c r="F35" s="348">
        <v>2829100</v>
      </c>
      <c r="G35" s="348">
        <f t="shared" si="0"/>
        <v>11669783</v>
      </c>
    </row>
    <row r="36" spans="1:7" ht="13.5" customHeight="1">
      <c r="A36" s="25" t="s">
        <v>324</v>
      </c>
      <c r="B36" s="26">
        <v>1085936</v>
      </c>
      <c r="C36" s="26">
        <v>353626</v>
      </c>
      <c r="D36" s="26">
        <v>1720000</v>
      </c>
      <c r="E36" s="26">
        <v>0</v>
      </c>
      <c r="F36" s="26">
        <v>416513</v>
      </c>
      <c r="G36" s="26">
        <f t="shared" si="0"/>
        <v>3576075</v>
      </c>
    </row>
    <row r="37" spans="1:7" ht="13.5" customHeight="1">
      <c r="A37" s="347" t="s">
        <v>325</v>
      </c>
      <c r="B37" s="348">
        <v>2134001</v>
      </c>
      <c r="C37" s="348">
        <v>646591</v>
      </c>
      <c r="D37" s="348">
        <v>386400</v>
      </c>
      <c r="E37" s="348">
        <v>11100</v>
      </c>
      <c r="F37" s="348">
        <v>386441</v>
      </c>
      <c r="G37" s="348">
        <f t="shared" si="0"/>
        <v>3564533</v>
      </c>
    </row>
    <row r="38" spans="1:7" ht="13.5" customHeight="1">
      <c r="A38" s="25" t="s">
        <v>326</v>
      </c>
      <c r="B38" s="26">
        <v>2884507</v>
      </c>
      <c r="C38" s="26">
        <v>1195883</v>
      </c>
      <c r="D38" s="26">
        <v>931700</v>
      </c>
      <c r="E38" s="26">
        <v>749600</v>
      </c>
      <c r="F38" s="26">
        <v>1677673</v>
      </c>
      <c r="G38" s="26">
        <f t="shared" si="0"/>
        <v>7439363</v>
      </c>
    </row>
    <row r="39" spans="1:7" ht="13.5" customHeight="1">
      <c r="A39" s="347" t="s">
        <v>327</v>
      </c>
      <c r="B39" s="348">
        <v>982791</v>
      </c>
      <c r="C39" s="348">
        <v>308266</v>
      </c>
      <c r="D39" s="348">
        <v>5991500</v>
      </c>
      <c r="E39" s="348">
        <v>2320</v>
      </c>
      <c r="F39" s="348">
        <v>1248539</v>
      </c>
      <c r="G39" s="348">
        <f t="shared" si="0"/>
        <v>8533416</v>
      </c>
    </row>
    <row r="40" spans="1:7" ht="13.5" customHeight="1">
      <c r="A40" s="25" t="s">
        <v>328</v>
      </c>
      <c r="B40" s="26">
        <v>1345687</v>
      </c>
      <c r="C40" s="26">
        <v>1324364</v>
      </c>
      <c r="D40" s="26">
        <v>240300</v>
      </c>
      <c r="E40" s="26">
        <v>475341</v>
      </c>
      <c r="F40" s="26">
        <v>2748847</v>
      </c>
      <c r="G40" s="26">
        <f t="shared" si="0"/>
        <v>6134539</v>
      </c>
    </row>
    <row r="41" spans="1:7" ht="13.5" customHeight="1">
      <c r="A41" s="347" t="s">
        <v>329</v>
      </c>
      <c r="B41" s="348">
        <v>2268406</v>
      </c>
      <c r="C41" s="348">
        <v>1325814</v>
      </c>
      <c r="D41" s="348">
        <v>1424200</v>
      </c>
      <c r="E41" s="348">
        <v>1864163</v>
      </c>
      <c r="F41" s="348">
        <v>2320891</v>
      </c>
      <c r="G41" s="348">
        <f t="shared" si="0"/>
        <v>9203474</v>
      </c>
    </row>
    <row r="42" spans="1:7" ht="13.5" customHeight="1">
      <c r="A42" s="25" t="s">
        <v>330</v>
      </c>
      <c r="B42" s="26">
        <v>498069</v>
      </c>
      <c r="C42" s="26">
        <v>371083</v>
      </c>
      <c r="D42" s="26">
        <v>464700</v>
      </c>
      <c r="E42" s="26">
        <v>8409</v>
      </c>
      <c r="F42" s="26">
        <v>175872</v>
      </c>
      <c r="G42" s="26">
        <f t="shared" si="0"/>
        <v>1518133</v>
      </c>
    </row>
    <row r="43" spans="1:7" ht="13.5" customHeight="1">
      <c r="A43" s="347" t="s">
        <v>331</v>
      </c>
      <c r="B43" s="348">
        <v>584773</v>
      </c>
      <c r="C43" s="348">
        <v>187132</v>
      </c>
      <c r="D43" s="348">
        <v>200000</v>
      </c>
      <c r="E43" s="348">
        <v>8010</v>
      </c>
      <c r="F43" s="348">
        <v>123249</v>
      </c>
      <c r="G43" s="348">
        <f t="shared" si="0"/>
        <v>1103164</v>
      </c>
    </row>
    <row r="44" spans="1:7" ht="13.5" customHeight="1">
      <c r="A44" s="25" t="s">
        <v>332</v>
      </c>
      <c r="B44" s="26">
        <v>342925</v>
      </c>
      <c r="C44" s="26">
        <v>245209</v>
      </c>
      <c r="D44" s="26">
        <v>674600</v>
      </c>
      <c r="E44" s="26">
        <v>0</v>
      </c>
      <c r="F44" s="26">
        <v>344635</v>
      </c>
      <c r="G44" s="26">
        <f t="shared" si="0"/>
        <v>1607369</v>
      </c>
    </row>
    <row r="45" spans="1:7" ht="13.5" customHeight="1">
      <c r="A45" s="347" t="s">
        <v>333</v>
      </c>
      <c r="B45" s="348">
        <v>815196</v>
      </c>
      <c r="C45" s="348">
        <v>530651</v>
      </c>
      <c r="D45" s="348">
        <v>0</v>
      </c>
      <c r="E45" s="348">
        <v>0</v>
      </c>
      <c r="F45" s="348">
        <v>272424</v>
      </c>
      <c r="G45" s="348">
        <f t="shared" si="0"/>
        <v>1618271</v>
      </c>
    </row>
    <row r="46" spans="1:7" ht="13.5" customHeight="1">
      <c r="A46" s="25" t="s">
        <v>334</v>
      </c>
      <c r="B46" s="26">
        <v>13626435</v>
      </c>
      <c r="C46" s="26">
        <v>2549895</v>
      </c>
      <c r="D46" s="26">
        <v>4121900</v>
      </c>
      <c r="E46" s="26">
        <v>1432766</v>
      </c>
      <c r="F46" s="26">
        <v>5922625</v>
      </c>
      <c r="G46" s="26">
        <f t="shared" si="0"/>
        <v>27653621</v>
      </c>
    </row>
    <row r="47" spans="1:7" ht="4.5" customHeight="1">
      <c r="A47" s="27"/>
      <c r="B47" s="28"/>
      <c r="C47" s="28"/>
      <c r="D47" s="28"/>
      <c r="E47" s="28"/>
      <c r="F47" s="28"/>
      <c r="G47" s="28"/>
    </row>
    <row r="48" spans="1:7" ht="13.5" customHeight="1">
      <c r="A48" s="349" t="s">
        <v>335</v>
      </c>
      <c r="B48" s="350">
        <f aca="true" t="shared" si="1" ref="B48:G48">SUM(B11:B46)</f>
        <v>70401482</v>
      </c>
      <c r="C48" s="350">
        <f t="shared" si="1"/>
        <v>22001350</v>
      </c>
      <c r="D48" s="350">
        <f t="shared" si="1"/>
        <v>48000612</v>
      </c>
      <c r="E48" s="350">
        <f t="shared" si="1"/>
        <v>6186747</v>
      </c>
      <c r="F48" s="350">
        <f t="shared" si="1"/>
        <v>44337471</v>
      </c>
      <c r="G48" s="350">
        <f t="shared" si="1"/>
        <v>190927662</v>
      </c>
    </row>
    <row r="49" spans="1:7" ht="4.5" customHeight="1">
      <c r="A49" s="27" t="s">
        <v>50</v>
      </c>
      <c r="B49" s="28"/>
      <c r="C49" s="28"/>
      <c r="D49" s="28"/>
      <c r="E49" s="28"/>
      <c r="F49" s="28"/>
      <c r="G49" s="28"/>
    </row>
    <row r="50" spans="1:7" ht="13.5" customHeight="1">
      <c r="A50" s="25" t="s">
        <v>336</v>
      </c>
      <c r="B50" s="26">
        <v>0</v>
      </c>
      <c r="C50" s="26">
        <v>105604</v>
      </c>
      <c r="D50" s="26">
        <v>0</v>
      </c>
      <c r="E50" s="26">
        <v>0</v>
      </c>
      <c r="F50" s="26">
        <v>9259</v>
      </c>
      <c r="G50" s="26">
        <f>SUM(B50:F50)</f>
        <v>114863</v>
      </c>
    </row>
    <row r="51" spans="1:7" ht="13.5" customHeight="1">
      <c r="A51" s="347" t="s">
        <v>337</v>
      </c>
      <c r="B51" s="348">
        <v>426956</v>
      </c>
      <c r="C51" s="348">
        <v>62569</v>
      </c>
      <c r="D51" s="348">
        <v>495900</v>
      </c>
      <c r="E51" s="348">
        <v>0</v>
      </c>
      <c r="F51" s="348">
        <v>83572</v>
      </c>
      <c r="G51" s="348">
        <f>SUM(B51:F51)</f>
        <v>1068997</v>
      </c>
    </row>
    <row r="52" spans="1:7" ht="49.5" customHeight="1">
      <c r="A52" s="29"/>
      <c r="B52" s="29"/>
      <c r="C52" s="29"/>
      <c r="D52" s="29"/>
      <c r="E52" s="29"/>
      <c r="F52" s="29"/>
      <c r="G52" s="29"/>
    </row>
    <row r="53" ht="15" customHeight="1">
      <c r="A53" s="154" t="s">
        <v>11</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F53"/>
  <sheetViews>
    <sheetView showGridLines="0" showZeros="0" workbookViewId="0" topLeftCell="A1">
      <selection activeCell="A1" sqref="A1"/>
    </sheetView>
  </sheetViews>
  <sheetFormatPr defaultColWidth="19.83203125" defaultRowHeight="12"/>
  <cols>
    <col min="1" max="1" width="34.83203125" style="1" customWidth="1"/>
    <col min="2" max="2" width="18.83203125" style="1" customWidth="1"/>
    <col min="3" max="4" width="19.83203125" style="1" customWidth="1"/>
    <col min="5" max="16384" width="19.83203125" style="1" customWidth="1"/>
  </cols>
  <sheetData>
    <row r="1" ht="6.75" customHeight="1">
      <c r="A1" s="5"/>
    </row>
    <row r="2" spans="1:6" ht="15.75" customHeight="1">
      <c r="A2" s="156"/>
      <c r="B2" s="242" t="s">
        <v>155</v>
      </c>
      <c r="C2" s="262"/>
      <c r="D2" s="262"/>
      <c r="E2" s="263"/>
      <c r="F2" s="264" t="s">
        <v>51</v>
      </c>
    </row>
    <row r="3" spans="1:6" ht="15.75" customHeight="1">
      <c r="A3" s="158"/>
      <c r="B3" s="279" t="str">
        <f>capyear</f>
        <v>CAPITAL FUND 2005/2006 ACTUAL</v>
      </c>
      <c r="C3" s="266"/>
      <c r="D3" s="266"/>
      <c r="E3" s="267"/>
      <c r="F3" s="267"/>
    </row>
    <row r="4" spans="2:6" ht="15.75" customHeight="1">
      <c r="B4" s="6"/>
      <c r="C4" s="6"/>
      <c r="D4" s="6"/>
      <c r="E4" s="6"/>
      <c r="F4" s="6"/>
    </row>
    <row r="5" spans="2:6" ht="15.75" customHeight="1">
      <c r="B5" s="6"/>
      <c r="C5" s="6"/>
      <c r="D5" s="6"/>
      <c r="E5" s="6"/>
      <c r="F5" s="6"/>
    </row>
    <row r="6" spans="2:6" ht="15.75" customHeight="1">
      <c r="B6" s="178" t="s">
        <v>164</v>
      </c>
      <c r="C6" s="198"/>
      <c r="D6" s="198"/>
      <c r="E6" s="198"/>
      <c r="F6" s="199"/>
    </row>
    <row r="7" spans="2:6" ht="15.75" customHeight="1">
      <c r="B7" s="376" t="s">
        <v>176</v>
      </c>
      <c r="C7" s="379"/>
      <c r="D7" s="379"/>
      <c r="E7" s="377"/>
      <c r="F7" s="423"/>
    </row>
    <row r="8" spans="1:6" ht="15.75" customHeight="1">
      <c r="A8" s="76"/>
      <c r="B8" s="467"/>
      <c r="C8" s="468"/>
      <c r="D8" s="468"/>
      <c r="E8" s="413"/>
      <c r="F8" s="427" t="s">
        <v>201</v>
      </c>
    </row>
    <row r="9" spans="1:6" ht="15.75" customHeight="1">
      <c r="A9" s="42" t="s">
        <v>141</v>
      </c>
      <c r="B9" s="364" t="s">
        <v>215</v>
      </c>
      <c r="C9" s="374" t="s">
        <v>216</v>
      </c>
      <c r="D9" s="374" t="s">
        <v>217</v>
      </c>
      <c r="E9" s="374" t="s">
        <v>218</v>
      </c>
      <c r="F9" s="374" t="s">
        <v>211</v>
      </c>
    </row>
    <row r="10" spans="1:6" ht="4.5" customHeight="1">
      <c r="A10" s="4"/>
      <c r="B10" s="241"/>
      <c r="C10" s="241"/>
      <c r="D10" s="241"/>
      <c r="E10" s="241"/>
      <c r="F10" s="241"/>
    </row>
    <row r="11" spans="1:6" ht="13.5" customHeight="1">
      <c r="A11" s="347" t="s">
        <v>300</v>
      </c>
      <c r="B11" s="348">
        <v>0</v>
      </c>
      <c r="C11" s="348">
        <v>2309488</v>
      </c>
      <c r="D11" s="348">
        <v>0</v>
      </c>
      <c r="E11" s="348">
        <v>157621</v>
      </c>
      <c r="F11" s="348">
        <v>1198751</v>
      </c>
    </row>
    <row r="12" spans="1:6" ht="13.5" customHeight="1">
      <c r="A12" s="25" t="s">
        <v>301</v>
      </c>
      <c r="B12" s="26">
        <v>0</v>
      </c>
      <c r="C12" s="26">
        <v>608045</v>
      </c>
      <c r="D12" s="26">
        <v>0</v>
      </c>
      <c r="E12" s="26">
        <v>500726</v>
      </c>
      <c r="F12" s="26">
        <v>885772</v>
      </c>
    </row>
    <row r="13" spans="1:6" ht="13.5" customHeight="1">
      <c r="A13" s="347" t="s">
        <v>302</v>
      </c>
      <c r="B13" s="348">
        <v>0</v>
      </c>
      <c r="C13" s="348">
        <v>536359</v>
      </c>
      <c r="D13" s="348">
        <v>0</v>
      </c>
      <c r="E13" s="348">
        <v>367575</v>
      </c>
      <c r="F13" s="348">
        <v>2959492</v>
      </c>
    </row>
    <row r="14" spans="1:6" ht="13.5" customHeight="1">
      <c r="A14" s="25" t="s">
        <v>338</v>
      </c>
      <c r="B14" s="26">
        <v>879271</v>
      </c>
      <c r="C14" s="26">
        <v>4360399</v>
      </c>
      <c r="D14" s="26">
        <v>0</v>
      </c>
      <c r="E14" s="26">
        <v>0</v>
      </c>
      <c r="F14" s="26">
        <v>3504517</v>
      </c>
    </row>
    <row r="15" spans="1:6" ht="13.5" customHeight="1">
      <c r="A15" s="347" t="s">
        <v>303</v>
      </c>
      <c r="B15" s="348">
        <v>167178</v>
      </c>
      <c r="C15" s="348">
        <v>1724649</v>
      </c>
      <c r="D15" s="348">
        <v>0</v>
      </c>
      <c r="E15" s="348">
        <v>116450</v>
      </c>
      <c r="F15" s="348">
        <v>1226574</v>
      </c>
    </row>
    <row r="16" spans="1:6" ht="13.5" customHeight="1">
      <c r="A16" s="25" t="s">
        <v>304</v>
      </c>
      <c r="B16" s="26">
        <v>0</v>
      </c>
      <c r="C16" s="26">
        <v>8526</v>
      </c>
      <c r="D16" s="26">
        <v>119455</v>
      </c>
      <c r="E16" s="26">
        <v>0</v>
      </c>
      <c r="F16" s="26">
        <v>85342</v>
      </c>
    </row>
    <row r="17" spans="1:6" ht="13.5" customHeight="1">
      <c r="A17" s="347" t="s">
        <v>305</v>
      </c>
      <c r="B17" s="348">
        <v>0</v>
      </c>
      <c r="C17" s="348">
        <v>614355</v>
      </c>
      <c r="D17" s="348">
        <v>0</v>
      </c>
      <c r="E17" s="348">
        <v>385901</v>
      </c>
      <c r="F17" s="348">
        <v>1353984</v>
      </c>
    </row>
    <row r="18" spans="1:6" ht="13.5" customHeight="1">
      <c r="A18" s="25" t="s">
        <v>306</v>
      </c>
      <c r="B18" s="26">
        <v>-83643</v>
      </c>
      <c r="C18" s="26">
        <v>3725988</v>
      </c>
      <c r="D18" s="26">
        <v>17992</v>
      </c>
      <c r="E18" s="26">
        <v>242279</v>
      </c>
      <c r="F18" s="26">
        <v>1696042</v>
      </c>
    </row>
    <row r="19" spans="1:6" ht="13.5" customHeight="1">
      <c r="A19" s="347" t="s">
        <v>307</v>
      </c>
      <c r="B19" s="348">
        <v>0</v>
      </c>
      <c r="C19" s="348">
        <v>6523894</v>
      </c>
      <c r="D19" s="348">
        <v>44967</v>
      </c>
      <c r="E19" s="348">
        <v>170806</v>
      </c>
      <c r="F19" s="348">
        <v>1252282</v>
      </c>
    </row>
    <row r="20" spans="1:6" ht="13.5" customHeight="1">
      <c r="A20" s="25" t="s">
        <v>308</v>
      </c>
      <c r="B20" s="26">
        <v>25723</v>
      </c>
      <c r="C20" s="26">
        <v>1725185</v>
      </c>
      <c r="D20" s="26">
        <v>67518</v>
      </c>
      <c r="E20" s="26">
        <v>218371</v>
      </c>
      <c r="F20" s="26">
        <v>3615795</v>
      </c>
    </row>
    <row r="21" spans="1:6" ht="13.5" customHeight="1">
      <c r="A21" s="347" t="s">
        <v>309</v>
      </c>
      <c r="B21" s="348">
        <v>0</v>
      </c>
      <c r="C21" s="348">
        <v>1028167</v>
      </c>
      <c r="D21" s="348">
        <v>0</v>
      </c>
      <c r="E21" s="348">
        <v>396636</v>
      </c>
      <c r="F21" s="348">
        <v>1018213</v>
      </c>
    </row>
    <row r="22" spans="1:6" ht="13.5" customHeight="1">
      <c r="A22" s="25" t="s">
        <v>310</v>
      </c>
      <c r="B22" s="26">
        <v>0</v>
      </c>
      <c r="C22" s="26">
        <v>45878</v>
      </c>
      <c r="D22" s="26">
        <v>0</v>
      </c>
      <c r="E22" s="26">
        <v>86425</v>
      </c>
      <c r="F22" s="26">
        <v>465451</v>
      </c>
    </row>
    <row r="23" spans="1:6" ht="13.5" customHeight="1">
      <c r="A23" s="347" t="s">
        <v>311</v>
      </c>
      <c r="B23" s="348">
        <v>0</v>
      </c>
      <c r="C23" s="348">
        <v>3219832</v>
      </c>
      <c r="D23" s="348">
        <v>0</v>
      </c>
      <c r="E23" s="348">
        <v>330762</v>
      </c>
      <c r="F23" s="348">
        <v>462376</v>
      </c>
    </row>
    <row r="24" spans="1:6" ht="13.5" customHeight="1">
      <c r="A24" s="25" t="s">
        <v>312</v>
      </c>
      <c r="B24" s="26">
        <v>0</v>
      </c>
      <c r="C24" s="26">
        <v>3227805</v>
      </c>
      <c r="D24" s="26">
        <v>219267</v>
      </c>
      <c r="E24" s="26">
        <v>451628</v>
      </c>
      <c r="F24" s="26">
        <v>1555928</v>
      </c>
    </row>
    <row r="25" spans="1:6" ht="13.5" customHeight="1">
      <c r="A25" s="347" t="s">
        <v>313</v>
      </c>
      <c r="B25" s="348">
        <v>0</v>
      </c>
      <c r="C25" s="348">
        <v>2869606</v>
      </c>
      <c r="D25" s="348">
        <v>0</v>
      </c>
      <c r="E25" s="348">
        <v>532126</v>
      </c>
      <c r="F25" s="348">
        <v>4641971</v>
      </c>
    </row>
    <row r="26" spans="1:6" ht="13.5" customHeight="1">
      <c r="A26" s="25" t="s">
        <v>314</v>
      </c>
      <c r="B26" s="26">
        <v>0</v>
      </c>
      <c r="C26" s="26">
        <v>1821241</v>
      </c>
      <c r="D26" s="26">
        <v>35853</v>
      </c>
      <c r="E26" s="26">
        <v>361004</v>
      </c>
      <c r="F26" s="26">
        <v>1115930</v>
      </c>
    </row>
    <row r="27" spans="1:6" ht="13.5" customHeight="1">
      <c r="A27" s="347" t="s">
        <v>315</v>
      </c>
      <c r="B27" s="348">
        <v>0</v>
      </c>
      <c r="C27" s="348">
        <v>367230</v>
      </c>
      <c r="D27" s="348">
        <v>0</v>
      </c>
      <c r="E27" s="348">
        <v>17751</v>
      </c>
      <c r="F27" s="348">
        <v>1068366</v>
      </c>
    </row>
    <row r="28" spans="1:6" ht="13.5" customHeight="1">
      <c r="A28" s="25" t="s">
        <v>316</v>
      </c>
      <c r="B28" s="26">
        <v>0</v>
      </c>
      <c r="C28" s="26">
        <v>637063</v>
      </c>
      <c r="D28" s="26">
        <v>0</v>
      </c>
      <c r="E28" s="26">
        <v>115584</v>
      </c>
      <c r="F28" s="26">
        <v>1521016</v>
      </c>
    </row>
    <row r="29" spans="1:6" ht="13.5" customHeight="1">
      <c r="A29" s="347" t="s">
        <v>317</v>
      </c>
      <c r="B29" s="348">
        <v>39465</v>
      </c>
      <c r="C29" s="348">
        <v>2540585</v>
      </c>
      <c r="D29" s="348">
        <v>2016231</v>
      </c>
      <c r="E29" s="348">
        <v>698110</v>
      </c>
      <c r="F29" s="348">
        <v>4099664</v>
      </c>
    </row>
    <row r="30" spans="1:6" ht="13.5" customHeight="1">
      <c r="A30" s="25" t="s">
        <v>318</v>
      </c>
      <c r="B30" s="26">
        <v>0</v>
      </c>
      <c r="C30" s="26">
        <v>0</v>
      </c>
      <c r="D30" s="26">
        <v>0</v>
      </c>
      <c r="E30" s="26">
        <v>204200</v>
      </c>
      <c r="F30" s="26">
        <v>400456</v>
      </c>
    </row>
    <row r="31" spans="1:6" ht="13.5" customHeight="1">
      <c r="A31" s="347" t="s">
        <v>319</v>
      </c>
      <c r="B31" s="348">
        <v>0</v>
      </c>
      <c r="C31" s="348">
        <v>733482</v>
      </c>
      <c r="D31" s="348">
        <v>0</v>
      </c>
      <c r="E31" s="348">
        <v>85046</v>
      </c>
      <c r="F31" s="348">
        <v>1143015</v>
      </c>
    </row>
    <row r="32" spans="1:6" ht="13.5" customHeight="1">
      <c r="A32" s="25" t="s">
        <v>320</v>
      </c>
      <c r="B32" s="26">
        <v>0</v>
      </c>
      <c r="C32" s="26">
        <v>156247</v>
      </c>
      <c r="D32" s="26">
        <v>0</v>
      </c>
      <c r="E32" s="26">
        <v>263171</v>
      </c>
      <c r="F32" s="26">
        <v>1011560</v>
      </c>
    </row>
    <row r="33" spans="1:6" ht="13.5" customHeight="1">
      <c r="A33" s="347" t="s">
        <v>321</v>
      </c>
      <c r="B33" s="348">
        <v>0</v>
      </c>
      <c r="C33" s="348">
        <v>262783</v>
      </c>
      <c r="D33" s="348">
        <v>0</v>
      </c>
      <c r="E33" s="348">
        <v>320418</v>
      </c>
      <c r="F33" s="348">
        <v>1440696</v>
      </c>
    </row>
    <row r="34" spans="1:6" ht="13.5" customHeight="1">
      <c r="A34" s="25" t="s">
        <v>322</v>
      </c>
      <c r="B34" s="26">
        <v>0</v>
      </c>
      <c r="C34" s="26">
        <v>284943</v>
      </c>
      <c r="D34" s="26">
        <v>0</v>
      </c>
      <c r="E34" s="26">
        <v>238975</v>
      </c>
      <c r="F34" s="26">
        <v>1327434</v>
      </c>
    </row>
    <row r="35" spans="1:6" ht="13.5" customHeight="1">
      <c r="A35" s="347" t="s">
        <v>323</v>
      </c>
      <c r="B35" s="348">
        <v>0</v>
      </c>
      <c r="C35" s="348">
        <v>3797319</v>
      </c>
      <c r="D35" s="348">
        <v>12234</v>
      </c>
      <c r="E35" s="348">
        <v>471595</v>
      </c>
      <c r="F35" s="348">
        <v>5702700</v>
      </c>
    </row>
    <row r="36" spans="1:6" ht="13.5" customHeight="1">
      <c r="A36" s="25" t="s">
        <v>324</v>
      </c>
      <c r="B36" s="26">
        <v>0</v>
      </c>
      <c r="C36" s="26">
        <v>1770995</v>
      </c>
      <c r="D36" s="26">
        <v>31987</v>
      </c>
      <c r="E36" s="26">
        <v>259245</v>
      </c>
      <c r="F36" s="26">
        <v>1080317</v>
      </c>
    </row>
    <row r="37" spans="1:6" ht="13.5" customHeight="1">
      <c r="A37" s="347" t="s">
        <v>325</v>
      </c>
      <c r="B37" s="348">
        <v>0</v>
      </c>
      <c r="C37" s="348">
        <v>486829</v>
      </c>
      <c r="D37" s="348">
        <v>0</v>
      </c>
      <c r="E37" s="348">
        <v>262253</v>
      </c>
      <c r="F37" s="348">
        <v>2459596</v>
      </c>
    </row>
    <row r="38" spans="1:6" ht="13.5" customHeight="1">
      <c r="A38" s="25" t="s">
        <v>326</v>
      </c>
      <c r="B38" s="26">
        <v>863187</v>
      </c>
      <c r="C38" s="26">
        <v>1431834</v>
      </c>
      <c r="D38" s="26">
        <v>554040</v>
      </c>
      <c r="E38" s="26">
        <v>519080</v>
      </c>
      <c r="F38" s="26">
        <v>3370493</v>
      </c>
    </row>
    <row r="39" spans="1:6" ht="13.5" customHeight="1">
      <c r="A39" s="347" t="s">
        <v>327</v>
      </c>
      <c r="B39" s="348">
        <v>0</v>
      </c>
      <c r="C39" s="348">
        <v>6228615</v>
      </c>
      <c r="D39" s="348">
        <v>199271</v>
      </c>
      <c r="E39" s="348">
        <v>528558</v>
      </c>
      <c r="F39" s="348">
        <v>982791</v>
      </c>
    </row>
    <row r="40" spans="1:6" ht="13.5" customHeight="1">
      <c r="A40" s="25" t="s">
        <v>328</v>
      </c>
      <c r="B40" s="26">
        <v>0</v>
      </c>
      <c r="C40" s="26">
        <v>1178619</v>
      </c>
      <c r="D40" s="26">
        <v>777804</v>
      </c>
      <c r="E40" s="26">
        <v>138460</v>
      </c>
      <c r="F40" s="26">
        <v>1345400</v>
      </c>
    </row>
    <row r="41" spans="1:6" ht="13.5" customHeight="1">
      <c r="A41" s="347" t="s">
        <v>329</v>
      </c>
      <c r="B41" s="348">
        <v>112124</v>
      </c>
      <c r="C41" s="348">
        <v>3021441</v>
      </c>
      <c r="D41" s="348">
        <v>207947</v>
      </c>
      <c r="E41" s="348">
        <v>831383</v>
      </c>
      <c r="F41" s="348">
        <v>2408403</v>
      </c>
    </row>
    <row r="42" spans="1:6" ht="13.5" customHeight="1">
      <c r="A42" s="25" t="s">
        <v>330</v>
      </c>
      <c r="B42" s="26">
        <v>0</v>
      </c>
      <c r="C42" s="26">
        <v>406188</v>
      </c>
      <c r="D42" s="26">
        <v>99645</v>
      </c>
      <c r="E42" s="26">
        <v>183646</v>
      </c>
      <c r="F42" s="26">
        <v>491700</v>
      </c>
    </row>
    <row r="43" spans="1:6" ht="13.5" customHeight="1">
      <c r="A43" s="347" t="s">
        <v>331</v>
      </c>
      <c r="B43" s="348">
        <v>0</v>
      </c>
      <c r="C43" s="348">
        <v>230617</v>
      </c>
      <c r="D43" s="348">
        <v>0</v>
      </c>
      <c r="E43" s="348">
        <v>156515</v>
      </c>
      <c r="F43" s="348">
        <v>584773</v>
      </c>
    </row>
    <row r="44" spans="1:6" ht="13.5" customHeight="1">
      <c r="A44" s="25" t="s">
        <v>332</v>
      </c>
      <c r="B44" s="26">
        <v>0</v>
      </c>
      <c r="C44" s="26">
        <v>290506</v>
      </c>
      <c r="D44" s="26">
        <v>0</v>
      </c>
      <c r="E44" s="26">
        <v>160209</v>
      </c>
      <c r="F44" s="26">
        <v>342812</v>
      </c>
    </row>
    <row r="45" spans="1:6" ht="13.5" customHeight="1">
      <c r="A45" s="347" t="s">
        <v>333</v>
      </c>
      <c r="B45" s="348">
        <v>431032</v>
      </c>
      <c r="C45" s="348">
        <v>9203</v>
      </c>
      <c r="D45" s="348">
        <v>0</v>
      </c>
      <c r="E45" s="348">
        <v>0</v>
      </c>
      <c r="F45" s="348">
        <v>815195</v>
      </c>
    </row>
    <row r="46" spans="1:6" ht="13.5" customHeight="1">
      <c r="A46" s="25" t="s">
        <v>334</v>
      </c>
      <c r="B46" s="26">
        <v>83422</v>
      </c>
      <c r="C46" s="26">
        <v>5473383</v>
      </c>
      <c r="D46" s="26">
        <v>411961</v>
      </c>
      <c r="E46" s="26">
        <v>52083</v>
      </c>
      <c r="F46" s="26">
        <v>13623857</v>
      </c>
    </row>
    <row r="47" spans="1:6" ht="4.5" customHeight="1">
      <c r="A47" s="27"/>
      <c r="B47" s="28"/>
      <c r="C47" s="28"/>
      <c r="D47" s="28"/>
      <c r="E47" s="28"/>
      <c r="F47" s="28"/>
    </row>
    <row r="48" spans="1:6" ht="13.5" customHeight="1">
      <c r="A48" s="349" t="s">
        <v>335</v>
      </c>
      <c r="B48" s="350">
        <f>SUM(B11:B46)</f>
        <v>2517759</v>
      </c>
      <c r="C48" s="350">
        <f>SUM(C11:C46)</f>
        <v>63657299</v>
      </c>
      <c r="D48" s="350">
        <f>SUM(D11:D46)</f>
        <v>4816172</v>
      </c>
      <c r="E48" s="350">
        <f>SUM(E11:E46)</f>
        <v>9824592</v>
      </c>
      <c r="F48" s="350">
        <f>SUM(F11:F46)</f>
        <v>72258664</v>
      </c>
    </row>
    <row r="49" spans="1:6" ht="4.5" customHeight="1">
      <c r="A49" s="27" t="s">
        <v>50</v>
      </c>
      <c r="B49" s="28"/>
      <c r="C49" s="28"/>
      <c r="D49" s="28"/>
      <c r="E49" s="28"/>
      <c r="F49" s="28"/>
    </row>
    <row r="50" spans="1:6" ht="13.5" customHeight="1">
      <c r="A50" s="25" t="s">
        <v>336</v>
      </c>
      <c r="B50" s="26">
        <v>0</v>
      </c>
      <c r="C50" s="26">
        <v>0</v>
      </c>
      <c r="D50" s="26">
        <v>0</v>
      </c>
      <c r="E50" s="26">
        <v>0</v>
      </c>
      <c r="F50" s="26">
        <v>106399</v>
      </c>
    </row>
    <row r="51" spans="1:6" ht="13.5" customHeight="1">
      <c r="A51" s="347" t="s">
        <v>337</v>
      </c>
      <c r="B51" s="348">
        <v>0</v>
      </c>
      <c r="C51" s="348">
        <v>169936</v>
      </c>
      <c r="D51" s="348">
        <v>0</v>
      </c>
      <c r="E51" s="348">
        <v>0</v>
      </c>
      <c r="F51" s="348">
        <v>489869</v>
      </c>
    </row>
    <row r="52" spans="1:6" ht="49.5" customHeight="1">
      <c r="A52" s="210"/>
      <c r="B52" s="210"/>
      <c r="C52" s="210"/>
      <c r="D52" s="210"/>
      <c r="E52" s="210"/>
      <c r="F52" s="210"/>
    </row>
    <row r="53" spans="1:6" ht="15" customHeight="1">
      <c r="A53" s="342"/>
      <c r="B53" s="210"/>
      <c r="C53" s="210"/>
      <c r="D53" s="210"/>
      <c r="E53" s="210"/>
      <c r="F53" s="210"/>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2.xml><?xml version="1.0" encoding="utf-8"?>
<worksheet xmlns="http://schemas.openxmlformats.org/spreadsheetml/2006/main" xmlns:r="http://schemas.openxmlformats.org/officeDocument/2006/relationships">
  <sheetPr codeName="Sheet41">
    <pageSetUpPr fitToPage="1"/>
  </sheetPr>
  <dimension ref="A1:E53"/>
  <sheetViews>
    <sheetView showGridLines="0" showZeros="0" workbookViewId="0" topLeftCell="A1">
      <selection activeCell="A1" sqref="A1"/>
    </sheetView>
  </sheetViews>
  <sheetFormatPr defaultColWidth="19.83203125" defaultRowHeight="12"/>
  <cols>
    <col min="1" max="1" width="36.83203125" style="1" customWidth="1"/>
    <col min="2" max="4" width="20.83203125" style="1" customWidth="1"/>
    <col min="5" max="5" width="34.83203125" style="1" customWidth="1"/>
    <col min="6" max="16384" width="19.83203125" style="1" customWidth="1"/>
  </cols>
  <sheetData>
    <row r="1" ht="6.75" customHeight="1">
      <c r="A1" s="5"/>
    </row>
    <row r="2" spans="1:5" ht="15.75" customHeight="1">
      <c r="A2" s="156"/>
      <c r="B2" s="242" t="s">
        <v>155</v>
      </c>
      <c r="C2" s="262"/>
      <c r="D2" s="262"/>
      <c r="E2" s="277" t="s">
        <v>52</v>
      </c>
    </row>
    <row r="3" spans="1:5" ht="15.75" customHeight="1">
      <c r="A3" s="158"/>
      <c r="B3" s="279" t="str">
        <f>capyear</f>
        <v>CAPITAL FUND 2005/2006 ACTUAL</v>
      </c>
      <c r="C3" s="266"/>
      <c r="D3" s="266"/>
      <c r="E3" s="267"/>
    </row>
    <row r="4" spans="2:5" ht="15.75" customHeight="1">
      <c r="B4" s="6"/>
      <c r="D4" s="6"/>
      <c r="E4" s="6"/>
    </row>
    <row r="5" spans="2:5" ht="15.75" customHeight="1">
      <c r="B5" s="6"/>
      <c r="C5" s="6"/>
      <c r="D5" s="6"/>
      <c r="E5" s="6"/>
    </row>
    <row r="6" spans="2:5" ht="15.75" customHeight="1">
      <c r="B6" s="178" t="s">
        <v>165</v>
      </c>
      <c r="C6" s="198"/>
      <c r="D6" s="199"/>
      <c r="E6" s="6"/>
    </row>
    <row r="7" spans="2:5" ht="15.75" customHeight="1">
      <c r="B7" s="441"/>
      <c r="C7" s="441" t="s">
        <v>177</v>
      </c>
      <c r="D7" s="442"/>
      <c r="E7" s="6"/>
    </row>
    <row r="8" spans="1:5" ht="15.75" customHeight="1">
      <c r="A8" s="76"/>
      <c r="B8" s="443" t="s">
        <v>198</v>
      </c>
      <c r="C8" s="444" t="s">
        <v>202</v>
      </c>
      <c r="D8" s="445"/>
      <c r="E8" s="6"/>
    </row>
    <row r="9" spans="1:5" ht="15.75" customHeight="1">
      <c r="A9" s="42" t="s">
        <v>141</v>
      </c>
      <c r="B9" s="446" t="s">
        <v>154</v>
      </c>
      <c r="C9" s="447" t="s">
        <v>203</v>
      </c>
      <c r="D9" s="447" t="s">
        <v>112</v>
      </c>
      <c r="E9" s="6"/>
    </row>
    <row r="10" spans="1:5" ht="4.5" customHeight="1">
      <c r="A10" s="4"/>
      <c r="B10" s="241"/>
      <c r="C10" s="241"/>
      <c r="D10" s="241"/>
      <c r="E10" s="5"/>
    </row>
    <row r="11" spans="1:4" ht="13.5" customHeight="1">
      <c r="A11" s="347" t="s">
        <v>300</v>
      </c>
      <c r="B11" s="348">
        <v>0</v>
      </c>
      <c r="C11" s="348">
        <v>405550</v>
      </c>
      <c r="D11" s="348">
        <f>SUM('- 48 -'!B11:F11,B11:C11)</f>
        <v>4071410</v>
      </c>
    </row>
    <row r="12" spans="1:4" ht="13.5" customHeight="1">
      <c r="A12" s="25" t="s">
        <v>301</v>
      </c>
      <c r="B12" s="26">
        <v>0</v>
      </c>
      <c r="C12" s="26">
        <v>259761</v>
      </c>
      <c r="D12" s="26">
        <f>SUM('- 48 -'!B12:F12,B12:C12)</f>
        <v>2254304</v>
      </c>
    </row>
    <row r="13" spans="1:4" ht="13.5" customHeight="1">
      <c r="A13" s="347" t="s">
        <v>302</v>
      </c>
      <c r="B13" s="348">
        <v>28371</v>
      </c>
      <c r="C13" s="348">
        <v>620436</v>
      </c>
      <c r="D13" s="348">
        <f>SUM('- 48 -'!B13:F13,B13:C13)</f>
        <v>4512233</v>
      </c>
    </row>
    <row r="14" spans="1:4" ht="13.5" customHeight="1">
      <c r="A14" s="25" t="s">
        <v>338</v>
      </c>
      <c r="B14" s="26">
        <v>0</v>
      </c>
      <c r="C14" s="26">
        <v>3401602</v>
      </c>
      <c r="D14" s="26">
        <f>SUM('- 48 -'!B14:F14,B14:C14)</f>
        <v>12145789</v>
      </c>
    </row>
    <row r="15" spans="1:4" ht="13.5" customHeight="1">
      <c r="A15" s="347" t="s">
        <v>303</v>
      </c>
      <c r="B15" s="348">
        <v>0</v>
      </c>
      <c r="C15" s="348">
        <v>695610</v>
      </c>
      <c r="D15" s="348">
        <f>SUM('- 48 -'!B15:F15,B15:C15)</f>
        <v>3930461</v>
      </c>
    </row>
    <row r="16" spans="1:4" ht="13.5" customHeight="1">
      <c r="A16" s="25" t="s">
        <v>304</v>
      </c>
      <c r="B16" s="26">
        <v>0</v>
      </c>
      <c r="C16" s="26">
        <v>25223</v>
      </c>
      <c r="D16" s="26">
        <f>SUM('- 48 -'!B16:F16,B16:C16)</f>
        <v>238546</v>
      </c>
    </row>
    <row r="17" spans="1:4" ht="13.5" customHeight="1">
      <c r="A17" s="347" t="s">
        <v>305</v>
      </c>
      <c r="B17" s="348">
        <v>0</v>
      </c>
      <c r="C17" s="348">
        <v>700004</v>
      </c>
      <c r="D17" s="348">
        <f>SUM('- 48 -'!B17:F17,B17:C17)</f>
        <v>3054244</v>
      </c>
    </row>
    <row r="18" spans="1:4" ht="13.5" customHeight="1">
      <c r="A18" s="25" t="s">
        <v>306</v>
      </c>
      <c r="B18" s="26">
        <v>0</v>
      </c>
      <c r="C18" s="26">
        <v>1703356</v>
      </c>
      <c r="D18" s="26">
        <f>SUM('- 48 -'!B18:F18,B18:C18)</f>
        <v>7302014</v>
      </c>
    </row>
    <row r="19" spans="1:4" ht="13.5" customHeight="1">
      <c r="A19" s="347" t="s">
        <v>307</v>
      </c>
      <c r="B19" s="348">
        <v>51950</v>
      </c>
      <c r="C19" s="348">
        <v>3288205</v>
      </c>
      <c r="D19" s="348">
        <f>SUM('- 48 -'!B19:F19,B19:C19)</f>
        <v>11332104</v>
      </c>
    </row>
    <row r="20" spans="1:4" ht="13.5" customHeight="1">
      <c r="A20" s="25" t="s">
        <v>308</v>
      </c>
      <c r="B20" s="26">
        <v>0</v>
      </c>
      <c r="C20" s="26">
        <v>410476</v>
      </c>
      <c r="D20" s="26">
        <f>SUM('- 48 -'!B20:F20,B20:C20)</f>
        <v>6063068</v>
      </c>
    </row>
    <row r="21" spans="1:4" ht="13.5" customHeight="1">
      <c r="A21" s="347" t="s">
        <v>309</v>
      </c>
      <c r="B21" s="348">
        <v>0</v>
      </c>
      <c r="C21" s="348">
        <v>214954</v>
      </c>
      <c r="D21" s="348">
        <f>SUM('- 48 -'!B21:F21,B21:C21)</f>
        <v>2657970</v>
      </c>
    </row>
    <row r="22" spans="1:4" ht="13.5" customHeight="1">
      <c r="A22" s="25" t="s">
        <v>310</v>
      </c>
      <c r="B22" s="26">
        <v>35356</v>
      </c>
      <c r="C22" s="26">
        <v>2818</v>
      </c>
      <c r="D22" s="26">
        <f>SUM('- 48 -'!B22:F22,B22:C22)</f>
        <v>635928</v>
      </c>
    </row>
    <row r="23" spans="1:4" ht="13.5" customHeight="1">
      <c r="A23" s="347" t="s">
        <v>311</v>
      </c>
      <c r="B23" s="348">
        <v>0</v>
      </c>
      <c r="C23" s="348">
        <v>217949</v>
      </c>
      <c r="D23" s="348">
        <f>SUM('- 48 -'!B23:F23,B23:C23)</f>
        <v>4230919</v>
      </c>
    </row>
    <row r="24" spans="1:4" ht="13.5" customHeight="1">
      <c r="A24" s="25" t="s">
        <v>312</v>
      </c>
      <c r="B24" s="26">
        <v>0</v>
      </c>
      <c r="C24" s="26">
        <v>1022764</v>
      </c>
      <c r="D24" s="26">
        <f>SUM('- 48 -'!B24:F24,B24:C24)</f>
        <v>6477392</v>
      </c>
    </row>
    <row r="25" spans="1:4" ht="13.5" customHeight="1">
      <c r="A25" s="347" t="s">
        <v>313</v>
      </c>
      <c r="B25" s="348">
        <v>0</v>
      </c>
      <c r="C25" s="348">
        <v>3056610</v>
      </c>
      <c r="D25" s="348">
        <f>SUM('- 48 -'!B25:F25,B25:C25)</f>
        <v>11100313</v>
      </c>
    </row>
    <row r="26" spans="1:4" ht="13.5" customHeight="1">
      <c r="A26" s="25" t="s">
        <v>314</v>
      </c>
      <c r="B26" s="26">
        <v>0</v>
      </c>
      <c r="C26" s="26">
        <v>277600</v>
      </c>
      <c r="D26" s="26">
        <f>SUM('- 48 -'!B26:F26,B26:C26)</f>
        <v>3611628</v>
      </c>
    </row>
    <row r="27" spans="1:4" ht="13.5" customHeight="1">
      <c r="A27" s="347" t="s">
        <v>315</v>
      </c>
      <c r="B27" s="348">
        <v>0</v>
      </c>
      <c r="C27" s="348">
        <v>529501</v>
      </c>
      <c r="D27" s="348">
        <f>SUM('- 48 -'!B27:F27,B27:C27)</f>
        <v>1982848</v>
      </c>
    </row>
    <row r="28" spans="1:4" ht="13.5" customHeight="1">
      <c r="A28" s="25" t="s">
        <v>316</v>
      </c>
      <c r="B28" s="26">
        <v>0</v>
      </c>
      <c r="C28" s="26">
        <v>108307</v>
      </c>
      <c r="D28" s="26">
        <f>SUM('- 48 -'!B28:F28,B28:C28)</f>
        <v>2381970</v>
      </c>
    </row>
    <row r="29" spans="1:4" ht="13.5" customHeight="1">
      <c r="A29" s="347" t="s">
        <v>317</v>
      </c>
      <c r="B29" s="348">
        <v>2981</v>
      </c>
      <c r="C29" s="348">
        <v>1193207</v>
      </c>
      <c r="D29" s="348">
        <f>SUM('- 48 -'!B29:F29,B29:C29)</f>
        <v>10590243</v>
      </c>
    </row>
    <row r="30" spans="1:4" ht="13.5" customHeight="1">
      <c r="A30" s="25" t="s">
        <v>318</v>
      </c>
      <c r="B30" s="26">
        <v>0</v>
      </c>
      <c r="C30" s="26">
        <v>478650</v>
      </c>
      <c r="D30" s="26">
        <f>SUM('- 48 -'!B30:F30,B30:C30)</f>
        <v>1083306</v>
      </c>
    </row>
    <row r="31" spans="1:4" ht="13.5" customHeight="1">
      <c r="A31" s="347" t="s">
        <v>319</v>
      </c>
      <c r="B31" s="348">
        <v>0</v>
      </c>
      <c r="C31" s="348">
        <v>87845</v>
      </c>
      <c r="D31" s="348">
        <f>SUM('- 48 -'!B31:F31,B31:C31)</f>
        <v>2049388</v>
      </c>
    </row>
    <row r="32" spans="1:4" ht="13.5" customHeight="1">
      <c r="A32" s="25" t="s">
        <v>320</v>
      </c>
      <c r="B32" s="26">
        <v>0</v>
      </c>
      <c r="C32" s="26">
        <v>41236</v>
      </c>
      <c r="D32" s="26">
        <f>SUM('- 48 -'!B32:F32,B32:C32)</f>
        <v>1472214</v>
      </c>
    </row>
    <row r="33" spans="1:4" ht="13.5" customHeight="1">
      <c r="A33" s="347" t="s">
        <v>321</v>
      </c>
      <c r="B33" s="348">
        <v>0</v>
      </c>
      <c r="C33" s="348">
        <v>21091</v>
      </c>
      <c r="D33" s="348">
        <f>SUM('- 48 -'!B33:F33,B33:C33)</f>
        <v>2044988</v>
      </c>
    </row>
    <row r="34" spans="1:4" ht="13.5" customHeight="1">
      <c r="A34" s="25" t="s">
        <v>322</v>
      </c>
      <c r="B34" s="26">
        <v>65091</v>
      </c>
      <c r="C34" s="26">
        <v>166198</v>
      </c>
      <c r="D34" s="26">
        <f>SUM('- 48 -'!B34:F34,B34:C34)</f>
        <v>2082641</v>
      </c>
    </row>
    <row r="35" spans="1:4" ht="13.5" customHeight="1">
      <c r="A35" s="347" t="s">
        <v>323</v>
      </c>
      <c r="B35" s="348">
        <v>0</v>
      </c>
      <c r="C35" s="348">
        <v>1685935</v>
      </c>
      <c r="D35" s="348">
        <f>SUM('- 48 -'!B35:F35,B35:C35)</f>
        <v>11669783</v>
      </c>
    </row>
    <row r="36" spans="1:4" ht="13.5" customHeight="1">
      <c r="A36" s="25" t="s">
        <v>324</v>
      </c>
      <c r="B36" s="26">
        <v>0</v>
      </c>
      <c r="C36" s="26">
        <v>433531</v>
      </c>
      <c r="D36" s="26">
        <f>SUM('- 48 -'!B36:F36,B36:C36)</f>
        <v>3576075</v>
      </c>
    </row>
    <row r="37" spans="1:4" ht="13.5" customHeight="1">
      <c r="A37" s="347" t="s">
        <v>325</v>
      </c>
      <c r="B37" s="348">
        <v>0</v>
      </c>
      <c r="C37" s="348">
        <v>355855</v>
      </c>
      <c r="D37" s="348">
        <f>SUM('- 48 -'!B37:F37,B37:C37)</f>
        <v>3564533</v>
      </c>
    </row>
    <row r="38" spans="1:4" ht="13.5" customHeight="1">
      <c r="A38" s="25" t="s">
        <v>326</v>
      </c>
      <c r="B38" s="26">
        <v>0</v>
      </c>
      <c r="C38" s="26">
        <v>700729</v>
      </c>
      <c r="D38" s="26">
        <f>SUM('- 48 -'!B38:F38,B38:C38)</f>
        <v>7439363</v>
      </c>
    </row>
    <row r="39" spans="1:4" ht="13.5" customHeight="1">
      <c r="A39" s="347" t="s">
        <v>327</v>
      </c>
      <c r="B39" s="348">
        <v>0</v>
      </c>
      <c r="C39" s="348">
        <v>594181</v>
      </c>
      <c r="D39" s="348">
        <f>SUM('- 48 -'!B39:F39,B39:C39)</f>
        <v>8533416</v>
      </c>
    </row>
    <row r="40" spans="1:4" ht="13.5" customHeight="1">
      <c r="A40" s="25" t="s">
        <v>328</v>
      </c>
      <c r="B40" s="26">
        <v>0</v>
      </c>
      <c r="C40" s="26">
        <v>2694256</v>
      </c>
      <c r="D40" s="26">
        <f>SUM('- 48 -'!B40:F40,B40:C40)</f>
        <v>6134539</v>
      </c>
    </row>
    <row r="41" spans="1:4" ht="13.5" customHeight="1">
      <c r="A41" s="347" t="s">
        <v>329</v>
      </c>
      <c r="B41" s="348">
        <v>0</v>
      </c>
      <c r="C41" s="348">
        <v>2622176</v>
      </c>
      <c r="D41" s="348">
        <f>SUM('- 48 -'!B41:F41,B41:C41)</f>
        <v>9203474</v>
      </c>
    </row>
    <row r="42" spans="1:4" ht="13.5" customHeight="1">
      <c r="A42" s="25" t="s">
        <v>330</v>
      </c>
      <c r="B42" s="26">
        <v>0</v>
      </c>
      <c r="C42" s="26">
        <v>336954</v>
      </c>
      <c r="D42" s="26">
        <f>SUM('- 48 -'!B42:F42,B42:C42)</f>
        <v>1518133</v>
      </c>
    </row>
    <row r="43" spans="1:4" ht="13.5" customHeight="1">
      <c r="A43" s="347" t="s">
        <v>331</v>
      </c>
      <c r="B43" s="348">
        <v>0</v>
      </c>
      <c r="C43" s="348">
        <v>131259</v>
      </c>
      <c r="D43" s="348">
        <f>SUM('- 48 -'!B43:F43,B43:C43)</f>
        <v>1103164</v>
      </c>
    </row>
    <row r="44" spans="1:4" ht="13.5" customHeight="1">
      <c r="A44" s="25" t="s">
        <v>332</v>
      </c>
      <c r="B44" s="26">
        <v>0</v>
      </c>
      <c r="C44" s="26">
        <v>813842</v>
      </c>
      <c r="D44" s="26">
        <f>SUM('- 48 -'!B44:F44,B44:C44)</f>
        <v>1607369</v>
      </c>
    </row>
    <row r="45" spans="1:4" ht="13.5" customHeight="1">
      <c r="A45" s="347" t="s">
        <v>333</v>
      </c>
      <c r="B45" s="348">
        <v>4150</v>
      </c>
      <c r="C45" s="348">
        <v>358691</v>
      </c>
      <c r="D45" s="348">
        <f>SUM('- 48 -'!B45:F45,B45:C45)</f>
        <v>1618271</v>
      </c>
    </row>
    <row r="46" spans="1:4" ht="13.5" customHeight="1">
      <c r="A46" s="25" t="s">
        <v>334</v>
      </c>
      <c r="B46" s="26">
        <v>964643</v>
      </c>
      <c r="C46" s="26">
        <v>7044272</v>
      </c>
      <c r="D46" s="26">
        <f>SUM('- 48 -'!B46:F46,B46:C46)</f>
        <v>27653621</v>
      </c>
    </row>
    <row r="47" spans="1:4" ht="4.5" customHeight="1">
      <c r="A47" s="27"/>
      <c r="B47" s="28"/>
      <c r="C47" s="28"/>
      <c r="D47" s="28"/>
    </row>
    <row r="48" spans="1:4" ht="13.5" customHeight="1">
      <c r="A48" s="349" t="s">
        <v>335</v>
      </c>
      <c r="B48" s="350">
        <f>SUM(B11:B46)</f>
        <v>1152542</v>
      </c>
      <c r="C48" s="350">
        <f>SUM(C11:C46)</f>
        <v>36700634</v>
      </c>
      <c r="D48" s="350">
        <f>SUM(D11:D46)</f>
        <v>190927662</v>
      </c>
    </row>
    <row r="49" spans="1:4" ht="4.5" customHeight="1">
      <c r="A49" s="27" t="s">
        <v>50</v>
      </c>
      <c r="B49" s="28"/>
      <c r="C49" s="28"/>
      <c r="D49" s="28"/>
    </row>
    <row r="50" spans="1:4" ht="13.5" customHeight="1">
      <c r="A50" s="25" t="s">
        <v>336</v>
      </c>
      <c r="B50" s="26">
        <v>0</v>
      </c>
      <c r="C50" s="26">
        <v>8464</v>
      </c>
      <c r="D50" s="26">
        <f>SUM('- 48 -'!B50:F50,B50:C50)</f>
        <v>114863</v>
      </c>
    </row>
    <row r="51" spans="1:4" ht="13.5" customHeight="1">
      <c r="A51" s="347" t="s">
        <v>337</v>
      </c>
      <c r="B51" s="348">
        <v>0</v>
      </c>
      <c r="C51" s="348">
        <v>409192</v>
      </c>
      <c r="D51" s="348">
        <f>SUM('- 48 -'!B51:F51,B51:C51)</f>
        <v>1068997</v>
      </c>
    </row>
    <row r="52" spans="1:5" ht="49.5" customHeight="1">
      <c r="A52" s="210"/>
      <c r="B52" s="210"/>
      <c r="C52" s="210"/>
      <c r="D52" s="210"/>
      <c r="E52" s="210"/>
    </row>
    <row r="53" spans="1:5" ht="15" customHeight="1">
      <c r="A53" s="342"/>
      <c r="B53" s="210"/>
      <c r="C53" s="210"/>
      <c r="D53" s="210"/>
      <c r="E53" s="210"/>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3.xml><?xml version="1.0" encoding="utf-8"?>
<worksheet xmlns="http://schemas.openxmlformats.org/spreadsheetml/2006/main" xmlns:r="http://schemas.openxmlformats.org/officeDocument/2006/relationships">
  <sheetPr codeName="Sheet59">
    <pageSetUpPr fitToPage="1"/>
  </sheetPr>
  <dimension ref="A1:G55"/>
  <sheetViews>
    <sheetView showGridLines="0" showZeros="0" workbookViewId="0" topLeftCell="A1">
      <selection activeCell="A1" sqref="A1"/>
    </sheetView>
  </sheetViews>
  <sheetFormatPr defaultColWidth="15.83203125" defaultRowHeight="12"/>
  <cols>
    <col min="1" max="1" width="30.83203125" style="1" customWidth="1"/>
    <col min="2" max="2" width="18.83203125" style="1" customWidth="1"/>
    <col min="3" max="4" width="16.83203125" style="1" customWidth="1"/>
    <col min="5" max="5" width="18.83203125" style="1" customWidth="1"/>
    <col min="6" max="16384" width="15.83203125" style="1" customWidth="1"/>
  </cols>
  <sheetData>
    <row r="1" ht="6.75" customHeight="1">
      <c r="A1" s="5"/>
    </row>
    <row r="2" spans="1:7" ht="15.75" customHeight="1">
      <c r="A2" s="269"/>
      <c r="B2" s="270" t="s">
        <v>156</v>
      </c>
      <c r="C2" s="182"/>
      <c r="D2" s="182"/>
      <c r="E2" s="182"/>
      <c r="F2" s="177"/>
      <c r="G2" s="177"/>
    </row>
    <row r="3" spans="1:7" ht="15.75" customHeight="1">
      <c r="A3" s="271"/>
      <c r="B3" s="272" t="s">
        <v>526</v>
      </c>
      <c r="C3" s="273"/>
      <c r="D3" s="274"/>
      <c r="E3" s="275"/>
      <c r="F3" s="276"/>
      <c r="G3" s="276"/>
    </row>
    <row r="4" spans="1:7" ht="15.75" customHeight="1">
      <c r="A4" s="155"/>
      <c r="B4" s="6"/>
      <c r="C4" s="6"/>
      <c r="D4" s="50"/>
      <c r="E4" s="50"/>
      <c r="F4" s="50"/>
      <c r="G4" s="6"/>
    </row>
    <row r="5" spans="1:7" ht="15.75" customHeight="1">
      <c r="A5" s="1">
        <f>REPLACE(A4,5,5,"")</f>
      </c>
      <c r="B5" s="6"/>
      <c r="C5" s="6"/>
      <c r="D5" s="6"/>
      <c r="E5" s="6"/>
      <c r="F5" s="6"/>
      <c r="G5" s="6"/>
    </row>
    <row r="6" spans="2:7" ht="15.75" customHeight="1">
      <c r="B6" s="240" t="s">
        <v>166</v>
      </c>
      <c r="C6" s="197"/>
      <c r="D6" s="197"/>
      <c r="E6" s="240" t="s">
        <v>9</v>
      </c>
      <c r="F6" s="197"/>
      <c r="G6" s="195"/>
    </row>
    <row r="7" spans="2:7" ht="15.75" customHeight="1">
      <c r="B7" s="421" t="s">
        <v>178</v>
      </c>
      <c r="C7" s="422"/>
      <c r="D7" s="370"/>
      <c r="E7" s="370" t="s">
        <v>178</v>
      </c>
      <c r="F7" s="436"/>
      <c r="G7" s="370"/>
    </row>
    <row r="8" spans="1:7" ht="15.75" customHeight="1">
      <c r="A8" s="76"/>
      <c r="B8" s="437" t="s">
        <v>204</v>
      </c>
      <c r="C8" s="438"/>
      <c r="D8" s="427"/>
      <c r="E8" s="427" t="s">
        <v>204</v>
      </c>
      <c r="F8" s="439"/>
      <c r="G8" s="427"/>
    </row>
    <row r="9" spans="1:7" ht="15.75" customHeight="1">
      <c r="A9" s="42" t="s">
        <v>141</v>
      </c>
      <c r="B9" s="440" t="s">
        <v>219</v>
      </c>
      <c r="C9" s="374" t="s">
        <v>101</v>
      </c>
      <c r="D9" s="374" t="s">
        <v>112</v>
      </c>
      <c r="E9" s="374" t="s">
        <v>219</v>
      </c>
      <c r="F9" s="374" t="s">
        <v>101</v>
      </c>
      <c r="G9" s="374" t="s">
        <v>112</v>
      </c>
    </row>
    <row r="10" spans="1:7" ht="4.5" customHeight="1">
      <c r="A10" s="4"/>
      <c r="B10" s="241"/>
      <c r="C10" s="241"/>
      <c r="D10" s="241"/>
      <c r="E10" s="260">
        <v>0.00242</v>
      </c>
      <c r="F10" s="260">
        <v>0.0165</v>
      </c>
      <c r="G10" s="241"/>
    </row>
    <row r="11" spans="1:7" ht="13.5" customHeight="1">
      <c r="A11" s="347" t="s">
        <v>300</v>
      </c>
      <c r="B11" s="430">
        <f>'- 52 -'!B11</f>
        <v>95946210</v>
      </c>
      <c r="C11" s="430">
        <f>'- 52 -'!D11</f>
        <v>73838530</v>
      </c>
      <c r="D11" s="430">
        <f aca="true" t="shared" si="0" ref="D11:D46">SUM(B11:C11)</f>
        <v>169784740</v>
      </c>
      <c r="E11" s="430">
        <f aca="true" t="shared" si="1" ref="E11:E46">B11*E$10</f>
        <v>232189.8282</v>
      </c>
      <c r="F11" s="430">
        <f aca="true" t="shared" si="2" ref="F11:F46">C11*F$10</f>
        <v>1218335.745</v>
      </c>
      <c r="G11" s="430">
        <f aca="true" t="shared" si="3" ref="G11:G46">SUM(E11:F11)</f>
        <v>1450525.5732</v>
      </c>
    </row>
    <row r="12" spans="1:7" ht="13.5" customHeight="1">
      <c r="A12" s="25" t="s">
        <v>301</v>
      </c>
      <c r="B12" s="175">
        <f>'- 52 -'!B12</f>
        <v>129265780</v>
      </c>
      <c r="C12" s="175">
        <f>'- 52 -'!D12</f>
        <v>76400060</v>
      </c>
      <c r="D12" s="175">
        <f t="shared" si="0"/>
        <v>205665840</v>
      </c>
      <c r="E12" s="175">
        <f t="shared" si="1"/>
        <v>312823.1876</v>
      </c>
      <c r="F12" s="175">
        <f t="shared" si="2"/>
        <v>1260600.99</v>
      </c>
      <c r="G12" s="175">
        <f t="shared" si="3"/>
        <v>1573424.1776</v>
      </c>
    </row>
    <row r="13" spans="1:7" ht="13.5" customHeight="1">
      <c r="A13" s="347" t="s">
        <v>302</v>
      </c>
      <c r="B13" s="430">
        <f>'- 52 -'!B13</f>
        <v>647847650</v>
      </c>
      <c r="C13" s="430">
        <f>'- 52 -'!D13</f>
        <v>395200720</v>
      </c>
      <c r="D13" s="430">
        <f t="shared" si="0"/>
        <v>1043048370</v>
      </c>
      <c r="E13" s="430">
        <f t="shared" si="1"/>
        <v>1567791.3129999998</v>
      </c>
      <c r="F13" s="430">
        <f t="shared" si="2"/>
        <v>6520811.88</v>
      </c>
      <c r="G13" s="430">
        <f t="shared" si="3"/>
        <v>8088603.193</v>
      </c>
    </row>
    <row r="14" spans="1:7" ht="13.5" customHeight="1">
      <c r="A14" s="25" t="s">
        <v>338</v>
      </c>
      <c r="B14" s="175">
        <f>'- 52 -'!B14</f>
        <v>0</v>
      </c>
      <c r="C14" s="175">
        <f>'- 52 -'!D14</f>
        <v>0</v>
      </c>
      <c r="D14" s="175">
        <f t="shared" si="0"/>
        <v>0</v>
      </c>
      <c r="E14" s="175">
        <f t="shared" si="1"/>
        <v>0</v>
      </c>
      <c r="F14" s="175">
        <f t="shared" si="2"/>
        <v>0</v>
      </c>
      <c r="G14" s="175">
        <f t="shared" si="3"/>
        <v>0</v>
      </c>
    </row>
    <row r="15" spans="1:7" ht="13.5" customHeight="1">
      <c r="A15" s="347" t="s">
        <v>303</v>
      </c>
      <c r="B15" s="430">
        <f>'- 52 -'!B15</f>
        <v>248402690</v>
      </c>
      <c r="C15" s="430">
        <f>'- 52 -'!D15</f>
        <v>64933340</v>
      </c>
      <c r="D15" s="430">
        <f t="shared" si="0"/>
        <v>313336030</v>
      </c>
      <c r="E15" s="430">
        <f t="shared" si="1"/>
        <v>601134.5098</v>
      </c>
      <c r="F15" s="430">
        <f t="shared" si="2"/>
        <v>1071400.11</v>
      </c>
      <c r="G15" s="430">
        <f t="shared" si="3"/>
        <v>1672534.6198</v>
      </c>
    </row>
    <row r="16" spans="1:7" ht="13.5" customHeight="1">
      <c r="A16" s="25" t="s">
        <v>304</v>
      </c>
      <c r="B16" s="175">
        <f>'- 52 -'!B16</f>
        <v>51066140</v>
      </c>
      <c r="C16" s="175">
        <f>'- 52 -'!D16</f>
        <v>26213470</v>
      </c>
      <c r="D16" s="175">
        <f t="shared" si="0"/>
        <v>77279610</v>
      </c>
      <c r="E16" s="175">
        <f t="shared" si="1"/>
        <v>123580.0588</v>
      </c>
      <c r="F16" s="175">
        <f t="shared" si="2"/>
        <v>432522.255</v>
      </c>
      <c r="G16" s="175">
        <f t="shared" si="3"/>
        <v>556102.3138</v>
      </c>
    </row>
    <row r="17" spans="1:7" ht="13.5" customHeight="1">
      <c r="A17" s="347" t="s">
        <v>305</v>
      </c>
      <c r="B17" s="430">
        <f>'- 52 -'!B17</f>
        <v>73276360</v>
      </c>
      <c r="C17" s="430">
        <f>'- 52 -'!D17</f>
        <v>112323850</v>
      </c>
      <c r="D17" s="430">
        <f t="shared" si="0"/>
        <v>185600210</v>
      </c>
      <c r="E17" s="430">
        <f t="shared" si="1"/>
        <v>177328.79119999998</v>
      </c>
      <c r="F17" s="430">
        <f t="shared" si="2"/>
        <v>1853343.5250000001</v>
      </c>
      <c r="G17" s="430">
        <f t="shared" si="3"/>
        <v>2030672.3162000002</v>
      </c>
    </row>
    <row r="18" spans="1:7" ht="13.5" customHeight="1">
      <c r="A18" s="25" t="s">
        <v>306</v>
      </c>
      <c r="B18" s="175">
        <f>'- 52 -'!B18</f>
        <v>67143020</v>
      </c>
      <c r="C18" s="175">
        <f>'- 52 -'!D18</f>
        <v>41899400</v>
      </c>
      <c r="D18" s="175">
        <f t="shared" si="0"/>
        <v>109042420</v>
      </c>
      <c r="E18" s="175">
        <f t="shared" si="1"/>
        <v>162486.1084</v>
      </c>
      <c r="F18" s="175">
        <f t="shared" si="2"/>
        <v>691340.1</v>
      </c>
      <c r="G18" s="175">
        <f t="shared" si="3"/>
        <v>853826.2084</v>
      </c>
    </row>
    <row r="19" spans="1:7" ht="13.5" customHeight="1">
      <c r="A19" s="347" t="s">
        <v>307</v>
      </c>
      <c r="B19" s="430">
        <f>'- 52 -'!B19</f>
        <v>183978080</v>
      </c>
      <c r="C19" s="430">
        <f>'- 52 -'!D19</f>
        <v>87403640</v>
      </c>
      <c r="D19" s="430">
        <f t="shared" si="0"/>
        <v>271381720</v>
      </c>
      <c r="E19" s="430">
        <f t="shared" si="1"/>
        <v>445226.95359999995</v>
      </c>
      <c r="F19" s="430">
        <f t="shared" si="2"/>
        <v>1442160.06</v>
      </c>
      <c r="G19" s="430">
        <f t="shared" si="3"/>
        <v>1887387.0136</v>
      </c>
    </row>
    <row r="20" spans="1:7" ht="13.5" customHeight="1">
      <c r="A20" s="25" t="s">
        <v>308</v>
      </c>
      <c r="B20" s="175">
        <f>'- 52 -'!B20</f>
        <v>370602850</v>
      </c>
      <c r="C20" s="175">
        <f>'- 52 -'!D20</f>
        <v>148876240</v>
      </c>
      <c r="D20" s="175">
        <f t="shared" si="0"/>
        <v>519479090</v>
      </c>
      <c r="E20" s="175">
        <f t="shared" si="1"/>
        <v>896858.897</v>
      </c>
      <c r="F20" s="175">
        <f t="shared" si="2"/>
        <v>2456457.96</v>
      </c>
      <c r="G20" s="175">
        <f t="shared" si="3"/>
        <v>3353316.857</v>
      </c>
    </row>
    <row r="21" spans="1:7" ht="13.5" customHeight="1">
      <c r="A21" s="347" t="s">
        <v>309</v>
      </c>
      <c r="B21" s="430">
        <f>'- 52 -'!B21</f>
        <v>257666190</v>
      </c>
      <c r="C21" s="430">
        <f>'- 52 -'!D21</f>
        <v>95796780</v>
      </c>
      <c r="D21" s="430">
        <f t="shared" si="0"/>
        <v>353462970</v>
      </c>
      <c r="E21" s="430">
        <f t="shared" si="1"/>
        <v>623552.1797999999</v>
      </c>
      <c r="F21" s="430">
        <f t="shared" si="2"/>
        <v>1580646.87</v>
      </c>
      <c r="G21" s="430">
        <f t="shared" si="3"/>
        <v>2204199.0498</v>
      </c>
    </row>
    <row r="22" spans="1:7" ht="13.5" customHeight="1">
      <c r="A22" s="25" t="s">
        <v>310</v>
      </c>
      <c r="B22" s="175">
        <f>'- 52 -'!B22</f>
        <v>77726940</v>
      </c>
      <c r="C22" s="175">
        <f>'- 52 -'!D22</f>
        <v>57557350</v>
      </c>
      <c r="D22" s="175">
        <f t="shared" si="0"/>
        <v>135284290</v>
      </c>
      <c r="E22" s="175">
        <f t="shared" si="1"/>
        <v>188099.1948</v>
      </c>
      <c r="F22" s="175">
        <f t="shared" si="2"/>
        <v>949696.275</v>
      </c>
      <c r="G22" s="175">
        <f t="shared" si="3"/>
        <v>1137795.4698</v>
      </c>
    </row>
    <row r="23" spans="1:7" ht="13.5" customHeight="1">
      <c r="A23" s="347" t="s">
        <v>311</v>
      </c>
      <c r="B23" s="430">
        <f>'- 52 -'!B23</f>
        <v>66156430</v>
      </c>
      <c r="C23" s="430">
        <f>'- 52 -'!D23</f>
        <v>18971780</v>
      </c>
      <c r="D23" s="430">
        <f t="shared" si="0"/>
        <v>85128210</v>
      </c>
      <c r="E23" s="430">
        <f t="shared" si="1"/>
        <v>160098.5606</v>
      </c>
      <c r="F23" s="430">
        <f t="shared" si="2"/>
        <v>313034.37</v>
      </c>
      <c r="G23" s="430">
        <f t="shared" si="3"/>
        <v>473132.93059999996</v>
      </c>
    </row>
    <row r="24" spans="1:7" ht="13.5" customHeight="1">
      <c r="A24" s="25" t="s">
        <v>312</v>
      </c>
      <c r="B24" s="175">
        <f>'- 52 -'!B24</f>
        <v>543586250</v>
      </c>
      <c r="C24" s="175">
        <f>'- 52 -'!D24</f>
        <v>107884210</v>
      </c>
      <c r="D24" s="175">
        <f t="shared" si="0"/>
        <v>651470460</v>
      </c>
      <c r="E24" s="175">
        <f t="shared" si="1"/>
        <v>1315478.7249999999</v>
      </c>
      <c r="F24" s="175">
        <f t="shared" si="2"/>
        <v>1780089.465</v>
      </c>
      <c r="G24" s="175">
        <f t="shared" si="3"/>
        <v>3095568.19</v>
      </c>
    </row>
    <row r="25" spans="1:7" ht="13.5" customHeight="1">
      <c r="A25" s="347" t="s">
        <v>313</v>
      </c>
      <c r="B25" s="430">
        <f>'- 52 -'!B25</f>
        <v>1665487420</v>
      </c>
      <c r="C25" s="430">
        <f>'- 52 -'!D25</f>
        <v>502210970</v>
      </c>
      <c r="D25" s="430">
        <f t="shared" si="0"/>
        <v>2167698390</v>
      </c>
      <c r="E25" s="430">
        <f t="shared" si="1"/>
        <v>4030479.5563999997</v>
      </c>
      <c r="F25" s="430">
        <f t="shared" si="2"/>
        <v>8286481.005000001</v>
      </c>
      <c r="G25" s="430">
        <f t="shared" si="3"/>
        <v>12316960.5614</v>
      </c>
    </row>
    <row r="26" spans="1:7" ht="13.5" customHeight="1">
      <c r="A26" s="25" t="s">
        <v>314</v>
      </c>
      <c r="B26" s="175">
        <f>'- 52 -'!B26</f>
        <v>204591960</v>
      </c>
      <c r="C26" s="175">
        <f>'- 52 -'!D26</f>
        <v>71212030</v>
      </c>
      <c r="D26" s="175">
        <f t="shared" si="0"/>
        <v>275803990</v>
      </c>
      <c r="E26" s="175">
        <f t="shared" si="1"/>
        <v>495112.54319999996</v>
      </c>
      <c r="F26" s="175">
        <f t="shared" si="2"/>
        <v>1174998.495</v>
      </c>
      <c r="G26" s="175">
        <f t="shared" si="3"/>
        <v>1670111.0382</v>
      </c>
    </row>
    <row r="27" spans="1:7" ht="13.5" customHeight="1">
      <c r="A27" s="347" t="s">
        <v>315</v>
      </c>
      <c r="B27" s="430">
        <f>'- 52 -'!B27</f>
        <v>130953950</v>
      </c>
      <c r="C27" s="430">
        <f>'- 52 -'!D27</f>
        <v>56368470</v>
      </c>
      <c r="D27" s="430">
        <f t="shared" si="0"/>
        <v>187322420</v>
      </c>
      <c r="E27" s="430">
        <f t="shared" si="1"/>
        <v>316908.559</v>
      </c>
      <c r="F27" s="430">
        <f t="shared" si="2"/>
        <v>930079.755</v>
      </c>
      <c r="G27" s="430">
        <f t="shared" si="3"/>
        <v>1246988.314</v>
      </c>
    </row>
    <row r="28" spans="1:7" ht="13.5" customHeight="1">
      <c r="A28" s="25" t="s">
        <v>316</v>
      </c>
      <c r="B28" s="175">
        <f>'- 52 -'!B28</f>
        <v>94787720</v>
      </c>
      <c r="C28" s="175">
        <f>'- 52 -'!D28</f>
        <v>98076350</v>
      </c>
      <c r="D28" s="175">
        <f t="shared" si="0"/>
        <v>192864070</v>
      </c>
      <c r="E28" s="175">
        <f t="shared" si="1"/>
        <v>229386.2824</v>
      </c>
      <c r="F28" s="175">
        <f t="shared" si="2"/>
        <v>1618259.7750000001</v>
      </c>
      <c r="G28" s="175">
        <f t="shared" si="3"/>
        <v>1847646.0574</v>
      </c>
    </row>
    <row r="29" spans="1:7" ht="13.5" customHeight="1">
      <c r="A29" s="347" t="s">
        <v>317</v>
      </c>
      <c r="B29" s="430">
        <f>'- 52 -'!B29</f>
        <v>1749594500</v>
      </c>
      <c r="C29" s="430">
        <f>'- 52 -'!D29</f>
        <v>508478160</v>
      </c>
      <c r="D29" s="430">
        <f t="shared" si="0"/>
        <v>2258072660</v>
      </c>
      <c r="E29" s="430">
        <f t="shared" si="1"/>
        <v>4234018.6899999995</v>
      </c>
      <c r="F29" s="430">
        <f t="shared" si="2"/>
        <v>8389889.64</v>
      </c>
      <c r="G29" s="430">
        <f t="shared" si="3"/>
        <v>12623908.33</v>
      </c>
    </row>
    <row r="30" spans="1:7" ht="13.5" customHeight="1">
      <c r="A30" s="25" t="s">
        <v>318</v>
      </c>
      <c r="B30" s="175">
        <f>'- 52 -'!B30</f>
        <v>51999760</v>
      </c>
      <c r="C30" s="175">
        <f>'- 52 -'!D30</f>
        <v>45739370</v>
      </c>
      <c r="D30" s="175">
        <f t="shared" si="0"/>
        <v>97739130</v>
      </c>
      <c r="E30" s="175">
        <f t="shared" si="1"/>
        <v>125839.41919999999</v>
      </c>
      <c r="F30" s="175">
        <f t="shared" si="2"/>
        <v>754699.605</v>
      </c>
      <c r="G30" s="175">
        <f t="shared" si="3"/>
        <v>880539.0242</v>
      </c>
    </row>
    <row r="31" spans="1:7" ht="13.5" customHeight="1">
      <c r="A31" s="347" t="s">
        <v>319</v>
      </c>
      <c r="B31" s="430">
        <f>'- 52 -'!B31</f>
        <v>224737800</v>
      </c>
      <c r="C31" s="430">
        <f>'- 52 -'!D31</f>
        <v>169075670</v>
      </c>
      <c r="D31" s="430">
        <f t="shared" si="0"/>
        <v>393813470</v>
      </c>
      <c r="E31" s="430">
        <f t="shared" si="1"/>
        <v>543865.4759999999</v>
      </c>
      <c r="F31" s="430">
        <f t="shared" si="2"/>
        <v>2789748.555</v>
      </c>
      <c r="G31" s="430">
        <f t="shared" si="3"/>
        <v>3333614.031</v>
      </c>
    </row>
    <row r="32" spans="1:7" ht="13.5" customHeight="1">
      <c r="A32" s="25" t="s">
        <v>320</v>
      </c>
      <c r="B32" s="175">
        <f>'- 52 -'!B32</f>
        <v>171100310</v>
      </c>
      <c r="C32" s="175">
        <f>'- 52 -'!D32</f>
        <v>64606210</v>
      </c>
      <c r="D32" s="175">
        <f t="shared" si="0"/>
        <v>235706520</v>
      </c>
      <c r="E32" s="175">
        <f t="shared" si="1"/>
        <v>414062.75019999995</v>
      </c>
      <c r="F32" s="175">
        <f t="shared" si="2"/>
        <v>1066002.465</v>
      </c>
      <c r="G32" s="175">
        <f t="shared" si="3"/>
        <v>1480065.2152</v>
      </c>
    </row>
    <row r="33" spans="1:7" ht="13.5" customHeight="1">
      <c r="A33" s="347" t="s">
        <v>321</v>
      </c>
      <c r="B33" s="430">
        <f>'- 52 -'!B33</f>
        <v>111093530</v>
      </c>
      <c r="C33" s="430">
        <f>'- 52 -'!D33</f>
        <v>67945560</v>
      </c>
      <c r="D33" s="430">
        <f t="shared" si="0"/>
        <v>179039090</v>
      </c>
      <c r="E33" s="430">
        <f t="shared" si="1"/>
        <v>268846.3426</v>
      </c>
      <c r="F33" s="430">
        <f t="shared" si="2"/>
        <v>1121101.74</v>
      </c>
      <c r="G33" s="430">
        <f t="shared" si="3"/>
        <v>1389948.0825999998</v>
      </c>
    </row>
    <row r="34" spans="1:7" ht="13.5" customHeight="1">
      <c r="A34" s="25" t="s">
        <v>322</v>
      </c>
      <c r="B34" s="175">
        <f>'- 52 -'!B34</f>
        <v>154342610</v>
      </c>
      <c r="C34" s="175">
        <f>'- 52 -'!D34</f>
        <v>103859300</v>
      </c>
      <c r="D34" s="175">
        <f t="shared" si="0"/>
        <v>258201910</v>
      </c>
      <c r="E34" s="175">
        <f t="shared" si="1"/>
        <v>373509.1162</v>
      </c>
      <c r="F34" s="175">
        <f t="shared" si="2"/>
        <v>1713678.4500000002</v>
      </c>
      <c r="G34" s="175">
        <f t="shared" si="3"/>
        <v>2087187.5662000002</v>
      </c>
    </row>
    <row r="35" spans="1:7" ht="13.5" customHeight="1">
      <c r="A35" s="347" t="s">
        <v>323</v>
      </c>
      <c r="B35" s="430">
        <f>'- 52 -'!B35</f>
        <v>1592159190</v>
      </c>
      <c r="C35" s="430">
        <f>'- 52 -'!D35</f>
        <v>447730600</v>
      </c>
      <c r="D35" s="430">
        <f t="shared" si="0"/>
        <v>2039889790</v>
      </c>
      <c r="E35" s="430">
        <f t="shared" si="1"/>
        <v>3853025.2397999996</v>
      </c>
      <c r="F35" s="430">
        <f t="shared" si="2"/>
        <v>7387554.9</v>
      </c>
      <c r="G35" s="430">
        <f t="shared" si="3"/>
        <v>11240580.139800001</v>
      </c>
    </row>
    <row r="36" spans="1:7" ht="13.5" customHeight="1">
      <c r="A36" s="25" t="s">
        <v>324</v>
      </c>
      <c r="B36" s="175">
        <f>'- 52 -'!B36</f>
        <v>138646550</v>
      </c>
      <c r="C36" s="175">
        <f>'- 52 -'!D36</f>
        <v>86203250</v>
      </c>
      <c r="D36" s="175">
        <f t="shared" si="0"/>
        <v>224849800</v>
      </c>
      <c r="E36" s="175">
        <f t="shared" si="1"/>
        <v>335524.65099999995</v>
      </c>
      <c r="F36" s="175">
        <f t="shared" si="2"/>
        <v>1422353.625</v>
      </c>
      <c r="G36" s="175">
        <f t="shared" si="3"/>
        <v>1757878.276</v>
      </c>
    </row>
    <row r="37" spans="1:7" ht="13.5" customHeight="1">
      <c r="A37" s="347" t="s">
        <v>325</v>
      </c>
      <c r="B37" s="430">
        <f>'- 52 -'!B37</f>
        <v>353069450</v>
      </c>
      <c r="C37" s="430">
        <f>'- 52 -'!D37</f>
        <v>78684090</v>
      </c>
      <c r="D37" s="430">
        <f t="shared" si="0"/>
        <v>431753540</v>
      </c>
      <c r="E37" s="430">
        <f t="shared" si="1"/>
        <v>854428.0689999999</v>
      </c>
      <c r="F37" s="430">
        <f t="shared" si="2"/>
        <v>1298287.485</v>
      </c>
      <c r="G37" s="430">
        <f t="shared" si="3"/>
        <v>2152715.554</v>
      </c>
    </row>
    <row r="38" spans="1:7" ht="13.5" customHeight="1">
      <c r="A38" s="25" t="s">
        <v>326</v>
      </c>
      <c r="B38" s="175">
        <f>'- 52 -'!B38</f>
        <v>765159860</v>
      </c>
      <c r="C38" s="175">
        <f>'- 52 -'!D38</f>
        <v>162350280</v>
      </c>
      <c r="D38" s="175">
        <f t="shared" si="0"/>
        <v>927510140</v>
      </c>
      <c r="E38" s="175">
        <f t="shared" si="1"/>
        <v>1851686.8612</v>
      </c>
      <c r="F38" s="175">
        <f t="shared" si="2"/>
        <v>2678779.62</v>
      </c>
      <c r="G38" s="175">
        <f t="shared" si="3"/>
        <v>4530466.4812</v>
      </c>
    </row>
    <row r="39" spans="1:7" ht="13.5" customHeight="1">
      <c r="A39" s="347" t="s">
        <v>327</v>
      </c>
      <c r="B39" s="430">
        <f>'- 52 -'!B39</f>
        <v>91055720</v>
      </c>
      <c r="C39" s="430">
        <f>'- 52 -'!D39</f>
        <v>79903450</v>
      </c>
      <c r="D39" s="430">
        <f t="shared" si="0"/>
        <v>170959170</v>
      </c>
      <c r="E39" s="430">
        <f t="shared" si="1"/>
        <v>220354.8424</v>
      </c>
      <c r="F39" s="430">
        <f t="shared" si="2"/>
        <v>1318406.925</v>
      </c>
      <c r="G39" s="430">
        <f t="shared" si="3"/>
        <v>1538761.7674</v>
      </c>
    </row>
    <row r="40" spans="1:7" ht="13.5" customHeight="1">
      <c r="A40" s="25" t="s">
        <v>328</v>
      </c>
      <c r="B40" s="175">
        <f>'- 52 -'!B40</f>
        <v>915040790</v>
      </c>
      <c r="C40" s="175">
        <f>'- 52 -'!D40</f>
        <v>642104750</v>
      </c>
      <c r="D40" s="175">
        <f t="shared" si="0"/>
        <v>1557145540</v>
      </c>
      <c r="E40" s="175">
        <f t="shared" si="1"/>
        <v>2214398.7117999997</v>
      </c>
      <c r="F40" s="175">
        <f t="shared" si="2"/>
        <v>10594728.375</v>
      </c>
      <c r="G40" s="175">
        <f t="shared" si="3"/>
        <v>12809127.0868</v>
      </c>
    </row>
    <row r="41" spans="1:7" ht="13.5" customHeight="1">
      <c r="A41" s="347" t="s">
        <v>329</v>
      </c>
      <c r="B41" s="430">
        <f>'- 52 -'!B41</f>
        <v>513185880</v>
      </c>
      <c r="C41" s="430">
        <f>'- 52 -'!D41</f>
        <v>148843420</v>
      </c>
      <c r="D41" s="430">
        <f t="shared" si="0"/>
        <v>662029300</v>
      </c>
      <c r="E41" s="430">
        <f t="shared" si="1"/>
        <v>1241909.8295999998</v>
      </c>
      <c r="F41" s="430">
        <f t="shared" si="2"/>
        <v>2455916.43</v>
      </c>
      <c r="G41" s="430">
        <f t="shared" si="3"/>
        <v>3697826.2596</v>
      </c>
    </row>
    <row r="42" spans="1:7" ht="13.5" customHeight="1">
      <c r="A42" s="25" t="s">
        <v>330</v>
      </c>
      <c r="B42" s="175">
        <f>'- 52 -'!B42</f>
        <v>99597960</v>
      </c>
      <c r="C42" s="175">
        <f>'- 52 -'!D42</f>
        <v>48702040</v>
      </c>
      <c r="D42" s="175">
        <f t="shared" si="0"/>
        <v>148300000</v>
      </c>
      <c r="E42" s="175">
        <f t="shared" si="1"/>
        <v>241027.06319999998</v>
      </c>
      <c r="F42" s="175">
        <f t="shared" si="2"/>
        <v>803583.66</v>
      </c>
      <c r="G42" s="175">
        <f t="shared" si="3"/>
        <v>1044610.7232</v>
      </c>
    </row>
    <row r="43" spans="1:7" ht="13.5" customHeight="1">
      <c r="A43" s="347" t="s">
        <v>331</v>
      </c>
      <c r="B43" s="430">
        <f>'- 52 -'!B43</f>
        <v>73164670</v>
      </c>
      <c r="C43" s="430">
        <f>'- 52 -'!D43</f>
        <v>32435270</v>
      </c>
      <c r="D43" s="430">
        <f t="shared" si="0"/>
        <v>105599940</v>
      </c>
      <c r="E43" s="430">
        <f t="shared" si="1"/>
        <v>177058.50139999998</v>
      </c>
      <c r="F43" s="430">
        <f t="shared" si="2"/>
        <v>535181.9550000001</v>
      </c>
      <c r="G43" s="430">
        <f t="shared" si="3"/>
        <v>712240.4564</v>
      </c>
    </row>
    <row r="44" spans="1:7" ht="13.5" customHeight="1">
      <c r="A44" s="25" t="s">
        <v>332</v>
      </c>
      <c r="B44" s="175">
        <f>'- 52 -'!B44</f>
        <v>39935850</v>
      </c>
      <c r="C44" s="175">
        <f>'- 52 -'!D44</f>
        <v>9620680</v>
      </c>
      <c r="D44" s="175">
        <f t="shared" si="0"/>
        <v>49556530</v>
      </c>
      <c r="E44" s="175">
        <f t="shared" si="1"/>
        <v>96644.757</v>
      </c>
      <c r="F44" s="175">
        <f t="shared" si="2"/>
        <v>158741.22</v>
      </c>
      <c r="G44" s="175">
        <f t="shared" si="3"/>
        <v>255385.977</v>
      </c>
    </row>
    <row r="45" spans="1:7" ht="13.5" customHeight="1">
      <c r="A45" s="347" t="s">
        <v>333</v>
      </c>
      <c r="B45" s="430">
        <f>'- 52 -'!B45</f>
        <v>109615830</v>
      </c>
      <c r="C45" s="430">
        <f>'- 52 -'!D45</f>
        <v>44107490</v>
      </c>
      <c r="D45" s="430">
        <f t="shared" si="0"/>
        <v>153723320</v>
      </c>
      <c r="E45" s="430">
        <f t="shared" si="1"/>
        <v>265270.3086</v>
      </c>
      <c r="F45" s="430">
        <f t="shared" si="2"/>
        <v>727773.5850000001</v>
      </c>
      <c r="G45" s="430">
        <f t="shared" si="3"/>
        <v>993043.8936000001</v>
      </c>
    </row>
    <row r="46" spans="1:7" ht="13.5" customHeight="1">
      <c r="A46" s="25" t="s">
        <v>334</v>
      </c>
      <c r="B46" s="175">
        <f>'- 52 -'!B46</f>
        <v>1965328390</v>
      </c>
      <c r="C46" s="175">
        <f>'- 52 -'!D46</f>
        <v>1953776000</v>
      </c>
      <c r="D46" s="175">
        <f t="shared" si="0"/>
        <v>3919104390</v>
      </c>
      <c r="E46" s="175">
        <f t="shared" si="1"/>
        <v>4756094.703799999</v>
      </c>
      <c r="F46" s="175">
        <f t="shared" si="2"/>
        <v>32237304</v>
      </c>
      <c r="G46" s="175">
        <f t="shared" si="3"/>
        <v>36993398.7038</v>
      </c>
    </row>
    <row r="47" spans="1:7" ht="6" customHeight="1">
      <c r="A47"/>
      <c r="B47"/>
      <c r="C47"/>
      <c r="D47"/>
      <c r="E47"/>
      <c r="F47"/>
      <c r="G47"/>
    </row>
    <row r="48" spans="1:7" ht="13.5" customHeight="1">
      <c r="A48" s="349" t="s">
        <v>390</v>
      </c>
      <c r="B48" s="434">
        <f aca="true" t="shared" si="4" ref="B48:G48">SUM(B11:B46)</f>
        <v>14027314290</v>
      </c>
      <c r="C48" s="434">
        <f t="shared" si="4"/>
        <v>6729332780</v>
      </c>
      <c r="D48" s="434">
        <f t="shared" si="4"/>
        <v>20756647070</v>
      </c>
      <c r="E48" s="434">
        <f t="shared" si="4"/>
        <v>33946100.58179999</v>
      </c>
      <c r="F48" s="434">
        <f t="shared" si="4"/>
        <v>111033990.86999999</v>
      </c>
      <c r="G48" s="434">
        <f t="shared" si="4"/>
        <v>144980091.4518</v>
      </c>
    </row>
    <row r="49" spans="1:7" ht="6" customHeight="1">
      <c r="A49" s="27"/>
      <c r="B49" s="176"/>
      <c r="C49" s="176"/>
      <c r="D49" s="176"/>
      <c r="E49" s="176"/>
      <c r="F49" s="176"/>
      <c r="G49" s="176"/>
    </row>
    <row r="50" spans="1:7" ht="13.5" customHeight="1">
      <c r="A50" s="25" t="s">
        <v>391</v>
      </c>
      <c r="B50" s="175">
        <f>'- 52 -'!B50</f>
        <v>18200140</v>
      </c>
      <c r="C50" s="175">
        <f>'- 52 -'!D50</f>
        <v>1338790</v>
      </c>
      <c r="D50" s="175">
        <f>SUM(B50:C50)</f>
        <v>19538930</v>
      </c>
      <c r="E50" s="175">
        <v>0</v>
      </c>
      <c r="F50" s="175">
        <v>0</v>
      </c>
      <c r="G50" s="175">
        <f>SUM(E50:F50)</f>
        <v>0</v>
      </c>
    </row>
    <row r="51" spans="1:7" ht="13.5" customHeight="1">
      <c r="A51" s="347" t="s">
        <v>392</v>
      </c>
      <c r="B51" s="430">
        <f>'- 52 -'!B51</f>
        <v>7297990</v>
      </c>
      <c r="C51" s="430">
        <f>'- 52 -'!D51</f>
        <v>26672880</v>
      </c>
      <c r="D51" s="430">
        <f>SUM(B51:C51)</f>
        <v>33970870</v>
      </c>
      <c r="E51" s="430">
        <f>B51*E$10</f>
        <v>17661.1358</v>
      </c>
      <c r="F51" s="430">
        <f>C51*F$10</f>
        <v>440102.52</v>
      </c>
      <c r="G51" s="430">
        <f>SUM(E51:F51)</f>
        <v>457763.6558</v>
      </c>
    </row>
    <row r="52" spans="1:7" ht="6" customHeight="1">
      <c r="A52" s="153"/>
      <c r="B52" s="176"/>
      <c r="C52" s="176"/>
      <c r="D52" s="176"/>
      <c r="E52" s="176"/>
      <c r="F52" s="176"/>
      <c r="G52" s="176"/>
    </row>
    <row r="53" spans="1:7" ht="13.5" customHeight="1">
      <c r="A53" s="349" t="s">
        <v>335</v>
      </c>
      <c r="B53" s="434">
        <f aca="true" t="shared" si="5" ref="B53:G53">SUM(B48,B50:B51)</f>
        <v>14052812420</v>
      </c>
      <c r="C53" s="434">
        <f t="shared" si="5"/>
        <v>6757344450</v>
      </c>
      <c r="D53" s="434">
        <f t="shared" si="5"/>
        <v>20810156870</v>
      </c>
      <c r="E53" s="434">
        <f t="shared" si="5"/>
        <v>33963761.71759999</v>
      </c>
      <c r="F53" s="434">
        <f t="shared" si="5"/>
        <v>111474093.38999999</v>
      </c>
      <c r="G53" s="434">
        <f t="shared" si="5"/>
        <v>145437855.1076</v>
      </c>
    </row>
    <row r="54" spans="1:7" ht="49.5" customHeight="1">
      <c r="A54" s="261"/>
      <c r="B54" s="261"/>
      <c r="C54" s="261"/>
      <c r="D54" s="261"/>
      <c r="E54" s="261"/>
      <c r="F54" s="261"/>
      <c r="G54" s="261"/>
    </row>
    <row r="55" spans="1:7" ht="15" customHeight="1">
      <c r="A55" s="280" t="s">
        <v>552</v>
      </c>
      <c r="B55" s="45"/>
      <c r="C55" s="45"/>
      <c r="D55" s="45"/>
      <c r="E55" s="45"/>
      <c r="F55" s="45"/>
      <c r="G55" s="45"/>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4.xml><?xml version="1.0" encoding="utf-8"?>
<worksheet xmlns="http://schemas.openxmlformats.org/spreadsheetml/2006/main" xmlns:r="http://schemas.openxmlformats.org/officeDocument/2006/relationships">
  <sheetPr codeName="Sheet62">
    <pageSetUpPr fitToPage="1"/>
  </sheetPr>
  <dimension ref="A1:H59"/>
  <sheetViews>
    <sheetView showGridLines="0" showZeros="0" workbookViewId="0" topLeftCell="A1">
      <selection activeCell="A1" sqref="A1"/>
    </sheetView>
  </sheetViews>
  <sheetFormatPr defaultColWidth="15.83203125" defaultRowHeight="12"/>
  <cols>
    <col min="1" max="1" width="31.83203125" style="1" customWidth="1"/>
    <col min="2" max="2" width="18.83203125" style="1" customWidth="1"/>
    <col min="3" max="3" width="15.83203125" style="1" customWidth="1"/>
    <col min="4" max="4" width="16.83203125" style="1" customWidth="1"/>
    <col min="5" max="5" width="17.83203125" style="1" customWidth="1"/>
    <col min="6" max="6" width="15.83203125" style="1" customWidth="1"/>
    <col min="7" max="7" width="16.83203125" style="1" customWidth="1"/>
    <col min="8" max="16384" width="15.83203125" style="1" customWidth="1"/>
  </cols>
  <sheetData>
    <row r="1" ht="6.75" customHeight="1">
      <c r="A1" s="5"/>
    </row>
    <row r="2" spans="1:7" ht="15.75" customHeight="1">
      <c r="A2" s="242" t="s">
        <v>157</v>
      </c>
      <c r="B2" s="262"/>
      <c r="C2" s="262"/>
      <c r="D2" s="262"/>
      <c r="E2" s="262"/>
      <c r="F2" s="262"/>
      <c r="G2" s="262"/>
    </row>
    <row r="3" spans="1:7" ht="15.75" customHeight="1">
      <c r="A3" s="279" t="str">
        <f>TAXYEAR</f>
        <v>FOR THE 2005 TAXATION YEAR</v>
      </c>
      <c r="B3" s="266"/>
      <c r="C3" s="266"/>
      <c r="D3" s="266"/>
      <c r="E3" s="281"/>
      <c r="F3" s="281"/>
      <c r="G3" s="266"/>
    </row>
    <row r="4" spans="2:7" ht="15.75" customHeight="1">
      <c r="B4" s="6"/>
      <c r="C4" s="6"/>
      <c r="D4" s="6"/>
      <c r="E4" s="50"/>
      <c r="F4" s="50"/>
      <c r="G4" s="50"/>
    </row>
    <row r="5" spans="2:7" ht="15.75" customHeight="1">
      <c r="B5" s="6"/>
      <c r="C5" s="6"/>
      <c r="D5" s="6"/>
      <c r="E5" s="6"/>
      <c r="F5" s="6"/>
      <c r="G5" s="6"/>
    </row>
    <row r="6" spans="2:8" ht="15.75" customHeight="1">
      <c r="B6" s="240" t="s">
        <v>166</v>
      </c>
      <c r="C6" s="197"/>
      <c r="D6" s="197"/>
      <c r="E6" s="195"/>
      <c r="F6" s="6"/>
      <c r="G6" s="6"/>
      <c r="H6" s="3" t="s">
        <v>207</v>
      </c>
    </row>
    <row r="7" spans="2:8" ht="15.75" customHeight="1">
      <c r="B7" s="421" t="s">
        <v>178</v>
      </c>
      <c r="C7" s="421" t="s">
        <v>179</v>
      </c>
      <c r="D7" s="422"/>
      <c r="E7" s="370"/>
      <c r="F7" s="423"/>
      <c r="G7" s="370" t="s">
        <v>180</v>
      </c>
      <c r="H7" s="3" t="s">
        <v>194</v>
      </c>
    </row>
    <row r="8" spans="1:8" ht="15.75" customHeight="1">
      <c r="A8" s="40"/>
      <c r="B8" s="424" t="s">
        <v>204</v>
      </c>
      <c r="C8" s="424" t="s">
        <v>205</v>
      </c>
      <c r="D8" s="425" t="s">
        <v>50</v>
      </c>
      <c r="E8" s="426"/>
      <c r="F8" s="427" t="s">
        <v>180</v>
      </c>
      <c r="G8" s="427" t="s">
        <v>206</v>
      </c>
      <c r="H8" s="3" t="s">
        <v>278</v>
      </c>
    </row>
    <row r="9" spans="1:8" ht="15.75" customHeight="1">
      <c r="A9" s="282" t="s">
        <v>141</v>
      </c>
      <c r="B9" s="428" t="s">
        <v>219</v>
      </c>
      <c r="C9" s="428" t="s">
        <v>216</v>
      </c>
      <c r="D9" s="428" t="s">
        <v>220</v>
      </c>
      <c r="E9" s="374" t="s">
        <v>112</v>
      </c>
      <c r="F9" s="374" t="s">
        <v>546</v>
      </c>
      <c r="G9" s="374" t="s">
        <v>547</v>
      </c>
      <c r="H9" s="3" t="s">
        <v>279</v>
      </c>
    </row>
    <row r="10" spans="1:7" ht="4.5" customHeight="1">
      <c r="A10" s="24"/>
      <c r="B10" s="241"/>
      <c r="C10" s="5"/>
      <c r="D10" s="241"/>
      <c r="E10" s="241"/>
      <c r="F10" s="5"/>
      <c r="G10" s="5"/>
    </row>
    <row r="11" spans="1:7" ht="13.5" customHeight="1">
      <c r="A11" s="432" t="s">
        <v>300</v>
      </c>
      <c r="B11" s="430">
        <v>95946210</v>
      </c>
      <c r="C11" s="430">
        <v>78766340</v>
      </c>
      <c r="D11" s="430">
        <v>73838530</v>
      </c>
      <c r="E11" s="430">
        <f aca="true" t="shared" si="0" ref="E11:E46">SUM(B11:D11)</f>
        <v>248551080</v>
      </c>
      <c r="F11" s="430">
        <f>'- 55 -'!C11</f>
        <v>4864292</v>
      </c>
      <c r="G11" s="431">
        <f>F11/E11*1000</f>
        <v>19.57059289382287</v>
      </c>
    </row>
    <row r="12" spans="1:7" ht="13.5" customHeight="1">
      <c r="A12" s="283" t="s">
        <v>301</v>
      </c>
      <c r="B12" s="175">
        <v>129265780</v>
      </c>
      <c r="C12" s="175">
        <v>112355460</v>
      </c>
      <c r="D12" s="175">
        <v>76400060</v>
      </c>
      <c r="E12" s="175">
        <f t="shared" si="0"/>
        <v>318021300</v>
      </c>
      <c r="F12" s="175">
        <f>'- 55 -'!C12</f>
        <v>8123395</v>
      </c>
      <c r="G12" s="284">
        <f>F12/E12*1000</f>
        <v>25.543556359275307</v>
      </c>
    </row>
    <row r="13" spans="1:7" ht="13.5" customHeight="1">
      <c r="A13" s="432" t="s">
        <v>302</v>
      </c>
      <c r="B13" s="430">
        <v>647847650</v>
      </c>
      <c r="C13" s="430">
        <v>27783350</v>
      </c>
      <c r="D13" s="430">
        <v>395200720</v>
      </c>
      <c r="E13" s="430">
        <f t="shared" si="0"/>
        <v>1070831720</v>
      </c>
      <c r="F13" s="430">
        <f>'- 55 -'!C13</f>
        <v>20892731</v>
      </c>
      <c r="G13" s="431">
        <f>F13/E13*1000</f>
        <v>19.510750951606102</v>
      </c>
    </row>
    <row r="14" spans="1:7" ht="13.5" customHeight="1">
      <c r="A14" s="283" t="s">
        <v>338</v>
      </c>
      <c r="B14" s="175"/>
      <c r="C14" s="175"/>
      <c r="D14" s="175"/>
      <c r="E14" s="175">
        <f t="shared" si="0"/>
        <v>0</v>
      </c>
      <c r="F14" s="175"/>
      <c r="G14" s="284"/>
    </row>
    <row r="15" spans="1:7" ht="13.5" customHeight="1">
      <c r="A15" s="432" t="s">
        <v>303</v>
      </c>
      <c r="B15" s="430">
        <v>248402690</v>
      </c>
      <c r="C15" s="430">
        <v>38020590</v>
      </c>
      <c r="D15" s="430">
        <v>64933340</v>
      </c>
      <c r="E15" s="430">
        <f t="shared" si="0"/>
        <v>351356620</v>
      </c>
      <c r="F15" s="430">
        <f>'- 55 -'!C15</f>
        <v>6344398</v>
      </c>
      <c r="G15" s="431">
        <f>F15/E15*1000</f>
        <v>18.056861999640137</v>
      </c>
    </row>
    <row r="16" spans="1:8" ht="13.5" customHeight="1">
      <c r="A16" s="283" t="s">
        <v>304</v>
      </c>
      <c r="B16" s="175">
        <v>51066140</v>
      </c>
      <c r="C16" s="175">
        <v>0</v>
      </c>
      <c r="D16" s="175">
        <v>26213470</v>
      </c>
      <c r="E16" s="175">
        <f t="shared" si="0"/>
        <v>77279610</v>
      </c>
      <c r="F16" s="175">
        <f>'- 55 -'!C16</f>
        <v>3234499</v>
      </c>
      <c r="G16" s="284">
        <f>(F16-H16)/E16*1000</f>
        <v>22.605613563526006</v>
      </c>
      <c r="H16" s="1">
        <v>1487546</v>
      </c>
    </row>
    <row r="17" spans="1:7" ht="13.5" customHeight="1">
      <c r="A17" s="432" t="s">
        <v>305</v>
      </c>
      <c r="B17" s="430">
        <v>73276360</v>
      </c>
      <c r="C17" s="430">
        <v>75674800</v>
      </c>
      <c r="D17" s="430">
        <v>112323850</v>
      </c>
      <c r="E17" s="430">
        <f t="shared" si="0"/>
        <v>261275010</v>
      </c>
      <c r="F17" s="430">
        <f>'- 55 -'!C17</f>
        <v>5384179</v>
      </c>
      <c r="G17" s="431">
        <f>F17/E17*1000</f>
        <v>20.60732482605206</v>
      </c>
    </row>
    <row r="18" spans="1:7" ht="13.5" customHeight="1">
      <c r="A18" s="283" t="s">
        <v>306</v>
      </c>
      <c r="B18" s="175">
        <v>67143020</v>
      </c>
      <c r="C18" s="175">
        <v>11789430</v>
      </c>
      <c r="D18" s="175">
        <v>41899400</v>
      </c>
      <c r="E18" s="175">
        <f t="shared" si="0"/>
        <v>120831850</v>
      </c>
      <c r="F18" s="175">
        <f>'- 55 -'!C18</f>
        <v>2960380</v>
      </c>
      <c r="G18" s="284">
        <f>(F18-H18)/E18*1000</f>
        <v>24.49999731031181</v>
      </c>
    </row>
    <row r="19" spans="1:7" ht="13.5" customHeight="1">
      <c r="A19" s="432" t="s">
        <v>307</v>
      </c>
      <c r="B19" s="430">
        <v>183978080</v>
      </c>
      <c r="C19" s="430">
        <v>65830540</v>
      </c>
      <c r="D19" s="430">
        <v>87403640</v>
      </c>
      <c r="E19" s="430">
        <f t="shared" si="0"/>
        <v>337212260</v>
      </c>
      <c r="F19" s="430">
        <f>'- 55 -'!C19</f>
        <v>6890000</v>
      </c>
      <c r="G19" s="431">
        <f aca="true" t="shared" si="1" ref="G19:G26">F19/E19*1000</f>
        <v>20.432234581269377</v>
      </c>
    </row>
    <row r="20" spans="1:7" ht="13.5" customHeight="1">
      <c r="A20" s="283" t="s">
        <v>308</v>
      </c>
      <c r="B20" s="175">
        <v>370602850</v>
      </c>
      <c r="C20" s="175">
        <v>96522150</v>
      </c>
      <c r="D20" s="175">
        <v>148876240</v>
      </c>
      <c r="E20" s="175">
        <f t="shared" si="0"/>
        <v>616001240</v>
      </c>
      <c r="F20" s="175">
        <f>'- 55 -'!C20</f>
        <v>12474493</v>
      </c>
      <c r="G20" s="284">
        <f t="shared" si="1"/>
        <v>20.250759560159324</v>
      </c>
    </row>
    <row r="21" spans="1:7" ht="13.5" customHeight="1">
      <c r="A21" s="432" t="s">
        <v>309</v>
      </c>
      <c r="B21" s="430">
        <v>257666190</v>
      </c>
      <c r="C21" s="430">
        <v>84226610</v>
      </c>
      <c r="D21" s="430">
        <v>95796780</v>
      </c>
      <c r="E21" s="430">
        <f t="shared" si="0"/>
        <v>437689580</v>
      </c>
      <c r="F21" s="430">
        <f>'- 55 -'!C21</f>
        <v>9968000</v>
      </c>
      <c r="G21" s="431">
        <f t="shared" si="1"/>
        <v>22.774131383251113</v>
      </c>
    </row>
    <row r="22" spans="1:7" ht="13.5" customHeight="1">
      <c r="A22" s="283" t="s">
        <v>310</v>
      </c>
      <c r="B22" s="175">
        <v>77726940</v>
      </c>
      <c r="C22" s="175">
        <v>6587940</v>
      </c>
      <c r="D22" s="175">
        <v>57557350</v>
      </c>
      <c r="E22" s="175">
        <f t="shared" si="0"/>
        <v>141872230</v>
      </c>
      <c r="F22" s="175">
        <f>'- 55 -'!C22</f>
        <v>3821167</v>
      </c>
      <c r="G22" s="284">
        <f t="shared" si="1"/>
        <v>26.933861545702072</v>
      </c>
    </row>
    <row r="23" spans="1:8" ht="13.5" customHeight="1">
      <c r="A23" s="432" t="s">
        <v>311</v>
      </c>
      <c r="B23" s="430">
        <v>66156430</v>
      </c>
      <c r="C23" s="430">
        <v>46829880</v>
      </c>
      <c r="D23" s="430">
        <v>18971780</v>
      </c>
      <c r="E23" s="430">
        <f t="shared" si="0"/>
        <v>131958090</v>
      </c>
      <c r="F23" s="430">
        <f>'- 55 -'!C23</f>
        <v>3245146</v>
      </c>
      <c r="G23" s="431">
        <f t="shared" si="1"/>
        <v>24.59224743249921</v>
      </c>
      <c r="H23" s="285"/>
    </row>
    <row r="24" spans="1:7" ht="13.5" customHeight="1">
      <c r="A24" s="283" t="s">
        <v>312</v>
      </c>
      <c r="B24" s="175">
        <v>543586250</v>
      </c>
      <c r="C24" s="175">
        <v>30854500</v>
      </c>
      <c r="D24" s="175">
        <v>107884210</v>
      </c>
      <c r="E24" s="175">
        <f t="shared" si="0"/>
        <v>682324960</v>
      </c>
      <c r="F24" s="175">
        <f>'- 55 -'!C24</f>
        <v>15557504</v>
      </c>
      <c r="G24" s="284">
        <f t="shared" si="1"/>
        <v>22.800725331812572</v>
      </c>
    </row>
    <row r="25" spans="1:7" ht="13.5" customHeight="1">
      <c r="A25" s="432" t="s">
        <v>313</v>
      </c>
      <c r="B25" s="430">
        <v>1665487420</v>
      </c>
      <c r="C25" s="430">
        <v>6374210</v>
      </c>
      <c r="D25" s="430">
        <v>502210970</v>
      </c>
      <c r="E25" s="430">
        <f t="shared" si="0"/>
        <v>2174072600</v>
      </c>
      <c r="F25" s="430">
        <f>'- 55 -'!C25</f>
        <v>57875071</v>
      </c>
      <c r="G25" s="431">
        <f t="shared" si="1"/>
        <v>26.62057881599722</v>
      </c>
    </row>
    <row r="26" spans="1:7" ht="13.5" customHeight="1">
      <c r="A26" s="283" t="s">
        <v>314</v>
      </c>
      <c r="B26" s="175">
        <v>204591960</v>
      </c>
      <c r="C26" s="175">
        <v>115215450</v>
      </c>
      <c r="D26" s="175">
        <v>71212030</v>
      </c>
      <c r="E26" s="175">
        <f t="shared" si="0"/>
        <v>391019440</v>
      </c>
      <c r="F26" s="175">
        <f>'- 55 -'!C26</f>
        <v>9743204</v>
      </c>
      <c r="G26" s="284">
        <f t="shared" si="1"/>
        <v>24.91744144485502</v>
      </c>
    </row>
    <row r="27" spans="1:7" ht="13.5" customHeight="1">
      <c r="A27" s="432" t="s">
        <v>315</v>
      </c>
      <c r="B27" s="430">
        <v>130953950</v>
      </c>
      <c r="C27" s="430">
        <v>0</v>
      </c>
      <c r="D27" s="430">
        <v>56368470</v>
      </c>
      <c r="E27" s="430">
        <f t="shared" si="0"/>
        <v>187322420</v>
      </c>
      <c r="F27" s="430">
        <f>'- 55 -'!C27</f>
        <v>6678303</v>
      </c>
      <c r="G27" s="431">
        <f>F27/E27*1000</f>
        <v>35.65138118544486</v>
      </c>
    </row>
    <row r="28" spans="1:7" ht="13.5" customHeight="1">
      <c r="A28" s="283" t="s">
        <v>316</v>
      </c>
      <c r="B28" s="175">
        <v>94787720</v>
      </c>
      <c r="C28" s="175">
        <v>130334480</v>
      </c>
      <c r="D28" s="175">
        <v>98076350</v>
      </c>
      <c r="E28" s="175">
        <f t="shared" si="0"/>
        <v>323198550</v>
      </c>
      <c r="F28" s="175">
        <f>'- 55 -'!C28</f>
        <v>6477269</v>
      </c>
      <c r="G28" s="284">
        <f>F28/E28*1000</f>
        <v>20.041144986572494</v>
      </c>
    </row>
    <row r="29" spans="1:7" ht="13.5" customHeight="1">
      <c r="A29" s="432" t="s">
        <v>317</v>
      </c>
      <c r="B29" s="430">
        <v>1749594500</v>
      </c>
      <c r="C29" s="430">
        <v>4900150</v>
      </c>
      <c r="D29" s="430">
        <v>508478160</v>
      </c>
      <c r="E29" s="430">
        <f t="shared" si="0"/>
        <v>2262972810</v>
      </c>
      <c r="F29" s="430">
        <f>'- 55 -'!C29</f>
        <v>60649610</v>
      </c>
      <c r="G29" s="431">
        <f>F29/E29*1000</f>
        <v>26.800856701411274</v>
      </c>
    </row>
    <row r="30" spans="1:7" ht="13.5" customHeight="1">
      <c r="A30" s="283" t="s">
        <v>318</v>
      </c>
      <c r="B30" s="175">
        <v>51999760</v>
      </c>
      <c r="C30" s="175">
        <v>69819680</v>
      </c>
      <c r="D30" s="175">
        <v>45739370</v>
      </c>
      <c r="E30" s="175">
        <f t="shared" si="0"/>
        <v>167558810</v>
      </c>
      <c r="F30" s="175">
        <f>'- 55 -'!C30</f>
        <v>3612111</v>
      </c>
      <c r="G30" s="284">
        <f>F30/E30*1000</f>
        <v>21.557272935991847</v>
      </c>
    </row>
    <row r="31" spans="1:7" ht="13.5" customHeight="1">
      <c r="A31" s="432" t="s">
        <v>319</v>
      </c>
      <c r="B31" s="430">
        <v>224737800</v>
      </c>
      <c r="C31" s="430">
        <v>100634450</v>
      </c>
      <c r="D31" s="430">
        <v>169075670</v>
      </c>
      <c r="E31" s="430">
        <f t="shared" si="0"/>
        <v>494447920</v>
      </c>
      <c r="F31" s="430">
        <f>'- 55 -'!C31</f>
        <v>10343895</v>
      </c>
      <c r="G31" s="431">
        <f>F31/E31*1000</f>
        <v>20.920090026872803</v>
      </c>
    </row>
    <row r="32" spans="1:7" ht="13.5" customHeight="1">
      <c r="A32" s="283" t="s">
        <v>320</v>
      </c>
      <c r="B32" s="175">
        <v>171100310</v>
      </c>
      <c r="C32" s="175">
        <v>176667700</v>
      </c>
      <c r="D32" s="175">
        <v>64606210</v>
      </c>
      <c r="E32" s="175">
        <f t="shared" si="0"/>
        <v>412374220</v>
      </c>
      <c r="F32" s="175">
        <f>'- 55 -'!C32</f>
        <v>8505466</v>
      </c>
      <c r="G32" s="507" t="s">
        <v>548</v>
      </c>
    </row>
    <row r="33" spans="1:7" ht="13.5" customHeight="1">
      <c r="A33" s="432" t="s">
        <v>321</v>
      </c>
      <c r="B33" s="430">
        <v>111093530</v>
      </c>
      <c r="C33" s="430">
        <v>205572190</v>
      </c>
      <c r="D33" s="430">
        <v>67945560</v>
      </c>
      <c r="E33" s="430">
        <f t="shared" si="0"/>
        <v>384611280</v>
      </c>
      <c r="F33" s="430">
        <f>'- 55 -'!C33</f>
        <v>9487865</v>
      </c>
      <c r="G33" s="431">
        <f>F33/E33*1000</f>
        <v>24.668712264497287</v>
      </c>
    </row>
    <row r="34" spans="1:7" ht="13.5" customHeight="1">
      <c r="A34" s="283" t="s">
        <v>322</v>
      </c>
      <c r="B34" s="175">
        <v>154342610</v>
      </c>
      <c r="C34" s="175">
        <v>149679500</v>
      </c>
      <c r="D34" s="175">
        <v>103859300</v>
      </c>
      <c r="E34" s="175">
        <f t="shared" si="0"/>
        <v>407881410</v>
      </c>
      <c r="F34" s="175">
        <f>'- 55 -'!C34</f>
        <v>9346617</v>
      </c>
      <c r="G34" s="507" t="s">
        <v>548</v>
      </c>
    </row>
    <row r="35" spans="1:7" ht="13.5" customHeight="1">
      <c r="A35" s="432" t="s">
        <v>323</v>
      </c>
      <c r="B35" s="430">
        <v>1592159190</v>
      </c>
      <c r="C35" s="430">
        <v>5910990</v>
      </c>
      <c r="D35" s="430">
        <v>447730600</v>
      </c>
      <c r="E35" s="430">
        <f t="shared" si="0"/>
        <v>2045800780</v>
      </c>
      <c r="F35" s="430">
        <f>'- 55 -'!C35</f>
        <v>55577556</v>
      </c>
      <c r="G35" s="431">
        <f aca="true" t="shared" si="2" ref="G35:G46">F35/E35*1000</f>
        <v>27.166651094932128</v>
      </c>
    </row>
    <row r="36" spans="1:7" ht="13.5" customHeight="1">
      <c r="A36" s="283" t="s">
        <v>324</v>
      </c>
      <c r="B36" s="175">
        <v>138646550</v>
      </c>
      <c r="C36" s="175">
        <v>79083870</v>
      </c>
      <c r="D36" s="175">
        <v>86203250</v>
      </c>
      <c r="E36" s="175">
        <f t="shared" si="0"/>
        <v>303933670</v>
      </c>
      <c r="F36" s="175">
        <f>'- 55 -'!C36</f>
        <v>6741954</v>
      </c>
      <c r="G36" s="284">
        <f t="shared" si="2"/>
        <v>22.182320241123666</v>
      </c>
    </row>
    <row r="37" spans="1:7" ht="13.5" customHeight="1">
      <c r="A37" s="432" t="s">
        <v>325</v>
      </c>
      <c r="B37" s="430">
        <v>353069450</v>
      </c>
      <c r="C37" s="430">
        <v>52478910</v>
      </c>
      <c r="D37" s="430">
        <v>78684090</v>
      </c>
      <c r="E37" s="430">
        <f t="shared" si="0"/>
        <v>484232450</v>
      </c>
      <c r="F37" s="430">
        <f>'- 55 -'!C37</f>
        <v>11936151</v>
      </c>
      <c r="G37" s="431">
        <f t="shared" si="2"/>
        <v>24.649630564824808</v>
      </c>
    </row>
    <row r="38" spans="1:7" ht="13.5" customHeight="1">
      <c r="A38" s="283" t="s">
        <v>326</v>
      </c>
      <c r="B38" s="175">
        <v>765159860</v>
      </c>
      <c r="C38" s="175">
        <v>4861570</v>
      </c>
      <c r="D38" s="175">
        <v>162350280</v>
      </c>
      <c r="E38" s="175">
        <f t="shared" si="0"/>
        <v>932371710</v>
      </c>
      <c r="F38" s="175">
        <f>'- 55 -'!C38</f>
        <v>28239130</v>
      </c>
      <c r="G38" s="284">
        <f t="shared" si="2"/>
        <v>30.28741616366717</v>
      </c>
    </row>
    <row r="39" spans="1:7" ht="13.5" customHeight="1">
      <c r="A39" s="432" t="s">
        <v>327</v>
      </c>
      <c r="B39" s="430">
        <v>91055720</v>
      </c>
      <c r="C39" s="430">
        <v>151636740</v>
      </c>
      <c r="D39" s="430">
        <v>79903450</v>
      </c>
      <c r="E39" s="430">
        <f t="shared" si="0"/>
        <v>322595910</v>
      </c>
      <c r="F39" s="430">
        <f>'- 55 -'!C39</f>
        <v>7002738</v>
      </c>
      <c r="G39" s="431">
        <f t="shared" si="2"/>
        <v>21.707460581257834</v>
      </c>
    </row>
    <row r="40" spans="1:7" ht="13.5" customHeight="1">
      <c r="A40" s="283" t="s">
        <v>328</v>
      </c>
      <c r="B40" s="175">
        <v>915040790</v>
      </c>
      <c r="C40" s="175">
        <v>5445000</v>
      </c>
      <c r="D40" s="175">
        <v>642104750</v>
      </c>
      <c r="E40" s="175">
        <f t="shared" si="0"/>
        <v>1562590540</v>
      </c>
      <c r="F40" s="175">
        <f>'- 55 -'!C40</f>
        <v>35046067</v>
      </c>
      <c r="G40" s="284">
        <f t="shared" si="2"/>
        <v>22.428183265463772</v>
      </c>
    </row>
    <row r="41" spans="1:7" ht="13.5" customHeight="1">
      <c r="A41" s="432" t="s">
        <v>329</v>
      </c>
      <c r="B41" s="430">
        <v>513185880</v>
      </c>
      <c r="C41" s="430">
        <v>90826710</v>
      </c>
      <c r="D41" s="430">
        <v>148843420</v>
      </c>
      <c r="E41" s="430">
        <f t="shared" si="0"/>
        <v>752856010</v>
      </c>
      <c r="F41" s="430">
        <f>'- 55 -'!C41</f>
        <v>19278403</v>
      </c>
      <c r="G41" s="431">
        <f t="shared" si="2"/>
        <v>25.607025439034484</v>
      </c>
    </row>
    <row r="42" spans="1:7" ht="13.5" customHeight="1">
      <c r="A42" s="283" t="s">
        <v>330</v>
      </c>
      <c r="B42" s="175">
        <v>99597960</v>
      </c>
      <c r="C42" s="175">
        <v>57642550</v>
      </c>
      <c r="D42" s="175">
        <v>48702040</v>
      </c>
      <c r="E42" s="175">
        <f t="shared" si="0"/>
        <v>205942550</v>
      </c>
      <c r="F42" s="175">
        <f>'- 55 -'!C42</f>
        <v>5193253</v>
      </c>
      <c r="G42" s="284">
        <f t="shared" si="2"/>
        <v>25.216998624130856</v>
      </c>
    </row>
    <row r="43" spans="1:7" ht="13.5" customHeight="1">
      <c r="A43" s="432" t="s">
        <v>331</v>
      </c>
      <c r="B43" s="430">
        <v>73164670</v>
      </c>
      <c r="C43" s="430">
        <v>77014550</v>
      </c>
      <c r="D43" s="430">
        <v>32435270</v>
      </c>
      <c r="E43" s="430">
        <f t="shared" si="0"/>
        <v>182614490</v>
      </c>
      <c r="F43" s="430">
        <f>'- 55 -'!C43</f>
        <v>3894114</v>
      </c>
      <c r="G43" s="431">
        <f t="shared" si="2"/>
        <v>21.324233361766638</v>
      </c>
    </row>
    <row r="44" spans="1:7" ht="13.5" customHeight="1">
      <c r="A44" s="283" t="s">
        <v>332</v>
      </c>
      <c r="B44" s="175">
        <v>39935850</v>
      </c>
      <c r="C44" s="175">
        <v>41974320</v>
      </c>
      <c r="D44" s="175">
        <v>9620680</v>
      </c>
      <c r="E44" s="175">
        <f t="shared" si="0"/>
        <v>91530850</v>
      </c>
      <c r="F44" s="175">
        <f>'- 55 -'!C44</f>
        <v>2171026</v>
      </c>
      <c r="G44" s="284">
        <f t="shared" si="2"/>
        <v>23.719063026291135</v>
      </c>
    </row>
    <row r="45" spans="1:7" ht="13.5" customHeight="1">
      <c r="A45" s="432" t="s">
        <v>333</v>
      </c>
      <c r="B45" s="430">
        <v>109615830</v>
      </c>
      <c r="C45" s="430">
        <v>23032020</v>
      </c>
      <c r="D45" s="430">
        <v>44107490</v>
      </c>
      <c r="E45" s="430">
        <f t="shared" si="0"/>
        <v>176755340</v>
      </c>
      <c r="F45" s="430">
        <f>'- 55 -'!C45</f>
        <v>3809330</v>
      </c>
      <c r="G45" s="431">
        <f t="shared" si="2"/>
        <v>21.551428092639238</v>
      </c>
    </row>
    <row r="46" spans="1:7" ht="13.5" customHeight="1">
      <c r="A46" s="283" t="s">
        <v>334</v>
      </c>
      <c r="B46" s="175">
        <v>1965328390</v>
      </c>
      <c r="C46" s="175">
        <v>963520</v>
      </c>
      <c r="D46" s="175">
        <v>1953776000</v>
      </c>
      <c r="E46" s="175">
        <f t="shared" si="0"/>
        <v>3920067910</v>
      </c>
      <c r="F46" s="175">
        <f>'- 55 -'!C46</f>
        <v>121561671</v>
      </c>
      <c r="G46" s="284">
        <f t="shared" si="2"/>
        <v>31.01009313892218</v>
      </c>
    </row>
    <row r="47" spans="1:7" ht="4.5" customHeight="1">
      <c r="A47" s="153"/>
      <c r="B47" s="176"/>
      <c r="C47" s="176"/>
      <c r="D47" s="176"/>
      <c r="E47" s="176"/>
      <c r="F47" s="176"/>
      <c r="G47" s="286"/>
    </row>
    <row r="48" spans="1:7" ht="13.5" customHeight="1">
      <c r="A48" s="433" t="s">
        <v>390</v>
      </c>
      <c r="B48" s="434">
        <f>SUM(B11:B46)</f>
        <v>14027314290</v>
      </c>
      <c r="C48" s="434">
        <f>SUM(C11:C46)</f>
        <v>2225310150</v>
      </c>
      <c r="D48" s="434">
        <f>SUM(D11:D46)</f>
        <v>6729332780</v>
      </c>
      <c r="E48" s="434">
        <f>SUM(E11:E46)</f>
        <v>22981957220</v>
      </c>
      <c r="F48" s="434">
        <f>SUM(F11:F46)</f>
        <v>586930988</v>
      </c>
      <c r="G48" s="435">
        <f>F48/E48*1000</f>
        <v>25.53877297662118</v>
      </c>
    </row>
    <row r="49" spans="1:7" ht="4.5" customHeight="1">
      <c r="A49" s="153"/>
      <c r="B49" s="176"/>
      <c r="C49" s="176"/>
      <c r="D49" s="176"/>
      <c r="E49" s="176"/>
      <c r="F49" s="176"/>
      <c r="G49" s="176"/>
    </row>
    <row r="50" spans="1:7" ht="13.5" customHeight="1">
      <c r="A50" s="283" t="s">
        <v>391</v>
      </c>
      <c r="B50" s="175">
        <v>18200140</v>
      </c>
      <c r="C50" s="175">
        <v>191910</v>
      </c>
      <c r="D50" s="175">
        <v>1338790</v>
      </c>
      <c r="E50" s="175">
        <f>SUM(B50:D50)</f>
        <v>19730840</v>
      </c>
      <c r="F50" s="176"/>
      <c r="G50" s="176"/>
    </row>
    <row r="51" spans="1:7" ht="13.5" customHeight="1">
      <c r="A51" s="432" t="s">
        <v>392</v>
      </c>
      <c r="B51" s="430">
        <v>7297990</v>
      </c>
      <c r="C51" s="430">
        <v>7352860</v>
      </c>
      <c r="D51" s="430">
        <v>26672880</v>
      </c>
      <c r="E51" s="430">
        <f>SUM(B51:D51)</f>
        <v>41323730</v>
      </c>
      <c r="F51" s="176"/>
      <c r="G51" s="287"/>
    </row>
    <row r="52" spans="1:7" ht="4.5" customHeight="1">
      <c r="A52" s="153"/>
      <c r="B52" s="176"/>
      <c r="C52" s="176"/>
      <c r="D52" s="176"/>
      <c r="E52" s="176"/>
      <c r="F52" s="176"/>
      <c r="G52" s="176"/>
    </row>
    <row r="53" spans="1:7" ht="13.5" customHeight="1">
      <c r="A53" s="433" t="s">
        <v>335</v>
      </c>
      <c r="B53" s="434">
        <f>SUM(B48,B50:B51)</f>
        <v>14052812420</v>
      </c>
      <c r="C53" s="434">
        <f>SUM(C48,C50:C51)</f>
        <v>2232854920</v>
      </c>
      <c r="D53" s="434">
        <f>SUM(D48,D50:D51)</f>
        <v>6757344450</v>
      </c>
      <c r="E53" s="434">
        <f>SUM(E48,E50:E51)</f>
        <v>23043011790</v>
      </c>
      <c r="F53" s="176"/>
      <c r="G53" s="287"/>
    </row>
    <row r="54" spans="1:7" ht="30" customHeight="1">
      <c r="A54" s="29"/>
      <c r="B54" s="29"/>
      <c r="C54" s="29"/>
      <c r="D54" s="29"/>
      <c r="E54" s="29"/>
      <c r="F54" s="29"/>
      <c r="G54" s="29"/>
    </row>
    <row r="55" spans="1:8" ht="15" customHeight="1">
      <c r="A55" s="2" t="s">
        <v>549</v>
      </c>
      <c r="B55" s="45"/>
      <c r="C55" s="45"/>
      <c r="D55" s="45"/>
      <c r="E55" s="45"/>
      <c r="F55" s="45"/>
      <c r="G55" s="45"/>
      <c r="H55" s="45"/>
    </row>
    <row r="56" spans="1:8" ht="12" customHeight="1">
      <c r="A56" s="1" t="s">
        <v>550</v>
      </c>
      <c r="B56" s="45"/>
      <c r="C56" s="45"/>
      <c r="D56" s="45"/>
      <c r="E56" s="45"/>
      <c r="F56" s="45"/>
      <c r="G56" s="45"/>
      <c r="H56" s="45"/>
    </row>
    <row r="57" spans="1:8" ht="12" customHeight="1">
      <c r="A57" s="2" t="s">
        <v>580</v>
      </c>
      <c r="B57" s="45"/>
      <c r="C57" s="45"/>
      <c r="D57" s="45"/>
      <c r="E57" s="45"/>
      <c r="F57" s="45"/>
      <c r="G57" s="45"/>
      <c r="H57" s="45"/>
    </row>
    <row r="58" ht="12">
      <c r="A58" s="129" t="s">
        <v>581</v>
      </c>
    </row>
    <row r="59" ht="12">
      <c r="A59" s="31" t="s">
        <v>553</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5.xml><?xml version="1.0" encoding="utf-8"?>
<worksheet xmlns="http://schemas.openxmlformats.org/spreadsheetml/2006/main" xmlns:r="http://schemas.openxmlformats.org/officeDocument/2006/relationships">
  <sheetPr codeName="Sheet42">
    <pageSetUpPr fitToPage="1"/>
  </sheetPr>
  <dimension ref="A1:G27"/>
  <sheetViews>
    <sheetView showGridLines="0" showZeros="0" workbookViewId="0" topLeftCell="A1">
      <selection activeCell="A1" sqref="A1"/>
    </sheetView>
  </sheetViews>
  <sheetFormatPr defaultColWidth="15.83203125" defaultRowHeight="12"/>
  <cols>
    <col min="1" max="1" width="34.83203125" style="1" customWidth="1"/>
    <col min="2" max="2" width="17.83203125" style="1" customWidth="1"/>
    <col min="3" max="3" width="15.83203125" style="1" customWidth="1"/>
    <col min="4" max="5" width="16.83203125" style="1" customWidth="1"/>
    <col min="6" max="6" width="14.83203125" style="1" customWidth="1"/>
    <col min="7" max="7" width="15.83203125" style="1" customWidth="1"/>
    <col min="8" max="16384" width="15.83203125" style="1" customWidth="1"/>
  </cols>
  <sheetData>
    <row r="1" ht="6.75" customHeight="1">
      <c r="A1" s="5"/>
    </row>
    <row r="2" spans="1:7" ht="15.75" customHeight="1">
      <c r="A2" s="242" t="s">
        <v>393</v>
      </c>
      <c r="B2" s="262"/>
      <c r="C2" s="262"/>
      <c r="D2" s="262"/>
      <c r="E2" s="262"/>
      <c r="F2" s="262"/>
      <c r="G2" s="262"/>
    </row>
    <row r="3" spans="1:7" ht="15.75" customHeight="1">
      <c r="A3" s="279" t="str">
        <f>TAXYEAR</f>
        <v>FOR THE 2005 TAXATION YEAR</v>
      </c>
      <c r="B3" s="266"/>
      <c r="C3" s="266"/>
      <c r="D3" s="266"/>
      <c r="E3" s="281"/>
      <c r="F3" s="281"/>
      <c r="G3" s="266"/>
    </row>
    <row r="4" spans="2:7" ht="39.75" customHeight="1">
      <c r="B4" s="6"/>
      <c r="C4" s="6"/>
      <c r="D4" s="6"/>
      <c r="E4" s="50"/>
      <c r="F4" s="50"/>
      <c r="G4" s="50"/>
    </row>
    <row r="5" spans="2:7" ht="39.75" customHeight="1">
      <c r="B5" s="6"/>
      <c r="C5" s="6"/>
      <c r="D5" s="6"/>
      <c r="E5" s="6"/>
      <c r="F5" s="6"/>
      <c r="G5" s="6"/>
    </row>
    <row r="6" spans="2:7" ht="15.75" customHeight="1">
      <c r="B6" s="240" t="s">
        <v>166</v>
      </c>
      <c r="C6" s="197"/>
      <c r="D6" s="197"/>
      <c r="E6" s="195"/>
      <c r="F6" s="6"/>
      <c r="G6" s="6"/>
    </row>
    <row r="7" spans="2:7" ht="15.75" customHeight="1">
      <c r="B7" s="421" t="s">
        <v>178</v>
      </c>
      <c r="C7" s="421" t="s">
        <v>179</v>
      </c>
      <c r="D7" s="422"/>
      <c r="E7" s="370"/>
      <c r="F7" s="423"/>
      <c r="G7" s="370" t="s">
        <v>180</v>
      </c>
    </row>
    <row r="8" spans="1:7" ht="15.75" customHeight="1">
      <c r="A8" s="288" t="s">
        <v>394</v>
      </c>
      <c r="B8" s="424" t="s">
        <v>204</v>
      </c>
      <c r="C8" s="424" t="s">
        <v>205</v>
      </c>
      <c r="D8" s="425" t="s">
        <v>50</v>
      </c>
      <c r="E8" s="426"/>
      <c r="F8" s="427" t="s">
        <v>180</v>
      </c>
      <c r="G8" s="427" t="s">
        <v>206</v>
      </c>
    </row>
    <row r="9" spans="1:7" ht="15.75" customHeight="1">
      <c r="A9" s="289" t="s">
        <v>12</v>
      </c>
      <c r="B9" s="428" t="s">
        <v>219</v>
      </c>
      <c r="C9" s="428" t="s">
        <v>216</v>
      </c>
      <c r="D9" s="428" t="s">
        <v>220</v>
      </c>
      <c r="E9" s="374" t="s">
        <v>112</v>
      </c>
      <c r="F9" s="374" t="s">
        <v>206</v>
      </c>
      <c r="G9" s="374" t="s">
        <v>395</v>
      </c>
    </row>
    <row r="10" spans="1:7" ht="13.5" customHeight="1">
      <c r="A10" s="24"/>
      <c r="B10" s="241"/>
      <c r="C10" s="5"/>
      <c r="D10" s="241"/>
      <c r="E10" s="241"/>
      <c r="F10" s="5"/>
      <c r="G10" s="5"/>
    </row>
    <row r="11" spans="1:7" ht="13.5" customHeight="1">
      <c r="A11" s="293" t="s">
        <v>396</v>
      </c>
      <c r="B11" s="175"/>
      <c r="C11" s="175"/>
      <c r="D11" s="175"/>
      <c r="E11" s="175"/>
      <c r="F11" s="175"/>
      <c r="G11" s="284"/>
    </row>
    <row r="12" spans="1:7" ht="13.5" customHeight="1">
      <c r="A12" s="291" t="s">
        <v>397</v>
      </c>
      <c r="B12" s="175">
        <v>90358880</v>
      </c>
      <c r="C12" s="175">
        <v>121930610</v>
      </c>
      <c r="D12" s="175">
        <v>31223030</v>
      </c>
      <c r="E12" s="175">
        <f>SUM(B12:D12)</f>
        <v>243512520</v>
      </c>
      <c r="F12" s="175">
        <v>4835088</v>
      </c>
      <c r="G12" s="284">
        <f>F12/E12*1000</f>
        <v>19.85560331764461</v>
      </c>
    </row>
    <row r="13" spans="1:7" ht="13.5" customHeight="1">
      <c r="A13" s="429" t="s">
        <v>398</v>
      </c>
      <c r="B13" s="430">
        <v>80741430</v>
      </c>
      <c r="C13" s="430">
        <v>54737090</v>
      </c>
      <c r="D13" s="430">
        <v>33383180</v>
      </c>
      <c r="E13" s="430">
        <f>SUM(B13:D13)</f>
        <v>168861700</v>
      </c>
      <c r="F13" s="430">
        <v>3670378</v>
      </c>
      <c r="G13" s="431">
        <f>F13/E13*1000</f>
        <v>21.736000525874132</v>
      </c>
    </row>
    <row r="14" spans="1:7" ht="13.5" customHeight="1">
      <c r="A14" s="290" t="s">
        <v>399</v>
      </c>
      <c r="B14" s="292">
        <f>B12+B13</f>
        <v>171100310</v>
      </c>
      <c r="C14" s="292">
        <f>C12+C13</f>
        <v>176667700</v>
      </c>
      <c r="D14" s="292">
        <f>D12+D13</f>
        <v>64606210</v>
      </c>
      <c r="E14" s="292">
        <f>E12+E13</f>
        <v>412374220</v>
      </c>
      <c r="F14" s="292">
        <f>F12+F13</f>
        <v>8505466</v>
      </c>
      <c r="G14" s="284"/>
    </row>
    <row r="15" ht="13.5" customHeight="1"/>
    <row r="16" spans="1:7" ht="13.5" customHeight="1">
      <c r="A16" s="290" t="s">
        <v>400</v>
      </c>
      <c r="B16" s="175"/>
      <c r="C16" s="175"/>
      <c r="D16" s="175"/>
      <c r="E16" s="175"/>
      <c r="F16" s="175"/>
      <c r="G16" s="284"/>
    </row>
    <row r="17" spans="1:7" ht="13.5" customHeight="1">
      <c r="A17" s="291" t="s">
        <v>401</v>
      </c>
      <c r="B17" s="175">
        <v>102824870</v>
      </c>
      <c r="C17" s="175">
        <v>101018210</v>
      </c>
      <c r="D17" s="175">
        <v>76134890</v>
      </c>
      <c r="E17" s="175">
        <f>SUM(B17:D17)</f>
        <v>279977970</v>
      </c>
      <c r="F17" s="175">
        <v>6538806</v>
      </c>
      <c r="G17" s="284">
        <f>F17/E17*1000</f>
        <v>23.354716087126427</v>
      </c>
    </row>
    <row r="18" spans="1:7" ht="13.5" customHeight="1">
      <c r="A18" s="429" t="s">
        <v>402</v>
      </c>
      <c r="B18" s="430">
        <v>51517740</v>
      </c>
      <c r="C18" s="430">
        <v>48661290</v>
      </c>
      <c r="D18" s="430">
        <v>27724410</v>
      </c>
      <c r="E18" s="430">
        <f>SUM(B18:D18)</f>
        <v>127903440</v>
      </c>
      <c r="F18" s="430">
        <v>2807811</v>
      </c>
      <c r="G18" s="431">
        <f>F18/E18*1000</f>
        <v>21.952583917993138</v>
      </c>
    </row>
    <row r="19" spans="1:7" ht="13.5" customHeight="1">
      <c r="A19" s="290" t="s">
        <v>403</v>
      </c>
      <c r="B19" s="292">
        <f>B17+B18</f>
        <v>154342610</v>
      </c>
      <c r="C19" s="292">
        <f>C17+C18</f>
        <v>149679500</v>
      </c>
      <c r="D19" s="292">
        <f>D17+D18</f>
        <v>103859300</v>
      </c>
      <c r="E19" s="292">
        <f>E17+E18</f>
        <v>407881410</v>
      </c>
      <c r="F19" s="292">
        <f>F17+F18</f>
        <v>9346617</v>
      </c>
      <c r="G19" s="284"/>
    </row>
    <row r="20" ht="30" customHeight="1"/>
    <row r="21" ht="12" customHeight="1"/>
    <row r="22" spans="1:7" ht="12" customHeight="1">
      <c r="A22" s="155"/>
      <c r="B22" s="45"/>
      <c r="C22" s="45"/>
      <c r="D22" s="45"/>
      <c r="E22" s="45"/>
      <c r="F22" s="45"/>
      <c r="G22" s="45"/>
    </row>
    <row r="23" spans="1:7" ht="12" customHeight="1">
      <c r="A23" s="155"/>
      <c r="B23" s="45"/>
      <c r="C23" s="45"/>
      <c r="D23" s="45"/>
      <c r="E23" s="45"/>
      <c r="F23" s="45"/>
      <c r="G23" s="45"/>
    </row>
    <row r="26" spans="1:7" ht="12">
      <c r="A26" s="29"/>
      <c r="B26" s="29"/>
      <c r="C26" s="29"/>
      <c r="D26" s="29"/>
      <c r="E26" s="29"/>
      <c r="F26" s="29"/>
      <c r="G26" s="29"/>
    </row>
    <row r="27" ht="15" customHeight="1">
      <c r="A27" s="280" t="s">
        <v>545</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6.xml><?xml version="1.0" encoding="utf-8"?>
<worksheet xmlns="http://schemas.openxmlformats.org/spreadsheetml/2006/main" xmlns:r="http://schemas.openxmlformats.org/officeDocument/2006/relationships">
  <sheetPr codeName="Sheet64">
    <pageSetUpPr fitToPage="1"/>
  </sheetPr>
  <dimension ref="A1:F52"/>
  <sheetViews>
    <sheetView showGridLines="0" showZeros="0" workbookViewId="0" topLeftCell="A1">
      <selection activeCell="A1" sqref="A1"/>
    </sheetView>
  </sheetViews>
  <sheetFormatPr defaultColWidth="15.83203125" defaultRowHeight="12"/>
  <cols>
    <col min="1" max="1" width="35.83203125" style="1" customWidth="1"/>
    <col min="2" max="3" width="21.83203125" style="1" customWidth="1"/>
    <col min="4" max="4" width="23.83203125" style="1" customWidth="1"/>
    <col min="5" max="5" width="2.83203125" style="1" customWidth="1"/>
    <col min="6" max="6" width="27.83203125" style="1" customWidth="1"/>
    <col min="7" max="16384" width="15.83203125" style="1" customWidth="1"/>
  </cols>
  <sheetData>
    <row r="1" ht="6.75" customHeight="1">
      <c r="A1" s="5"/>
    </row>
    <row r="2" spans="1:6" ht="15.75" customHeight="1">
      <c r="A2" s="72"/>
      <c r="B2" s="242" t="s">
        <v>385</v>
      </c>
      <c r="C2" s="243"/>
      <c r="D2" s="243"/>
      <c r="E2" s="244"/>
      <c r="F2" s="244"/>
    </row>
    <row r="3" spans="1:6" ht="15.75" customHeight="1">
      <c r="A3" s="509" t="str">
        <f>TAXYEAR</f>
        <v>FOR THE 2005 TAXATION YEAR</v>
      </c>
      <c r="B3" s="508"/>
      <c r="C3" s="508"/>
      <c r="D3" s="508"/>
      <c r="E3" s="508"/>
      <c r="F3" s="508"/>
    </row>
    <row r="4" spans="2:6" ht="15.75" customHeight="1">
      <c r="B4"/>
      <c r="C4" s="6"/>
      <c r="D4" s="6"/>
      <c r="E4" s="6"/>
      <c r="F4" s="6"/>
    </row>
    <row r="5" spans="2:6" ht="15.75" customHeight="1">
      <c r="B5"/>
      <c r="C5" s="6"/>
      <c r="D5" s="6"/>
      <c r="E5" s="6"/>
      <c r="F5" s="6"/>
    </row>
    <row r="6" spans="2:6" ht="15.75" customHeight="1">
      <c r="B6"/>
      <c r="C6" s="6"/>
      <c r="D6" s="6"/>
      <c r="E6" s="6"/>
      <c r="F6" s="6"/>
    </row>
    <row r="7" spans="2:6" ht="15.75" customHeight="1">
      <c r="B7" s="370" t="s">
        <v>138</v>
      </c>
      <c r="C7" s="436"/>
      <c r="D7" s="436"/>
      <c r="E7" s="6"/>
      <c r="F7" s="436" t="s">
        <v>181</v>
      </c>
    </row>
    <row r="8" spans="1:6" ht="15.75" customHeight="1">
      <c r="A8" s="19"/>
      <c r="B8" s="413" t="s">
        <v>208</v>
      </c>
      <c r="C8" s="439"/>
      <c r="D8" s="439"/>
      <c r="E8" s="6"/>
      <c r="F8" s="427" t="s">
        <v>118</v>
      </c>
    </row>
    <row r="9" spans="1:6" ht="15.75" customHeight="1">
      <c r="A9" s="21" t="s">
        <v>141</v>
      </c>
      <c r="B9" s="364" t="s">
        <v>206</v>
      </c>
      <c r="C9" s="374" t="s">
        <v>221</v>
      </c>
      <c r="D9" s="374" t="s">
        <v>112</v>
      </c>
      <c r="E9" s="6"/>
      <c r="F9" s="374" t="s">
        <v>13</v>
      </c>
    </row>
    <row r="10" spans="1:6" ht="4.5" customHeight="1">
      <c r="A10" s="24"/>
      <c r="B10" s="241">
        <v>38577</v>
      </c>
      <c r="C10" s="241"/>
      <c r="D10" s="241"/>
      <c r="E10" s="241"/>
      <c r="F10" s="241"/>
    </row>
    <row r="11" spans="1:6" ht="13.5" customHeight="1">
      <c r="A11" s="432" t="s">
        <v>300</v>
      </c>
      <c r="B11" s="430">
        <f>'- 50 -'!G11</f>
        <v>1450525.5732</v>
      </c>
      <c r="C11" s="430">
        <v>4864292</v>
      </c>
      <c r="D11" s="430">
        <f aca="true" t="shared" si="0" ref="D11:D46">SUM(B11,C11)</f>
        <v>6314817.5732</v>
      </c>
      <c r="F11" s="430">
        <v>162462</v>
      </c>
    </row>
    <row r="12" spans="1:6" ht="13.5" customHeight="1">
      <c r="A12" s="283" t="s">
        <v>301</v>
      </c>
      <c r="B12" s="175">
        <f>'- 50 -'!G12</f>
        <v>1573424.1776</v>
      </c>
      <c r="C12" s="175">
        <v>8123395</v>
      </c>
      <c r="D12" s="175">
        <f t="shared" si="0"/>
        <v>9696819.1776</v>
      </c>
      <c r="F12" s="175">
        <v>139324</v>
      </c>
    </row>
    <row r="13" spans="1:6" ht="13.5" customHeight="1">
      <c r="A13" s="432" t="s">
        <v>302</v>
      </c>
      <c r="B13" s="430">
        <f>'- 50 -'!G13</f>
        <v>8088603.193</v>
      </c>
      <c r="C13" s="430">
        <v>20892731</v>
      </c>
      <c r="D13" s="430">
        <f t="shared" si="0"/>
        <v>28981334.193</v>
      </c>
      <c r="F13" s="430">
        <v>152055</v>
      </c>
    </row>
    <row r="14" spans="1:6" ht="13.5" customHeight="1">
      <c r="A14" s="283" t="s">
        <v>338</v>
      </c>
      <c r="B14" s="175">
        <f>'- 50 -'!G14</f>
        <v>0</v>
      </c>
      <c r="C14" s="175">
        <v>0</v>
      </c>
      <c r="D14" s="175">
        <f t="shared" si="0"/>
        <v>0</v>
      </c>
      <c r="F14" s="175">
        <v>130069</v>
      </c>
    </row>
    <row r="15" spans="1:6" ht="13.5" customHeight="1">
      <c r="A15" s="432" t="s">
        <v>303</v>
      </c>
      <c r="B15" s="430">
        <f>'- 50 -'!G15</f>
        <v>1672534.6198</v>
      </c>
      <c r="C15" s="430">
        <v>6344398</v>
      </c>
      <c r="D15" s="430">
        <f t="shared" si="0"/>
        <v>8016932.6197999995</v>
      </c>
      <c r="F15" s="430">
        <v>217370</v>
      </c>
    </row>
    <row r="16" spans="1:6" ht="13.5" customHeight="1">
      <c r="A16" s="283" t="s">
        <v>304</v>
      </c>
      <c r="B16" s="175">
        <f>'- 50 -'!G16</f>
        <v>556102.3138</v>
      </c>
      <c r="C16" s="175">
        <v>3234499</v>
      </c>
      <c r="D16" s="175">
        <f t="shared" si="0"/>
        <v>3790601.3138</v>
      </c>
      <c r="F16" s="175">
        <v>93212</v>
      </c>
    </row>
    <row r="17" spans="1:6" ht="13.5" customHeight="1">
      <c r="A17" s="432" t="s">
        <v>305</v>
      </c>
      <c r="B17" s="430">
        <f>'- 50 -'!G17</f>
        <v>2030672.3162000002</v>
      </c>
      <c r="C17" s="430">
        <v>5384179</v>
      </c>
      <c r="D17" s="430">
        <f t="shared" si="0"/>
        <v>7414851.3162</v>
      </c>
      <c r="F17" s="430">
        <v>183699</v>
      </c>
    </row>
    <row r="18" spans="1:6" ht="13.5" customHeight="1">
      <c r="A18" s="283" t="s">
        <v>306</v>
      </c>
      <c r="B18" s="175">
        <f>'- 50 -'!G18</f>
        <v>853826.2084</v>
      </c>
      <c r="C18" s="175">
        <v>2960380</v>
      </c>
      <c r="D18" s="175">
        <f t="shared" si="0"/>
        <v>3814206.2084</v>
      </c>
      <c r="F18" s="175">
        <v>38577</v>
      </c>
    </row>
    <row r="19" spans="1:6" ht="13.5" customHeight="1">
      <c r="A19" s="432" t="s">
        <v>307</v>
      </c>
      <c r="B19" s="430">
        <f>'- 50 -'!G19</f>
        <v>1887387.0136</v>
      </c>
      <c r="C19" s="430">
        <v>6890000</v>
      </c>
      <c r="D19" s="430">
        <f t="shared" si="0"/>
        <v>8777387.0136</v>
      </c>
      <c r="F19" s="430">
        <v>111927</v>
      </c>
    </row>
    <row r="20" spans="1:6" ht="13.5" customHeight="1">
      <c r="A20" s="283" t="s">
        <v>308</v>
      </c>
      <c r="B20" s="175">
        <f>'- 50 -'!G20</f>
        <v>3353316.857</v>
      </c>
      <c r="C20" s="175">
        <v>12474493</v>
      </c>
      <c r="D20" s="175">
        <f t="shared" si="0"/>
        <v>15827809.857</v>
      </c>
      <c r="F20" s="175">
        <v>93750</v>
      </c>
    </row>
    <row r="21" spans="1:6" ht="13.5" customHeight="1">
      <c r="A21" s="432" t="s">
        <v>309</v>
      </c>
      <c r="B21" s="430">
        <f>'- 50 -'!G21</f>
        <v>2204199.0498</v>
      </c>
      <c r="C21" s="430">
        <v>9968000</v>
      </c>
      <c r="D21" s="430">
        <f t="shared" si="0"/>
        <v>12172199.049800001</v>
      </c>
      <c r="F21" s="430">
        <v>130896</v>
      </c>
    </row>
    <row r="22" spans="1:6" ht="13.5" customHeight="1">
      <c r="A22" s="283" t="s">
        <v>310</v>
      </c>
      <c r="B22" s="175">
        <f>'- 50 -'!G22</f>
        <v>1137795.4698</v>
      </c>
      <c r="C22" s="175">
        <v>3821167</v>
      </c>
      <c r="D22" s="175">
        <f t="shared" si="0"/>
        <v>4958962.4698</v>
      </c>
      <c r="F22" s="175">
        <v>87934</v>
      </c>
    </row>
    <row r="23" spans="1:6" ht="13.5" customHeight="1">
      <c r="A23" s="432" t="s">
        <v>311</v>
      </c>
      <c r="B23" s="430">
        <f>'- 50 -'!G23</f>
        <v>473132.93059999996</v>
      </c>
      <c r="C23" s="430">
        <v>3245146</v>
      </c>
      <c r="D23" s="430">
        <f t="shared" si="0"/>
        <v>3718278.9306</v>
      </c>
      <c r="F23" s="430">
        <v>104837</v>
      </c>
    </row>
    <row r="24" spans="1:6" ht="13.5" customHeight="1">
      <c r="A24" s="283" t="s">
        <v>312</v>
      </c>
      <c r="B24" s="175">
        <f>'- 50 -'!G24</f>
        <v>3095568.19</v>
      </c>
      <c r="C24" s="175">
        <v>15557504</v>
      </c>
      <c r="D24" s="175">
        <f t="shared" si="0"/>
        <v>18653072.19</v>
      </c>
      <c r="F24" s="175">
        <v>149955</v>
      </c>
    </row>
    <row r="25" spans="1:6" ht="13.5" customHeight="1">
      <c r="A25" s="432" t="s">
        <v>313</v>
      </c>
      <c r="B25" s="430">
        <f>'- 50 -'!G25</f>
        <v>12316960.5614</v>
      </c>
      <c r="C25" s="430">
        <v>57875071</v>
      </c>
      <c r="D25" s="430">
        <f t="shared" si="0"/>
        <v>70192031.5614</v>
      </c>
      <c r="F25" s="430">
        <v>131137</v>
      </c>
    </row>
    <row r="26" spans="1:6" ht="13.5" customHeight="1">
      <c r="A26" s="283" t="s">
        <v>314</v>
      </c>
      <c r="B26" s="175">
        <f>'- 50 -'!G26</f>
        <v>1670111.0382</v>
      </c>
      <c r="C26" s="175">
        <v>9743204</v>
      </c>
      <c r="D26" s="175">
        <f t="shared" si="0"/>
        <v>11413315.0382</v>
      </c>
      <c r="F26" s="175">
        <v>127517</v>
      </c>
    </row>
    <row r="27" spans="1:6" ht="13.5" customHeight="1">
      <c r="A27" s="432" t="s">
        <v>315</v>
      </c>
      <c r="B27" s="430">
        <f>'- 50 -'!G27</f>
        <v>1246988.314</v>
      </c>
      <c r="C27" s="430">
        <v>6678303</v>
      </c>
      <c r="D27" s="430">
        <f t="shared" si="0"/>
        <v>7925291.314</v>
      </c>
      <c r="F27" s="430">
        <v>69837</v>
      </c>
    </row>
    <row r="28" spans="1:6" ht="13.5" customHeight="1">
      <c r="A28" s="283" t="s">
        <v>316</v>
      </c>
      <c r="B28" s="175">
        <f>'- 50 -'!G28</f>
        <v>1847646.0574</v>
      </c>
      <c r="C28" s="175">
        <v>6477269</v>
      </c>
      <c r="D28" s="175">
        <f t="shared" si="0"/>
        <v>8324915.0574</v>
      </c>
      <c r="F28" s="175">
        <v>162371</v>
      </c>
    </row>
    <row r="29" spans="1:6" ht="13.5" customHeight="1">
      <c r="A29" s="432" t="s">
        <v>317</v>
      </c>
      <c r="B29" s="430">
        <f>'- 50 -'!G29</f>
        <v>12623908.33</v>
      </c>
      <c r="C29" s="430">
        <v>60649610</v>
      </c>
      <c r="D29" s="430">
        <f t="shared" si="0"/>
        <v>73273518.33</v>
      </c>
      <c r="F29" s="430">
        <v>172859</v>
      </c>
    </row>
    <row r="30" spans="1:6" ht="13.5" customHeight="1">
      <c r="A30" s="283" t="s">
        <v>318</v>
      </c>
      <c r="B30" s="175">
        <f>'- 50 -'!G30</f>
        <v>880539.0242</v>
      </c>
      <c r="C30" s="175">
        <v>3612111</v>
      </c>
      <c r="D30" s="175">
        <f t="shared" si="0"/>
        <v>4492650.0242</v>
      </c>
      <c r="F30" s="175">
        <v>133195</v>
      </c>
    </row>
    <row r="31" spans="1:6" ht="13.5" customHeight="1">
      <c r="A31" s="432" t="s">
        <v>319</v>
      </c>
      <c r="B31" s="430">
        <f>'- 50 -'!G31</f>
        <v>3333614.031</v>
      </c>
      <c r="C31" s="430">
        <v>10343895</v>
      </c>
      <c r="D31" s="430">
        <f t="shared" si="0"/>
        <v>13677509.031</v>
      </c>
      <c r="F31" s="430">
        <v>149592</v>
      </c>
    </row>
    <row r="32" spans="1:6" ht="13.5" customHeight="1">
      <c r="A32" s="283" t="s">
        <v>320</v>
      </c>
      <c r="B32" s="175">
        <f>'- 50 -'!G32</f>
        <v>1480065.2152</v>
      </c>
      <c r="C32" s="175">
        <v>8505466</v>
      </c>
      <c r="D32" s="175">
        <f t="shared" si="0"/>
        <v>9985531.2152</v>
      </c>
      <c r="F32" s="175">
        <v>173106</v>
      </c>
    </row>
    <row r="33" spans="1:6" ht="13.5" customHeight="1">
      <c r="A33" s="432" t="s">
        <v>321</v>
      </c>
      <c r="B33" s="430">
        <f>'- 50 -'!G33</f>
        <v>1389948.0825999998</v>
      </c>
      <c r="C33" s="430">
        <v>9487865</v>
      </c>
      <c r="D33" s="430">
        <f t="shared" si="0"/>
        <v>10877813.0826</v>
      </c>
      <c r="F33" s="430">
        <v>142002</v>
      </c>
    </row>
    <row r="34" spans="1:6" ht="13.5" customHeight="1">
      <c r="A34" s="283" t="s">
        <v>322</v>
      </c>
      <c r="B34" s="175">
        <f>'- 50 -'!G34</f>
        <v>2087187.5662000002</v>
      </c>
      <c r="C34" s="175">
        <v>9346617</v>
      </c>
      <c r="D34" s="175">
        <f t="shared" si="0"/>
        <v>11433804.5662</v>
      </c>
      <c r="F34" s="175">
        <v>166231</v>
      </c>
    </row>
    <row r="35" spans="1:6" ht="13.5" customHeight="1">
      <c r="A35" s="432" t="s">
        <v>323</v>
      </c>
      <c r="B35" s="430">
        <f>'- 50 -'!G35</f>
        <v>11240580.139800001</v>
      </c>
      <c r="C35" s="430">
        <v>55577556</v>
      </c>
      <c r="D35" s="430">
        <f t="shared" si="0"/>
        <v>66818136.1398</v>
      </c>
      <c r="F35" s="430">
        <v>119751</v>
      </c>
    </row>
    <row r="36" spans="1:6" ht="13.5" customHeight="1">
      <c r="A36" s="283" t="s">
        <v>324</v>
      </c>
      <c r="B36" s="175">
        <f>'- 50 -'!G36</f>
        <v>1757878.276</v>
      </c>
      <c r="C36" s="175">
        <v>6741954</v>
      </c>
      <c r="D36" s="175">
        <f t="shared" si="0"/>
        <v>8499832.276</v>
      </c>
      <c r="F36" s="175">
        <v>159336</v>
      </c>
    </row>
    <row r="37" spans="1:6" ht="13.5" customHeight="1">
      <c r="A37" s="432" t="s">
        <v>325</v>
      </c>
      <c r="B37" s="430">
        <f>'- 50 -'!G37</f>
        <v>2152715.554</v>
      </c>
      <c r="C37" s="430">
        <v>11936151</v>
      </c>
      <c r="D37" s="430">
        <f t="shared" si="0"/>
        <v>14088866.554</v>
      </c>
      <c r="F37" s="430">
        <v>101323</v>
      </c>
    </row>
    <row r="38" spans="1:6" ht="13.5" customHeight="1">
      <c r="A38" s="283" t="s">
        <v>326</v>
      </c>
      <c r="B38" s="175">
        <f>'- 50 -'!G38</f>
        <v>4530466.4812</v>
      </c>
      <c r="C38" s="175">
        <v>28239130</v>
      </c>
      <c r="D38" s="175">
        <f t="shared" si="0"/>
        <v>32769596.481200002</v>
      </c>
      <c r="F38" s="175">
        <v>109517</v>
      </c>
    </row>
    <row r="39" spans="1:6" ht="13.5" customHeight="1">
      <c r="A39" s="432" t="s">
        <v>327</v>
      </c>
      <c r="B39" s="430">
        <f>'- 50 -'!G39</f>
        <v>1538761.7674</v>
      </c>
      <c r="C39" s="430">
        <v>7002738</v>
      </c>
      <c r="D39" s="430">
        <f t="shared" si="0"/>
        <v>8541499.7674</v>
      </c>
      <c r="F39" s="430">
        <v>182103</v>
      </c>
    </row>
    <row r="40" spans="1:6" ht="13.5" customHeight="1">
      <c r="A40" s="283" t="s">
        <v>328</v>
      </c>
      <c r="B40" s="175">
        <f>'- 50 -'!G40</f>
        <v>12809127.0868</v>
      </c>
      <c r="C40" s="175">
        <v>35046067</v>
      </c>
      <c r="D40" s="175">
        <f t="shared" si="0"/>
        <v>47855194.0868</v>
      </c>
      <c r="F40" s="175">
        <v>180421</v>
      </c>
    </row>
    <row r="41" spans="1:6" ht="13.5" customHeight="1">
      <c r="A41" s="432" t="s">
        <v>329</v>
      </c>
      <c r="B41" s="430">
        <f>'- 50 -'!G41</f>
        <v>3697826.2596</v>
      </c>
      <c r="C41" s="430">
        <v>19278403</v>
      </c>
      <c r="D41" s="430">
        <f t="shared" si="0"/>
        <v>22976229.2596</v>
      </c>
      <c r="F41" s="430">
        <v>151009</v>
      </c>
    </row>
    <row r="42" spans="1:6" ht="13.5" customHeight="1">
      <c r="A42" s="283" t="s">
        <v>330</v>
      </c>
      <c r="B42" s="175">
        <f>'- 50 -'!G42</f>
        <v>1044610.7232</v>
      </c>
      <c r="C42" s="175">
        <v>5193253</v>
      </c>
      <c r="D42" s="175">
        <f t="shared" si="0"/>
        <v>6237863.7232</v>
      </c>
      <c r="F42" s="175">
        <v>122753</v>
      </c>
    </row>
    <row r="43" spans="1:6" ht="13.5" customHeight="1">
      <c r="A43" s="432" t="s">
        <v>331</v>
      </c>
      <c r="B43" s="430">
        <f>'- 50 -'!G43</f>
        <v>712240.4564</v>
      </c>
      <c r="C43" s="430">
        <v>3894114</v>
      </c>
      <c r="D43" s="430">
        <f t="shared" si="0"/>
        <v>4606354.4564</v>
      </c>
      <c r="F43" s="430">
        <v>158975</v>
      </c>
    </row>
    <row r="44" spans="1:6" ht="13.5" customHeight="1">
      <c r="A44" s="283" t="s">
        <v>332</v>
      </c>
      <c r="B44" s="175">
        <f>'- 50 -'!G44</f>
        <v>255385.977</v>
      </c>
      <c r="C44" s="175">
        <v>2171026</v>
      </c>
      <c r="D44" s="175">
        <f t="shared" si="0"/>
        <v>2426411.977</v>
      </c>
      <c r="F44" s="175">
        <v>106061</v>
      </c>
    </row>
    <row r="45" spans="1:6" ht="13.5" customHeight="1">
      <c r="A45" s="432" t="s">
        <v>333</v>
      </c>
      <c r="B45" s="430">
        <f>'- 50 -'!G45</f>
        <v>993043.8936000001</v>
      </c>
      <c r="C45" s="430">
        <v>3809330</v>
      </c>
      <c r="D45" s="430">
        <f t="shared" si="0"/>
        <v>4802373.8936</v>
      </c>
      <c r="F45" s="430">
        <v>118955</v>
      </c>
    </row>
    <row r="46" spans="1:6" ht="13.5" customHeight="1">
      <c r="A46" s="283" t="s">
        <v>334</v>
      </c>
      <c r="B46" s="175">
        <f>'- 50 -'!G46</f>
        <v>36993398.7038</v>
      </c>
      <c r="C46" s="175">
        <v>121561671</v>
      </c>
      <c r="D46" s="175">
        <f t="shared" si="0"/>
        <v>158555069.7038</v>
      </c>
      <c r="F46" s="175">
        <v>132244</v>
      </c>
    </row>
    <row r="47" spans="1:6" ht="4.5" customHeight="1">
      <c r="A47" s="153"/>
      <c r="B47" s="176"/>
      <c r="C47" s="176"/>
      <c r="D47" s="176"/>
      <c r="F47" s="176"/>
    </row>
    <row r="48" spans="1:6" ht="13.5" customHeight="1">
      <c r="A48" s="433" t="s">
        <v>335</v>
      </c>
      <c r="B48" s="434">
        <f>SUM(B11:B46)</f>
        <v>144980091.4518</v>
      </c>
      <c r="C48" s="434">
        <f>SUM(C11:C46)</f>
        <v>586930988</v>
      </c>
      <c r="D48" s="434">
        <f>SUM(D11:D46)</f>
        <v>731911079.4518001</v>
      </c>
      <c r="F48" s="434">
        <v>134635</v>
      </c>
    </row>
    <row r="49" spans="1:6" ht="69.75" customHeight="1">
      <c r="A49" s="296" t="s">
        <v>50</v>
      </c>
      <c r="B49" s="29"/>
      <c r="C49" s="29"/>
      <c r="D49" s="29"/>
      <c r="E49" s="29"/>
      <c r="F49" s="29"/>
    </row>
    <row r="50" ht="15" customHeight="1">
      <c r="A50" s="127" t="s">
        <v>481</v>
      </c>
    </row>
    <row r="51" ht="12" customHeight="1">
      <c r="A51" s="30" t="s">
        <v>482</v>
      </c>
    </row>
    <row r="52" ht="12" customHeight="1">
      <c r="A52" s="153" t="s">
        <v>483</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7.xml><?xml version="1.0" encoding="utf-8"?>
<worksheet xmlns="http://schemas.openxmlformats.org/spreadsheetml/2006/main" xmlns:r="http://schemas.openxmlformats.org/officeDocument/2006/relationships">
  <sheetPr codeName="Sheet45">
    <pageSetUpPr fitToPage="1"/>
  </sheetPr>
  <dimension ref="A1:F54"/>
  <sheetViews>
    <sheetView showGridLines="0" showZeros="0" workbookViewId="0" topLeftCell="A1">
      <selection activeCell="A1" sqref="A1"/>
    </sheetView>
  </sheetViews>
  <sheetFormatPr defaultColWidth="19.83203125" defaultRowHeight="12"/>
  <cols>
    <col min="1" max="1" width="32.83203125" style="1" customWidth="1"/>
    <col min="2" max="2" width="22.83203125" style="1" customWidth="1"/>
    <col min="3" max="3" width="18.83203125" style="1" customWidth="1"/>
    <col min="4" max="5" width="19.83203125" style="1" customWidth="1"/>
    <col min="6" max="16384" width="19.83203125" style="1" customWidth="1"/>
  </cols>
  <sheetData>
    <row r="1" spans="1:6" ht="6.75" customHeight="1">
      <c r="A1" s="5"/>
      <c r="B1" s="5"/>
      <c r="C1" s="5"/>
      <c r="D1" s="5"/>
      <c r="E1" s="5"/>
      <c r="F1" s="5"/>
    </row>
    <row r="2" spans="1:6" ht="15.75" customHeight="1">
      <c r="A2" s="322"/>
      <c r="B2" s="329" t="str">
        <f>REVYEAR</f>
        <v>ANALYSIS OF OPERATING FUND REVENUE: 2005/2006 ACTUAL</v>
      </c>
      <c r="C2" s="330"/>
      <c r="D2" s="327"/>
      <c r="E2" s="327"/>
      <c r="F2" s="249" t="s">
        <v>269</v>
      </c>
    </row>
    <row r="3" spans="1:6" ht="15.75" customHeight="1">
      <c r="A3" s="239"/>
      <c r="B3" s="5"/>
      <c r="C3" s="5"/>
      <c r="D3" s="5"/>
      <c r="E3" s="5"/>
      <c r="F3" s="5"/>
    </row>
    <row r="4" spans="2:6" ht="15.75" customHeight="1">
      <c r="B4" s="469" t="s">
        <v>382</v>
      </c>
      <c r="C4" s="383"/>
      <c r="D4" s="383"/>
      <c r="E4" s="383"/>
      <c r="F4" s="373"/>
    </row>
    <row r="5" spans="2:6" ht="15.75" customHeight="1">
      <c r="B5" s="470" t="s">
        <v>292</v>
      </c>
      <c r="C5" s="464"/>
      <c r="D5" s="375"/>
      <c r="E5" s="375"/>
      <c r="F5" s="384"/>
    </row>
    <row r="6" spans="2:6" ht="15.75" customHeight="1">
      <c r="B6" s="134" t="s">
        <v>159</v>
      </c>
      <c r="C6" s="48"/>
      <c r="D6" s="48"/>
      <c r="E6" s="245"/>
      <c r="F6" s="333"/>
    </row>
    <row r="7" spans="2:6" ht="15.75" customHeight="1">
      <c r="B7" s="254"/>
      <c r="C7" s="40"/>
      <c r="D7" s="40"/>
      <c r="E7" s="40"/>
      <c r="F7" s="40"/>
    </row>
    <row r="8" spans="1:6" ht="15.75" customHeight="1">
      <c r="A8" s="76"/>
      <c r="B8" s="326" t="s">
        <v>288</v>
      </c>
      <c r="C8" s="256" t="s">
        <v>298</v>
      </c>
      <c r="D8" s="256" t="s">
        <v>264</v>
      </c>
      <c r="E8" s="256" t="s">
        <v>265</v>
      </c>
      <c r="F8" s="256" t="s">
        <v>183</v>
      </c>
    </row>
    <row r="9" spans="1:6" ht="15.75" customHeight="1">
      <c r="A9" s="42" t="s">
        <v>141</v>
      </c>
      <c r="B9" s="53" t="s">
        <v>14</v>
      </c>
      <c r="C9" s="95" t="s">
        <v>15</v>
      </c>
      <c r="D9" s="95" t="s">
        <v>228</v>
      </c>
      <c r="E9" s="95" t="s">
        <v>75</v>
      </c>
      <c r="F9" s="95" t="s">
        <v>211</v>
      </c>
    </row>
    <row r="10" spans="1:6" ht="4.5" customHeight="1">
      <c r="A10" s="4"/>
      <c r="D10" s="5"/>
      <c r="E10" s="5"/>
      <c r="F10" s="5"/>
    </row>
    <row r="11" spans="1:6" ht="13.5" customHeight="1">
      <c r="A11" s="432" t="s">
        <v>300</v>
      </c>
      <c r="B11" s="430">
        <v>2857203</v>
      </c>
      <c r="C11" s="430">
        <v>166119</v>
      </c>
      <c r="D11" s="430">
        <v>85267</v>
      </c>
      <c r="E11" s="430">
        <v>62012</v>
      </c>
      <c r="F11" s="430">
        <v>142628</v>
      </c>
    </row>
    <row r="12" spans="1:6" ht="13.5" customHeight="1">
      <c r="A12" s="283" t="s">
        <v>301</v>
      </c>
      <c r="B12" s="175">
        <v>4164996</v>
      </c>
      <c r="C12" s="175">
        <v>437575</v>
      </c>
      <c r="D12" s="175">
        <v>131978</v>
      </c>
      <c r="E12" s="175">
        <v>90396</v>
      </c>
      <c r="F12" s="175">
        <v>207911</v>
      </c>
    </row>
    <row r="13" spans="1:6" ht="13.5" customHeight="1">
      <c r="A13" s="432" t="s">
        <v>302</v>
      </c>
      <c r="B13" s="430">
        <v>12931041</v>
      </c>
      <c r="C13" s="430">
        <v>97825</v>
      </c>
      <c r="D13" s="430">
        <v>385897</v>
      </c>
      <c r="E13" s="430">
        <v>280652</v>
      </c>
      <c r="F13" s="430">
        <v>645500</v>
      </c>
    </row>
    <row r="14" spans="1:6" ht="13.5" customHeight="1">
      <c r="A14" s="283" t="s">
        <v>338</v>
      </c>
      <c r="B14" s="175">
        <v>7934299</v>
      </c>
      <c r="C14" s="175">
        <v>767235</v>
      </c>
      <c r="D14" s="175">
        <v>288278</v>
      </c>
      <c r="E14" s="175">
        <v>172204</v>
      </c>
      <c r="F14" s="175">
        <v>396069</v>
      </c>
    </row>
    <row r="15" spans="1:6" ht="13.5" customHeight="1">
      <c r="A15" s="432" t="s">
        <v>303</v>
      </c>
      <c r="B15" s="430">
        <v>2957278</v>
      </c>
      <c r="C15" s="430">
        <v>245037</v>
      </c>
      <c r="D15" s="430">
        <v>88253</v>
      </c>
      <c r="E15" s="430">
        <v>64184</v>
      </c>
      <c r="F15" s="430">
        <v>147623</v>
      </c>
    </row>
    <row r="16" spans="1:6" ht="13.5" customHeight="1">
      <c r="A16" s="283" t="s">
        <v>304</v>
      </c>
      <c r="B16" s="175">
        <v>2241457</v>
      </c>
      <c r="C16" s="175">
        <v>0</v>
      </c>
      <c r="D16" s="175">
        <v>66891</v>
      </c>
      <c r="E16" s="175">
        <v>48648</v>
      </c>
      <c r="F16" s="175">
        <v>111890</v>
      </c>
    </row>
    <row r="17" spans="1:6" ht="13.5" customHeight="1">
      <c r="A17" s="432" t="s">
        <v>305</v>
      </c>
      <c r="B17" s="430">
        <v>2629040</v>
      </c>
      <c r="C17" s="430">
        <v>315296</v>
      </c>
      <c r="D17" s="430">
        <v>78458</v>
      </c>
      <c r="E17" s="430">
        <v>57060</v>
      </c>
      <c r="F17" s="430">
        <v>131238</v>
      </c>
    </row>
    <row r="18" spans="1:6" ht="13.5" customHeight="1">
      <c r="A18" s="283" t="s">
        <v>306</v>
      </c>
      <c r="B18" s="175">
        <v>5213847</v>
      </c>
      <c r="C18" s="175">
        <v>1189993</v>
      </c>
      <c r="D18" s="175">
        <v>155595</v>
      </c>
      <c r="E18" s="175">
        <v>113160</v>
      </c>
      <c r="F18" s="175">
        <v>260268</v>
      </c>
    </row>
    <row r="19" spans="1:6" ht="13.5" customHeight="1">
      <c r="A19" s="432" t="s">
        <v>307</v>
      </c>
      <c r="B19" s="430">
        <v>5628891</v>
      </c>
      <c r="C19" s="430">
        <v>248674</v>
      </c>
      <c r="D19" s="430">
        <v>215772</v>
      </c>
      <c r="E19" s="430">
        <v>122168</v>
      </c>
      <c r="F19" s="430">
        <v>280986</v>
      </c>
    </row>
    <row r="20" spans="1:6" ht="13.5" customHeight="1">
      <c r="A20" s="283" t="s">
        <v>308</v>
      </c>
      <c r="B20" s="175">
        <v>12007722</v>
      </c>
      <c r="C20" s="175">
        <v>233860</v>
      </c>
      <c r="D20" s="175">
        <v>360960</v>
      </c>
      <c r="E20" s="175">
        <v>262516</v>
      </c>
      <c r="F20" s="175">
        <v>550180</v>
      </c>
    </row>
    <row r="21" spans="1:6" ht="13.5" customHeight="1">
      <c r="A21" s="432" t="s">
        <v>309</v>
      </c>
      <c r="B21" s="430">
        <v>5974453</v>
      </c>
      <c r="C21" s="430">
        <v>465256</v>
      </c>
      <c r="D21" s="430">
        <v>178294</v>
      </c>
      <c r="E21" s="430">
        <v>129668</v>
      </c>
      <c r="F21" s="430">
        <v>298236</v>
      </c>
    </row>
    <row r="22" spans="1:6" ht="13.5" customHeight="1">
      <c r="A22" s="283" t="s">
        <v>310</v>
      </c>
      <c r="B22" s="175">
        <v>3030445</v>
      </c>
      <c r="C22" s="175">
        <v>0</v>
      </c>
      <c r="D22" s="175">
        <v>90437</v>
      </c>
      <c r="E22" s="175">
        <v>65772</v>
      </c>
      <c r="F22" s="175">
        <v>151276</v>
      </c>
    </row>
    <row r="23" spans="1:6" ht="13.5" customHeight="1">
      <c r="A23" s="432" t="s">
        <v>311</v>
      </c>
      <c r="B23" s="430">
        <v>2338214</v>
      </c>
      <c r="C23" s="430">
        <v>413726</v>
      </c>
      <c r="D23" s="430">
        <v>69779</v>
      </c>
      <c r="E23" s="430">
        <v>50748</v>
      </c>
      <c r="F23" s="430">
        <v>116720</v>
      </c>
    </row>
    <row r="24" spans="1:6" ht="13.5" customHeight="1">
      <c r="A24" s="283" t="s">
        <v>312</v>
      </c>
      <c r="B24" s="175">
        <v>8390995</v>
      </c>
      <c r="C24" s="175">
        <v>387411</v>
      </c>
      <c r="D24" s="175">
        <v>250410</v>
      </c>
      <c r="E24" s="175">
        <v>182116</v>
      </c>
      <c r="F24" s="175">
        <v>418867</v>
      </c>
    </row>
    <row r="25" spans="1:6" ht="13.5" customHeight="1">
      <c r="A25" s="432" t="s">
        <v>313</v>
      </c>
      <c r="B25" s="430">
        <v>27336666</v>
      </c>
      <c r="C25" s="430">
        <v>0</v>
      </c>
      <c r="D25" s="430">
        <v>815799</v>
      </c>
      <c r="E25" s="430">
        <v>593308</v>
      </c>
      <c r="F25" s="430">
        <v>1364608</v>
      </c>
    </row>
    <row r="26" spans="1:6" ht="13.5" customHeight="1">
      <c r="A26" s="283" t="s">
        <v>314</v>
      </c>
      <c r="B26" s="175">
        <v>5832358</v>
      </c>
      <c r="C26" s="175">
        <v>586266</v>
      </c>
      <c r="D26" s="175">
        <v>174053</v>
      </c>
      <c r="E26" s="175">
        <v>126584</v>
      </c>
      <c r="F26" s="175">
        <v>291143</v>
      </c>
    </row>
    <row r="27" spans="1:6" ht="13.5" customHeight="1">
      <c r="A27" s="432" t="s">
        <v>315</v>
      </c>
      <c r="B27" s="430">
        <v>6040617</v>
      </c>
      <c r="C27" s="430">
        <v>0</v>
      </c>
      <c r="D27" s="430">
        <v>180268</v>
      </c>
      <c r="E27" s="430">
        <v>131104</v>
      </c>
      <c r="F27" s="430">
        <v>301539</v>
      </c>
    </row>
    <row r="28" spans="1:6" ht="13.5" customHeight="1">
      <c r="A28" s="283" t="s">
        <v>316</v>
      </c>
      <c r="B28" s="175">
        <v>3439407</v>
      </c>
      <c r="C28" s="175">
        <v>584519</v>
      </c>
      <c r="D28" s="175">
        <v>102641</v>
      </c>
      <c r="E28" s="175">
        <v>74648</v>
      </c>
      <c r="F28" s="175">
        <v>171690</v>
      </c>
    </row>
    <row r="29" spans="1:6" ht="13.5" customHeight="1">
      <c r="A29" s="432" t="s">
        <v>317</v>
      </c>
      <c r="B29" s="430">
        <v>23942044</v>
      </c>
      <c r="C29" s="430">
        <v>0</v>
      </c>
      <c r="D29" s="430">
        <v>714494</v>
      </c>
      <c r="E29" s="430">
        <v>519632</v>
      </c>
      <c r="F29" s="430">
        <v>1195154</v>
      </c>
    </row>
    <row r="30" spans="1:6" ht="13.5" customHeight="1">
      <c r="A30" s="283" t="s">
        <v>318</v>
      </c>
      <c r="B30" s="175">
        <v>2323102</v>
      </c>
      <c r="C30" s="175">
        <v>317831</v>
      </c>
      <c r="D30" s="175">
        <v>64468</v>
      </c>
      <c r="E30" s="175">
        <v>50420</v>
      </c>
      <c r="F30" s="175">
        <v>115966</v>
      </c>
    </row>
    <row r="31" spans="1:6" ht="13.5" customHeight="1">
      <c r="A31" s="432" t="s">
        <v>319</v>
      </c>
      <c r="B31" s="430">
        <v>6094064</v>
      </c>
      <c r="C31" s="430">
        <v>216935</v>
      </c>
      <c r="D31" s="430">
        <v>174971</v>
      </c>
      <c r="E31" s="430">
        <v>132264</v>
      </c>
      <c r="F31" s="430">
        <v>304207</v>
      </c>
    </row>
    <row r="32" spans="1:6" ht="13.5" customHeight="1">
      <c r="A32" s="283" t="s">
        <v>320</v>
      </c>
      <c r="B32" s="175">
        <v>4141774</v>
      </c>
      <c r="C32" s="175">
        <v>650227</v>
      </c>
      <c r="D32" s="175">
        <v>123602</v>
      </c>
      <c r="E32" s="175">
        <v>89892</v>
      </c>
      <c r="F32" s="175">
        <v>206752</v>
      </c>
    </row>
    <row r="33" spans="1:6" ht="13.5" customHeight="1">
      <c r="A33" s="432" t="s">
        <v>321</v>
      </c>
      <c r="B33" s="430">
        <v>4395371</v>
      </c>
      <c r="C33" s="430">
        <v>897586</v>
      </c>
      <c r="D33" s="430">
        <v>131170</v>
      </c>
      <c r="E33" s="430">
        <v>95396</v>
      </c>
      <c r="F33" s="430">
        <v>219411</v>
      </c>
    </row>
    <row r="34" spans="1:6" ht="13.5" customHeight="1">
      <c r="A34" s="283" t="s">
        <v>322</v>
      </c>
      <c r="B34" s="175">
        <v>3996177</v>
      </c>
      <c r="C34" s="175">
        <v>565807</v>
      </c>
      <c r="D34" s="175">
        <v>119257</v>
      </c>
      <c r="E34" s="175">
        <v>86732</v>
      </c>
      <c r="F34" s="175">
        <v>199484</v>
      </c>
    </row>
    <row r="35" spans="1:6" ht="13.5" customHeight="1">
      <c r="A35" s="432" t="s">
        <v>323</v>
      </c>
      <c r="B35" s="430">
        <v>31855518</v>
      </c>
      <c r="C35" s="430">
        <v>0</v>
      </c>
      <c r="D35" s="430">
        <v>1014774</v>
      </c>
      <c r="E35" s="430">
        <v>691384</v>
      </c>
      <c r="F35" s="430">
        <v>1590183</v>
      </c>
    </row>
    <row r="36" spans="1:6" ht="13.5" customHeight="1">
      <c r="A36" s="283" t="s">
        <v>324</v>
      </c>
      <c r="B36" s="175">
        <v>3531188</v>
      </c>
      <c r="C36" s="175">
        <v>402084</v>
      </c>
      <c r="D36" s="175">
        <v>105380</v>
      </c>
      <c r="E36" s="175">
        <v>76640</v>
      </c>
      <c r="F36" s="175">
        <v>176272</v>
      </c>
    </row>
    <row r="37" spans="1:6" ht="13.5" customHeight="1">
      <c r="A37" s="432" t="s">
        <v>325</v>
      </c>
      <c r="B37" s="430">
        <v>6178105</v>
      </c>
      <c r="C37" s="430">
        <v>528158</v>
      </c>
      <c r="D37" s="430">
        <v>184419</v>
      </c>
      <c r="E37" s="430">
        <v>134088</v>
      </c>
      <c r="F37" s="430">
        <v>308402</v>
      </c>
    </row>
    <row r="38" spans="1:6" ht="13.5" customHeight="1">
      <c r="A38" s="283" t="s">
        <v>326</v>
      </c>
      <c r="B38" s="175">
        <v>15612237</v>
      </c>
      <c r="C38" s="175">
        <v>0</v>
      </c>
      <c r="D38" s="175">
        <v>476924</v>
      </c>
      <c r="E38" s="175">
        <v>338844</v>
      </c>
      <c r="F38" s="175">
        <v>779341</v>
      </c>
    </row>
    <row r="39" spans="1:6" ht="13.5" customHeight="1">
      <c r="A39" s="432" t="s">
        <v>327</v>
      </c>
      <c r="B39" s="430">
        <v>3280909</v>
      </c>
      <c r="C39" s="430">
        <v>532902</v>
      </c>
      <c r="D39" s="430">
        <v>97911</v>
      </c>
      <c r="E39" s="430">
        <v>71208</v>
      </c>
      <c r="F39" s="430">
        <v>163778</v>
      </c>
    </row>
    <row r="40" spans="1:6" ht="13.5" customHeight="1">
      <c r="A40" s="283" t="s">
        <v>328</v>
      </c>
      <c r="B40" s="175">
        <v>16389799</v>
      </c>
      <c r="C40" s="175">
        <v>0</v>
      </c>
      <c r="D40" s="175">
        <v>489115</v>
      </c>
      <c r="E40" s="175">
        <v>355720</v>
      </c>
      <c r="F40" s="175">
        <v>818156</v>
      </c>
    </row>
    <row r="41" spans="1:6" ht="13.5" customHeight="1">
      <c r="A41" s="432" t="s">
        <v>329</v>
      </c>
      <c r="B41" s="430">
        <v>8680053</v>
      </c>
      <c r="C41" s="430">
        <v>582409</v>
      </c>
      <c r="D41" s="430">
        <v>259171</v>
      </c>
      <c r="E41" s="430">
        <v>188488</v>
      </c>
      <c r="F41" s="430">
        <v>433522</v>
      </c>
    </row>
    <row r="42" spans="1:6" ht="13.5" customHeight="1">
      <c r="A42" s="283" t="s">
        <v>330</v>
      </c>
      <c r="B42" s="175">
        <v>3184151</v>
      </c>
      <c r="C42" s="175">
        <v>333367</v>
      </c>
      <c r="D42" s="175">
        <v>95024</v>
      </c>
      <c r="E42" s="175">
        <v>69108</v>
      </c>
      <c r="F42" s="175">
        <v>158948</v>
      </c>
    </row>
    <row r="43" spans="1:6" ht="13.5" customHeight="1">
      <c r="A43" s="432" t="s">
        <v>331</v>
      </c>
      <c r="B43" s="430">
        <v>2124058</v>
      </c>
      <c r="C43" s="430">
        <v>194589</v>
      </c>
      <c r="D43" s="430">
        <v>63388</v>
      </c>
      <c r="E43" s="430">
        <v>46100</v>
      </c>
      <c r="F43" s="430">
        <v>106030</v>
      </c>
    </row>
    <row r="44" spans="1:6" ht="13.5" customHeight="1">
      <c r="A44" s="283" t="s">
        <v>332</v>
      </c>
      <c r="B44" s="175">
        <v>1460025</v>
      </c>
      <c r="C44" s="175">
        <v>320096</v>
      </c>
      <c r="D44" s="175">
        <v>43571</v>
      </c>
      <c r="E44" s="175">
        <v>31688</v>
      </c>
      <c r="F44" s="175">
        <v>72882</v>
      </c>
    </row>
    <row r="45" spans="1:6" ht="13.5" customHeight="1">
      <c r="A45" s="432" t="s">
        <v>333</v>
      </c>
      <c r="B45" s="430">
        <v>2741647</v>
      </c>
      <c r="C45" s="430">
        <v>25781</v>
      </c>
      <c r="D45" s="430">
        <v>64561</v>
      </c>
      <c r="E45" s="430">
        <v>59504</v>
      </c>
      <c r="F45" s="430">
        <v>136859</v>
      </c>
    </row>
    <row r="46" spans="1:6" ht="13.5" customHeight="1">
      <c r="A46" s="283" t="s">
        <v>334</v>
      </c>
      <c r="B46" s="175">
        <v>55924914</v>
      </c>
      <c r="C46" s="175">
        <v>0</v>
      </c>
      <c r="D46" s="175">
        <v>1631852</v>
      </c>
      <c r="E46" s="175">
        <v>1213780</v>
      </c>
      <c r="F46" s="175">
        <v>2791694</v>
      </c>
    </row>
    <row r="47" spans="1:6" ht="4.5" customHeight="1">
      <c r="A47" s="153"/>
      <c r="B47" s="176"/>
      <c r="C47" s="176"/>
      <c r="D47" s="176"/>
      <c r="E47" s="176"/>
      <c r="F47" s="176"/>
    </row>
    <row r="48" spans="1:6" ht="13.5" customHeight="1">
      <c r="A48" s="433" t="s">
        <v>335</v>
      </c>
      <c r="B48" s="434">
        <f>SUM(B11:B46)</f>
        <v>316804065</v>
      </c>
      <c r="C48" s="434">
        <f>SUM(C11:C46)</f>
        <v>11706564</v>
      </c>
      <c r="D48" s="434">
        <f>SUM(D11:D46)</f>
        <v>9573082</v>
      </c>
      <c r="E48" s="434">
        <f>SUM(E11:E46)</f>
        <v>6877836</v>
      </c>
      <c r="F48" s="434">
        <f>SUM(F11:F46)</f>
        <v>15765413</v>
      </c>
    </row>
    <row r="49" spans="1:6" ht="4.5" customHeight="1">
      <c r="A49" s="153" t="s">
        <v>50</v>
      </c>
      <c r="B49" s="176"/>
      <c r="C49" s="176"/>
      <c r="D49" s="176"/>
      <c r="E49" s="176"/>
      <c r="F49" s="176"/>
    </row>
    <row r="50" spans="1:6" ht="13.5" customHeight="1">
      <c r="A50" s="283" t="s">
        <v>336</v>
      </c>
      <c r="B50" s="175">
        <v>232336</v>
      </c>
      <c r="C50" s="175">
        <v>0</v>
      </c>
      <c r="D50" s="175">
        <v>14531</v>
      </c>
      <c r="E50" s="175">
        <v>10568</v>
      </c>
      <c r="F50" s="175">
        <v>12589</v>
      </c>
    </row>
    <row r="51" spans="1:6" ht="13.5" customHeight="1">
      <c r="A51" s="432" t="s">
        <v>337</v>
      </c>
      <c r="B51" s="430">
        <v>0</v>
      </c>
      <c r="C51" s="430">
        <v>0</v>
      </c>
      <c r="D51" s="430">
        <v>0</v>
      </c>
      <c r="E51" s="430">
        <v>0</v>
      </c>
      <c r="F51" s="430">
        <v>0</v>
      </c>
    </row>
    <row r="52" spans="1:6" ht="49.5" customHeight="1">
      <c r="A52" s="29"/>
      <c r="B52" s="29"/>
      <c r="C52" s="29"/>
      <c r="D52" s="29"/>
      <c r="E52" s="29"/>
      <c r="F52" s="29"/>
    </row>
    <row r="53" spans="1:6" ht="15" customHeight="1">
      <c r="A53" s="130" t="s">
        <v>575</v>
      </c>
      <c r="C53" s="45"/>
      <c r="D53" s="45"/>
      <c r="E53" s="45"/>
      <c r="F53" s="45"/>
    </row>
    <row r="54" spans="1:6" ht="12" customHeight="1">
      <c r="A54" s="130" t="s">
        <v>16</v>
      </c>
      <c r="C54" s="45"/>
      <c r="D54" s="45"/>
      <c r="E54" s="45"/>
      <c r="F54" s="45"/>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8.xml><?xml version="1.0" encoding="utf-8"?>
<worksheet xmlns="http://schemas.openxmlformats.org/spreadsheetml/2006/main" xmlns:r="http://schemas.openxmlformats.org/officeDocument/2006/relationships">
  <sheetPr codeName="Sheet451">
    <pageSetUpPr fitToPage="1"/>
  </sheetPr>
  <dimension ref="A1:F53"/>
  <sheetViews>
    <sheetView showGridLines="0" showZeros="0" workbookViewId="0" topLeftCell="A1">
      <selection activeCell="A1" sqref="A1"/>
    </sheetView>
  </sheetViews>
  <sheetFormatPr defaultColWidth="19.83203125" defaultRowHeight="12"/>
  <cols>
    <col min="1" max="1" width="32.83203125" style="1" customWidth="1"/>
    <col min="2" max="2" width="17.83203125" style="1" customWidth="1"/>
    <col min="3" max="3" width="21.83203125" style="1" customWidth="1"/>
    <col min="4" max="4" width="22.83203125" style="1" customWidth="1"/>
    <col min="5" max="6" width="18.83203125" style="1" customWidth="1"/>
    <col min="7" max="16384" width="19.83203125" style="1" customWidth="1"/>
  </cols>
  <sheetData>
    <row r="1" spans="1:6" ht="6.75" customHeight="1">
      <c r="A1" s="5"/>
      <c r="B1" s="5"/>
      <c r="C1" s="5"/>
      <c r="D1" s="5"/>
      <c r="E1" s="5"/>
      <c r="F1" s="5"/>
    </row>
    <row r="2" spans="1:6" ht="15.75" customHeight="1">
      <c r="A2" s="322"/>
      <c r="B2" s="329" t="str">
        <f>REVYEAR</f>
        <v>ANALYSIS OF OPERATING FUND REVENUE: 2005/2006 ACTUAL</v>
      </c>
      <c r="C2" s="330"/>
      <c r="D2" s="327"/>
      <c r="E2" s="331"/>
      <c r="F2" s="249" t="s">
        <v>270</v>
      </c>
    </row>
    <row r="3" spans="1:6" ht="15.75" customHeight="1">
      <c r="A3" s="239"/>
      <c r="B3" s="239"/>
      <c r="C3" s="5"/>
      <c r="D3" s="5"/>
      <c r="E3" s="5"/>
      <c r="F3" s="5"/>
    </row>
    <row r="4" spans="2:6" ht="15.75" customHeight="1">
      <c r="B4" s="469" t="str">
        <f>'- 56 -'!B4</f>
        <v>EDUCATION, CITIZENSHIP AND YOUTH</v>
      </c>
      <c r="C4" s="383"/>
      <c r="D4" s="383"/>
      <c r="E4" s="383"/>
      <c r="F4" s="373"/>
    </row>
    <row r="5" spans="2:6" ht="15.75" customHeight="1">
      <c r="B5" s="470" t="s">
        <v>291</v>
      </c>
      <c r="C5" s="464"/>
      <c r="D5" s="464"/>
      <c r="E5" s="375"/>
      <c r="F5" s="471"/>
    </row>
    <row r="6" spans="2:6" ht="15.75" customHeight="1">
      <c r="B6" s="325" t="s">
        <v>159</v>
      </c>
      <c r="C6" s="48"/>
      <c r="D6" s="48"/>
      <c r="E6" s="48"/>
      <c r="F6" s="135"/>
    </row>
    <row r="7" spans="2:6" ht="15.75" customHeight="1">
      <c r="B7" s="254" t="s">
        <v>167</v>
      </c>
      <c r="C7" s="40"/>
      <c r="D7" s="40"/>
      <c r="E7" s="40"/>
      <c r="F7" s="254" t="s">
        <v>112</v>
      </c>
    </row>
    <row r="8" spans="1:6" ht="15.75" customHeight="1">
      <c r="A8" s="76"/>
      <c r="B8" s="326" t="s">
        <v>180</v>
      </c>
      <c r="C8" s="256" t="s">
        <v>182</v>
      </c>
      <c r="D8" s="256" t="s">
        <v>184</v>
      </c>
      <c r="E8" s="332"/>
      <c r="F8" s="256" t="s">
        <v>185</v>
      </c>
    </row>
    <row r="9" spans="1:6" ht="15.75" customHeight="1">
      <c r="A9" s="42" t="s">
        <v>141</v>
      </c>
      <c r="B9" s="53" t="s">
        <v>18</v>
      </c>
      <c r="C9" s="95" t="s">
        <v>210</v>
      </c>
      <c r="D9" s="95" t="s">
        <v>212</v>
      </c>
      <c r="E9" s="95" t="s">
        <v>209</v>
      </c>
      <c r="F9" s="95" t="s">
        <v>208</v>
      </c>
    </row>
    <row r="10" spans="1:6" ht="4.5" customHeight="1">
      <c r="A10" s="4"/>
      <c r="B10" s="5"/>
      <c r="E10" s="5"/>
      <c r="F10" s="5"/>
    </row>
    <row r="11" spans="1:6" ht="13.5" customHeight="1">
      <c r="A11" s="432" t="s">
        <v>300</v>
      </c>
      <c r="B11" s="430">
        <v>415480</v>
      </c>
      <c r="C11" s="430">
        <v>105600</v>
      </c>
      <c r="D11" s="430">
        <v>63562</v>
      </c>
      <c r="E11" s="430">
        <v>819578</v>
      </c>
      <c r="F11" s="430">
        <f>SUM('- 56 -'!B11:F11,B11:E11)</f>
        <v>4717449</v>
      </c>
    </row>
    <row r="12" spans="1:6" ht="13.5" customHeight="1">
      <c r="A12" s="283" t="s">
        <v>301</v>
      </c>
      <c r="B12" s="175">
        <v>605653</v>
      </c>
      <c r="C12" s="175">
        <v>150767</v>
      </c>
      <c r="D12" s="175">
        <v>92656</v>
      </c>
      <c r="E12" s="175">
        <v>1205902</v>
      </c>
      <c r="F12" s="175">
        <f>SUM('- 56 -'!B12:F12,B12:E12)</f>
        <v>7087834</v>
      </c>
    </row>
    <row r="13" spans="1:6" ht="13.5" customHeight="1">
      <c r="A13" s="432" t="s">
        <v>302</v>
      </c>
      <c r="B13" s="430">
        <v>1880368</v>
      </c>
      <c r="C13" s="430">
        <v>475566</v>
      </c>
      <c r="D13" s="430">
        <v>294345</v>
      </c>
      <c r="E13" s="430">
        <v>3004455</v>
      </c>
      <c r="F13" s="430">
        <f>SUM('- 56 -'!B13:F13,B13:E13)</f>
        <v>19995649</v>
      </c>
    </row>
    <row r="14" spans="1:6" ht="13.5" customHeight="1">
      <c r="A14" s="283" t="s">
        <v>338</v>
      </c>
      <c r="B14" s="175">
        <v>1153767</v>
      </c>
      <c r="C14" s="175">
        <v>285188</v>
      </c>
      <c r="D14" s="175">
        <v>154984</v>
      </c>
      <c r="E14" s="175">
        <v>2271158</v>
      </c>
      <c r="F14" s="175">
        <f>SUM('- 56 -'!B14:F14,B14:E14)</f>
        <v>13423182</v>
      </c>
    </row>
    <row r="15" spans="1:6" ht="13.5" customHeight="1">
      <c r="A15" s="432" t="s">
        <v>303</v>
      </c>
      <c r="B15" s="430">
        <v>430033</v>
      </c>
      <c r="C15" s="430">
        <v>109317</v>
      </c>
      <c r="D15" s="430">
        <v>57766</v>
      </c>
      <c r="E15" s="430">
        <v>863843</v>
      </c>
      <c r="F15" s="430">
        <f>SUM('- 56 -'!B15:F15,B15:E15)</f>
        <v>4963334</v>
      </c>
    </row>
    <row r="16" spans="1:6" ht="13.5" customHeight="1">
      <c r="A16" s="283" t="s">
        <v>304</v>
      </c>
      <c r="B16" s="175">
        <v>325942</v>
      </c>
      <c r="C16" s="175">
        <v>84503</v>
      </c>
      <c r="D16" s="175">
        <v>55945</v>
      </c>
      <c r="E16" s="175">
        <v>663697</v>
      </c>
      <c r="F16" s="175">
        <f>SUM('- 56 -'!B16:F16,B16:E16)</f>
        <v>3598973</v>
      </c>
    </row>
    <row r="17" spans="1:6" ht="13.5" customHeight="1">
      <c r="A17" s="432" t="s">
        <v>305</v>
      </c>
      <c r="B17" s="430">
        <v>382302</v>
      </c>
      <c r="C17" s="430">
        <v>97905</v>
      </c>
      <c r="D17" s="430">
        <v>58487</v>
      </c>
      <c r="E17" s="430">
        <v>910125</v>
      </c>
      <c r="F17" s="430">
        <f>SUM('- 56 -'!B17:F17,B17:E17)</f>
        <v>4659911</v>
      </c>
    </row>
    <row r="18" spans="1:6" ht="13.5" customHeight="1">
      <c r="A18" s="283" t="s">
        <v>306</v>
      </c>
      <c r="B18" s="175">
        <v>758172</v>
      </c>
      <c r="C18" s="175">
        <v>183573</v>
      </c>
      <c r="D18" s="175">
        <v>101844</v>
      </c>
      <c r="E18" s="175">
        <v>3874040</v>
      </c>
      <c r="F18" s="175">
        <f>SUM('- 56 -'!B18:F18,B18:E18)</f>
        <v>11850492</v>
      </c>
    </row>
    <row r="19" spans="1:6" ht="13.5" customHeight="1">
      <c r="A19" s="432" t="s">
        <v>307</v>
      </c>
      <c r="B19" s="430">
        <v>818526</v>
      </c>
      <c r="C19" s="430">
        <v>202921</v>
      </c>
      <c r="D19" s="430">
        <v>129722</v>
      </c>
      <c r="E19" s="430">
        <v>1011825</v>
      </c>
      <c r="F19" s="430">
        <f>SUM('- 56 -'!B19:F19,B19:E19)</f>
        <v>8659485</v>
      </c>
    </row>
    <row r="20" spans="1:6" ht="13.5" customHeight="1">
      <c r="A20" s="283" t="s">
        <v>308</v>
      </c>
      <c r="B20" s="175">
        <v>1758857</v>
      </c>
      <c r="C20" s="175">
        <v>388791</v>
      </c>
      <c r="D20" s="175">
        <v>236535</v>
      </c>
      <c r="E20" s="175">
        <v>2198505</v>
      </c>
      <c r="F20" s="175">
        <f>SUM('- 56 -'!B20:F20,B20:E20)</f>
        <v>17997926</v>
      </c>
    </row>
    <row r="21" spans="1:6" ht="13.5" customHeight="1">
      <c r="A21" s="432" t="s">
        <v>309</v>
      </c>
      <c r="B21" s="430">
        <v>868776</v>
      </c>
      <c r="C21" s="430">
        <v>222055</v>
      </c>
      <c r="D21" s="430">
        <v>116701</v>
      </c>
      <c r="E21" s="430">
        <v>1600268</v>
      </c>
      <c r="F21" s="430">
        <f>SUM('- 56 -'!B21:F21,B21:E21)</f>
        <v>9853707</v>
      </c>
    </row>
    <row r="22" spans="1:6" ht="13.5" customHeight="1">
      <c r="A22" s="283" t="s">
        <v>310</v>
      </c>
      <c r="B22" s="175">
        <v>440672</v>
      </c>
      <c r="C22" s="175">
        <v>109171</v>
      </c>
      <c r="D22" s="175">
        <v>75638</v>
      </c>
      <c r="E22" s="175">
        <v>875100</v>
      </c>
      <c r="F22" s="175">
        <f>SUM('- 56 -'!B22:F22,B22:E22)</f>
        <v>4838511</v>
      </c>
    </row>
    <row r="23" spans="1:6" ht="13.5" customHeight="1">
      <c r="A23" s="432" t="s">
        <v>311</v>
      </c>
      <c r="B23" s="430">
        <v>340012</v>
      </c>
      <c r="C23" s="430">
        <v>86918</v>
      </c>
      <c r="D23" s="430">
        <v>52017</v>
      </c>
      <c r="E23" s="430">
        <v>643295</v>
      </c>
      <c r="F23" s="430">
        <f>SUM('- 56 -'!B23:F23,B23:E23)</f>
        <v>4111429</v>
      </c>
    </row>
    <row r="24" spans="1:6" ht="13.5" customHeight="1">
      <c r="A24" s="283" t="s">
        <v>312</v>
      </c>
      <c r="B24" s="175">
        <v>1220177</v>
      </c>
      <c r="C24" s="175">
        <v>309498</v>
      </c>
      <c r="D24" s="175">
        <v>163904</v>
      </c>
      <c r="E24" s="175">
        <v>1817235</v>
      </c>
      <c r="F24" s="175">
        <f>SUM('- 56 -'!B24:F24,B24:E24)</f>
        <v>13140613</v>
      </c>
    </row>
    <row r="25" spans="1:6" ht="13.5" customHeight="1">
      <c r="A25" s="432" t="s">
        <v>313</v>
      </c>
      <c r="B25" s="430">
        <v>3975164</v>
      </c>
      <c r="C25" s="430">
        <v>1015198</v>
      </c>
      <c r="D25" s="430">
        <v>539679</v>
      </c>
      <c r="E25" s="430">
        <v>6220507</v>
      </c>
      <c r="F25" s="430">
        <f>SUM('- 56 -'!B25:F25,B25:E25)</f>
        <v>41860929</v>
      </c>
    </row>
    <row r="26" spans="1:6" ht="13.5" customHeight="1">
      <c r="A26" s="283" t="s">
        <v>314</v>
      </c>
      <c r="B26" s="175">
        <v>848113</v>
      </c>
      <c r="C26" s="175">
        <v>215124</v>
      </c>
      <c r="D26" s="175">
        <v>134096</v>
      </c>
      <c r="E26" s="175">
        <v>2149967</v>
      </c>
      <c r="F26" s="175">
        <f>SUM('- 56 -'!B26:F26,B26:E26)</f>
        <v>10357704</v>
      </c>
    </row>
    <row r="27" spans="1:6" ht="13.5" customHeight="1">
      <c r="A27" s="432" t="s">
        <v>315</v>
      </c>
      <c r="B27" s="430">
        <v>878397</v>
      </c>
      <c r="C27" s="430">
        <v>219266</v>
      </c>
      <c r="D27" s="430">
        <v>150770</v>
      </c>
      <c r="E27" s="430">
        <v>1167750</v>
      </c>
      <c r="F27" s="430">
        <f>SUM('- 56 -'!B27:F27,B27:E27)</f>
        <v>9069711</v>
      </c>
    </row>
    <row r="28" spans="1:6" ht="13.5" customHeight="1">
      <c r="A28" s="283" t="s">
        <v>316</v>
      </c>
      <c r="B28" s="175">
        <v>500142</v>
      </c>
      <c r="C28" s="175">
        <v>128059</v>
      </c>
      <c r="D28" s="175">
        <v>76514</v>
      </c>
      <c r="E28" s="175">
        <v>1259085</v>
      </c>
      <c r="F28" s="175">
        <f>SUM('- 56 -'!B28:F28,B28:E28)</f>
        <v>6336705</v>
      </c>
    </row>
    <row r="29" spans="1:6" ht="13.5" customHeight="1">
      <c r="A29" s="432" t="s">
        <v>317</v>
      </c>
      <c r="B29" s="430">
        <v>3481534</v>
      </c>
      <c r="C29" s="430">
        <v>886704</v>
      </c>
      <c r="D29" s="430">
        <v>467669</v>
      </c>
      <c r="E29" s="430">
        <v>4811940</v>
      </c>
      <c r="F29" s="430">
        <f>SUM('- 56 -'!B29:F29,B29:E29)</f>
        <v>36019171</v>
      </c>
    </row>
    <row r="30" spans="1:6" ht="13.5" customHeight="1">
      <c r="A30" s="283" t="s">
        <v>318</v>
      </c>
      <c r="B30" s="175">
        <v>337814</v>
      </c>
      <c r="C30" s="175">
        <v>85385</v>
      </c>
      <c r="D30" s="175">
        <v>51681</v>
      </c>
      <c r="E30" s="175">
        <v>758178</v>
      </c>
      <c r="F30" s="175">
        <f>SUM('- 56 -'!B30:F30,B30:E30)</f>
        <v>4104845</v>
      </c>
    </row>
    <row r="31" spans="1:6" ht="13.5" customHeight="1">
      <c r="A31" s="432" t="s">
        <v>319</v>
      </c>
      <c r="B31" s="430">
        <v>886169</v>
      </c>
      <c r="C31" s="430">
        <v>222022</v>
      </c>
      <c r="D31" s="430">
        <v>118809</v>
      </c>
      <c r="E31" s="430">
        <v>1906170</v>
      </c>
      <c r="F31" s="430">
        <f>SUM('- 56 -'!B31:F31,B31:E31)</f>
        <v>10055611</v>
      </c>
    </row>
    <row r="32" spans="1:6" ht="13.5" customHeight="1">
      <c r="A32" s="283" t="s">
        <v>320</v>
      </c>
      <c r="B32" s="175">
        <v>602276</v>
      </c>
      <c r="C32" s="175">
        <v>151813</v>
      </c>
      <c r="D32" s="175">
        <v>85527</v>
      </c>
      <c r="E32" s="175">
        <v>1326188</v>
      </c>
      <c r="F32" s="175">
        <f>SUM('- 56 -'!B32:F32,B32:E32)</f>
        <v>7378051</v>
      </c>
    </row>
    <row r="33" spans="1:6" ht="13.5" customHeight="1">
      <c r="A33" s="432" t="s">
        <v>321</v>
      </c>
      <c r="B33" s="430">
        <v>639153</v>
      </c>
      <c r="C33" s="430">
        <v>162844</v>
      </c>
      <c r="D33" s="430">
        <v>97781</v>
      </c>
      <c r="E33" s="430">
        <v>1881270</v>
      </c>
      <c r="F33" s="430">
        <f>SUM('- 56 -'!B33:F33,B33:E33)</f>
        <v>8519982</v>
      </c>
    </row>
    <row r="34" spans="1:6" ht="13.5" customHeight="1">
      <c r="A34" s="283" t="s">
        <v>322</v>
      </c>
      <c r="B34" s="175">
        <v>581104</v>
      </c>
      <c r="C34" s="175">
        <v>150732</v>
      </c>
      <c r="D34" s="175">
        <v>78059</v>
      </c>
      <c r="E34" s="175">
        <v>1261005</v>
      </c>
      <c r="F34" s="175">
        <f>SUM('- 56 -'!B34:F34,B34:E34)</f>
        <v>7038357</v>
      </c>
    </row>
    <row r="35" spans="1:6" ht="13.5" customHeight="1">
      <c r="A35" s="432" t="s">
        <v>323</v>
      </c>
      <c r="B35" s="430">
        <v>4632273</v>
      </c>
      <c r="C35" s="430">
        <v>1193305</v>
      </c>
      <c r="D35" s="430">
        <v>622246</v>
      </c>
      <c r="E35" s="430">
        <v>6741120</v>
      </c>
      <c r="F35" s="430">
        <f>SUM('- 56 -'!B35:F35,B35:E35)</f>
        <v>48340803</v>
      </c>
    </row>
    <row r="36" spans="1:6" ht="13.5" customHeight="1">
      <c r="A36" s="283" t="s">
        <v>324</v>
      </c>
      <c r="B36" s="175">
        <v>513488</v>
      </c>
      <c r="C36" s="175">
        <v>132815</v>
      </c>
      <c r="D36" s="175">
        <v>78846</v>
      </c>
      <c r="E36" s="175">
        <v>1256847</v>
      </c>
      <c r="F36" s="175">
        <f>SUM('- 56 -'!B36:F36,B36:E36)</f>
        <v>6273560</v>
      </c>
    </row>
    <row r="37" spans="1:6" ht="13.5" customHeight="1">
      <c r="A37" s="432" t="s">
        <v>325</v>
      </c>
      <c r="B37" s="430">
        <v>898390</v>
      </c>
      <c r="C37" s="430">
        <v>227126</v>
      </c>
      <c r="D37" s="430">
        <v>120679</v>
      </c>
      <c r="E37" s="430">
        <v>1562355</v>
      </c>
      <c r="F37" s="430">
        <f>SUM('- 56 -'!B37:F37,B37:E37)</f>
        <v>10141722</v>
      </c>
    </row>
    <row r="38" spans="1:6" ht="13.5" customHeight="1">
      <c r="A38" s="283" t="s">
        <v>326</v>
      </c>
      <c r="B38" s="175">
        <v>2270255</v>
      </c>
      <c r="C38" s="175">
        <v>574300</v>
      </c>
      <c r="D38" s="175">
        <v>304960</v>
      </c>
      <c r="E38" s="175">
        <v>3109117</v>
      </c>
      <c r="F38" s="175">
        <f>SUM('- 56 -'!B38:F38,B38:E38)</f>
        <v>23465978</v>
      </c>
    </row>
    <row r="39" spans="1:6" ht="13.5" customHeight="1">
      <c r="A39" s="432" t="s">
        <v>327</v>
      </c>
      <c r="B39" s="430">
        <v>477094</v>
      </c>
      <c r="C39" s="430">
        <v>123065</v>
      </c>
      <c r="D39" s="430">
        <v>72988</v>
      </c>
      <c r="E39" s="430">
        <v>1169978</v>
      </c>
      <c r="F39" s="430">
        <f>SUM('- 56 -'!B39:F39,B39:E39)</f>
        <v>5989833</v>
      </c>
    </row>
    <row r="40" spans="1:6" ht="13.5" customHeight="1">
      <c r="A40" s="283" t="s">
        <v>328</v>
      </c>
      <c r="B40" s="175">
        <v>2383324</v>
      </c>
      <c r="C40" s="175">
        <v>606439</v>
      </c>
      <c r="D40" s="175">
        <v>320148</v>
      </c>
      <c r="E40" s="175">
        <v>4051417</v>
      </c>
      <c r="F40" s="175">
        <f>SUM('- 56 -'!B40:F40,B40:E40)</f>
        <v>25414118</v>
      </c>
    </row>
    <row r="41" spans="1:6" ht="13.5" customHeight="1">
      <c r="A41" s="432" t="s">
        <v>329</v>
      </c>
      <c r="B41" s="430">
        <v>1262870</v>
      </c>
      <c r="C41" s="430">
        <v>322304</v>
      </c>
      <c r="D41" s="430">
        <v>175912</v>
      </c>
      <c r="E41" s="430">
        <v>2140957</v>
      </c>
      <c r="F41" s="430">
        <f>SUM('- 56 -'!B41:F41,B41:E41)</f>
        <v>14045686</v>
      </c>
    </row>
    <row r="42" spans="1:6" ht="13.5" customHeight="1">
      <c r="A42" s="283" t="s">
        <v>330</v>
      </c>
      <c r="B42" s="175">
        <v>463024</v>
      </c>
      <c r="C42" s="175">
        <v>118844</v>
      </c>
      <c r="D42" s="175">
        <v>84920</v>
      </c>
      <c r="E42" s="175">
        <v>1033102</v>
      </c>
      <c r="F42" s="175">
        <f>SUM('- 56 -'!B42:F42,B42:E42)</f>
        <v>5540488</v>
      </c>
    </row>
    <row r="43" spans="1:6" ht="13.5" customHeight="1">
      <c r="A43" s="432" t="s">
        <v>331</v>
      </c>
      <c r="B43" s="430">
        <v>308870</v>
      </c>
      <c r="C43" s="430">
        <v>79805</v>
      </c>
      <c r="D43" s="430">
        <v>47253</v>
      </c>
      <c r="E43" s="430">
        <v>584151</v>
      </c>
      <c r="F43" s="430">
        <f>SUM('- 56 -'!B43:F43,B43:E43)</f>
        <v>3554244</v>
      </c>
    </row>
    <row r="44" spans="1:6" ht="13.5" customHeight="1">
      <c r="A44" s="283" t="s">
        <v>332</v>
      </c>
      <c r="B44" s="175">
        <v>212310</v>
      </c>
      <c r="C44" s="175">
        <v>51646</v>
      </c>
      <c r="D44" s="175">
        <v>32472</v>
      </c>
      <c r="E44" s="175">
        <v>540803</v>
      </c>
      <c r="F44" s="175">
        <f>SUM('- 56 -'!B44:F44,B44:E44)</f>
        <v>2765493</v>
      </c>
    </row>
    <row r="45" spans="1:6" ht="13.5" customHeight="1">
      <c r="A45" s="432" t="s">
        <v>333</v>
      </c>
      <c r="B45" s="430">
        <v>398677</v>
      </c>
      <c r="C45" s="430">
        <v>102411</v>
      </c>
      <c r="D45" s="430">
        <v>60992</v>
      </c>
      <c r="E45" s="430">
        <v>531150</v>
      </c>
      <c r="F45" s="430">
        <f>SUM('- 56 -'!B45:F45,B45:E45)</f>
        <v>4121582</v>
      </c>
    </row>
    <row r="46" spans="1:6" ht="13.5" customHeight="1">
      <c r="A46" s="283" t="s">
        <v>334</v>
      </c>
      <c r="B46" s="175">
        <v>8132326</v>
      </c>
      <c r="C46" s="175">
        <v>2035090</v>
      </c>
      <c r="D46" s="175">
        <v>1094857</v>
      </c>
      <c r="E46" s="175">
        <v>14045235</v>
      </c>
      <c r="F46" s="175">
        <f>SUM('- 56 -'!B46:F46,B46:E46)</f>
        <v>86869748</v>
      </c>
    </row>
    <row r="47" spans="1:6" ht="4.5" customHeight="1">
      <c r="A47" s="153"/>
      <c r="B47" s="176"/>
      <c r="C47" s="176"/>
      <c r="D47" s="176"/>
      <c r="E47" s="176"/>
      <c r="F47" s="176"/>
    </row>
    <row r="48" spans="1:6" ht="13.5" customHeight="1">
      <c r="A48" s="433" t="s">
        <v>335</v>
      </c>
      <c r="B48" s="434">
        <f>SUM(B11:B46)</f>
        <v>46081504</v>
      </c>
      <c r="C48" s="434">
        <f>SUM(C11:C46)</f>
        <v>11616070</v>
      </c>
      <c r="D48" s="434">
        <f>SUM(D11:D46)</f>
        <v>6470964</v>
      </c>
      <c r="E48" s="434">
        <f>SUM(E11:E46)</f>
        <v>81267318</v>
      </c>
      <c r="F48" s="434">
        <f>SUM(F11:F46)</f>
        <v>506162816</v>
      </c>
    </row>
    <row r="49" spans="1:6" ht="4.5" customHeight="1">
      <c r="A49" s="153" t="s">
        <v>50</v>
      </c>
      <c r="B49" s="176"/>
      <c r="C49" s="176"/>
      <c r="D49" s="176"/>
      <c r="E49" s="176"/>
      <c r="F49" s="176"/>
    </row>
    <row r="50" spans="1:6" ht="13.5" customHeight="1">
      <c r="A50" s="283" t="s">
        <v>336</v>
      </c>
      <c r="B50" s="175">
        <v>70806</v>
      </c>
      <c r="C50" s="175">
        <v>18640</v>
      </c>
      <c r="D50" s="175">
        <v>1350</v>
      </c>
      <c r="E50" s="175">
        <v>209352</v>
      </c>
      <c r="F50" s="175">
        <f>SUM('- 56 -'!B50:F50,B50:E50)</f>
        <v>570172</v>
      </c>
    </row>
    <row r="51" spans="1:6" ht="13.5" customHeight="1">
      <c r="A51" s="432" t="s">
        <v>337</v>
      </c>
      <c r="B51" s="430">
        <v>0</v>
      </c>
      <c r="C51" s="430">
        <v>0</v>
      </c>
      <c r="D51" s="430">
        <v>0</v>
      </c>
      <c r="E51" s="430">
        <v>0</v>
      </c>
      <c r="F51" s="430">
        <f>SUM('- 56 -'!B51:F51,B51:E51)</f>
        <v>0</v>
      </c>
    </row>
    <row r="52" spans="1:6" ht="49.5" customHeight="1">
      <c r="A52" s="29"/>
      <c r="B52" s="29"/>
      <c r="C52" s="29"/>
      <c r="D52" s="29"/>
      <c r="E52" s="29"/>
      <c r="F52" s="29"/>
    </row>
    <row r="53" spans="1:6" ht="15" customHeight="1">
      <c r="A53" s="130" t="s">
        <v>17</v>
      </c>
      <c r="B53" s="45"/>
      <c r="D53" s="45"/>
      <c r="E53" s="45"/>
      <c r="F53" s="45"/>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9.xml><?xml version="1.0" encoding="utf-8"?>
<worksheet xmlns="http://schemas.openxmlformats.org/spreadsheetml/2006/main" xmlns:r="http://schemas.openxmlformats.org/officeDocument/2006/relationships">
  <sheetPr codeName="Sheet47">
    <pageSetUpPr fitToPage="1"/>
  </sheetPr>
  <dimension ref="A1:F55"/>
  <sheetViews>
    <sheetView showGridLines="0" showZeros="0" workbookViewId="0" topLeftCell="A1">
      <selection activeCell="A1" sqref="A1"/>
    </sheetView>
  </sheetViews>
  <sheetFormatPr defaultColWidth="19.83203125" defaultRowHeight="12"/>
  <cols>
    <col min="1" max="1" width="32.83203125" style="1" customWidth="1"/>
    <col min="2" max="2" width="22.83203125" style="1" customWidth="1"/>
    <col min="3" max="3" width="18.83203125" style="1" customWidth="1"/>
    <col min="4" max="4" width="17.83203125" style="1" customWidth="1"/>
    <col min="5" max="6" width="20.83203125" style="1" customWidth="1"/>
    <col min="7" max="16384" width="19.83203125" style="1" customWidth="1"/>
  </cols>
  <sheetData>
    <row r="1" spans="1:6" ht="6.75" customHeight="1">
      <c r="A1" s="5"/>
      <c r="B1" s="5"/>
      <c r="C1" s="5"/>
      <c r="D1" s="5"/>
      <c r="E1" s="5"/>
      <c r="F1" s="5"/>
    </row>
    <row r="2" spans="1:6" ht="15.75" customHeight="1">
      <c r="A2" s="322"/>
      <c r="B2" s="238" t="str">
        <f>REVYEAR</f>
        <v>ANALYSIS OF OPERATING FUND REVENUE: 2005/2006 ACTUAL</v>
      </c>
      <c r="C2" s="323"/>
      <c r="D2" s="327"/>
      <c r="E2" s="327"/>
      <c r="F2" s="249" t="s">
        <v>271</v>
      </c>
    </row>
    <row r="3" spans="1:6" ht="15.75" customHeight="1">
      <c r="A3" s="239"/>
      <c r="B3" s="239"/>
      <c r="C3" s="5"/>
      <c r="D3" s="5"/>
      <c r="E3" s="5"/>
      <c r="F3" s="5"/>
    </row>
    <row r="4" spans="2:6" ht="15.75" customHeight="1">
      <c r="B4" s="469" t="str">
        <f>'- 56 -'!B4</f>
        <v>EDUCATION, CITIZENSHIP AND YOUTH</v>
      </c>
      <c r="C4" s="383"/>
      <c r="D4" s="373"/>
      <c r="E4" s="373"/>
      <c r="F4" s="373"/>
    </row>
    <row r="5" spans="2:6" ht="15.75" customHeight="1">
      <c r="B5" s="470" t="s">
        <v>291</v>
      </c>
      <c r="C5" s="464"/>
      <c r="D5" s="471"/>
      <c r="E5" s="471"/>
      <c r="F5" s="471"/>
    </row>
    <row r="6" spans="2:6" ht="15.75" customHeight="1">
      <c r="B6" s="325" t="s">
        <v>160</v>
      </c>
      <c r="C6" s="48"/>
      <c r="D6" s="48"/>
      <c r="E6" s="47"/>
      <c r="F6" s="193"/>
    </row>
    <row r="7" spans="2:6" ht="15.75" customHeight="1">
      <c r="B7" s="254"/>
      <c r="C7" s="254"/>
      <c r="D7" s="40"/>
      <c r="E7" s="254" t="s">
        <v>259</v>
      </c>
      <c r="F7" s="254" t="s">
        <v>274</v>
      </c>
    </row>
    <row r="8" spans="1:6" ht="15.75" customHeight="1">
      <c r="A8" s="76"/>
      <c r="B8" s="326" t="s">
        <v>77</v>
      </c>
      <c r="C8" s="256" t="s">
        <v>180</v>
      </c>
      <c r="D8" s="256" t="s">
        <v>123</v>
      </c>
      <c r="E8" s="256" t="s">
        <v>75</v>
      </c>
      <c r="F8" s="256" t="s">
        <v>275</v>
      </c>
    </row>
    <row r="9" spans="1:6" ht="15.75" customHeight="1">
      <c r="A9" s="42" t="s">
        <v>141</v>
      </c>
      <c r="B9" s="334" t="s">
        <v>261</v>
      </c>
      <c r="C9" s="95" t="s">
        <v>19</v>
      </c>
      <c r="D9" s="95" t="s">
        <v>20</v>
      </c>
      <c r="E9" s="95" t="s">
        <v>138</v>
      </c>
      <c r="F9" s="95" t="s">
        <v>283</v>
      </c>
    </row>
    <row r="10" spans="1:5" ht="4.5" customHeight="1">
      <c r="A10" s="4"/>
      <c r="B10" s="5"/>
      <c r="C10" s="5"/>
      <c r="D10" s="5"/>
      <c r="E10" s="5"/>
    </row>
    <row r="11" spans="1:6" ht="13.5" customHeight="1">
      <c r="A11" s="432" t="s">
        <v>300</v>
      </c>
      <c r="B11" s="430">
        <v>711327</v>
      </c>
      <c r="C11" s="430">
        <v>592740</v>
      </c>
      <c r="D11" s="430">
        <v>40000</v>
      </c>
      <c r="E11" s="430">
        <v>39380</v>
      </c>
      <c r="F11" s="430">
        <v>12105</v>
      </c>
    </row>
    <row r="12" spans="1:6" ht="13.5" customHeight="1">
      <c r="A12" s="283" t="s">
        <v>301</v>
      </c>
      <c r="B12" s="175">
        <v>1244195</v>
      </c>
      <c r="C12" s="175">
        <v>1315002</v>
      </c>
      <c r="D12" s="175">
        <v>65852</v>
      </c>
      <c r="E12" s="175">
        <v>163020</v>
      </c>
      <c r="F12" s="175">
        <v>36000</v>
      </c>
    </row>
    <row r="13" spans="1:6" ht="13.5" customHeight="1">
      <c r="A13" s="432" t="s">
        <v>302</v>
      </c>
      <c r="B13" s="430">
        <v>823061</v>
      </c>
      <c r="C13" s="430">
        <v>3063402</v>
      </c>
      <c r="D13" s="430">
        <v>402805</v>
      </c>
      <c r="E13" s="430">
        <v>496430</v>
      </c>
      <c r="F13" s="430">
        <v>278234</v>
      </c>
    </row>
    <row r="14" spans="1:6" ht="13.5" customHeight="1">
      <c r="A14" s="283" t="s">
        <v>338</v>
      </c>
      <c r="B14" s="175">
        <v>2438804</v>
      </c>
      <c r="C14" s="175">
        <v>1640075</v>
      </c>
      <c r="D14" s="175">
        <v>140370</v>
      </c>
      <c r="E14" s="175">
        <v>9185</v>
      </c>
      <c r="F14" s="175">
        <v>223500</v>
      </c>
    </row>
    <row r="15" spans="1:6" ht="13.5" customHeight="1">
      <c r="A15" s="432" t="s">
        <v>303</v>
      </c>
      <c r="B15" s="430">
        <v>818151</v>
      </c>
      <c r="C15" s="430">
        <v>704927</v>
      </c>
      <c r="D15" s="430">
        <v>45100</v>
      </c>
      <c r="E15" s="430">
        <v>58355</v>
      </c>
      <c r="F15" s="430">
        <v>72000</v>
      </c>
    </row>
    <row r="16" spans="1:6" ht="13.5" customHeight="1">
      <c r="A16" s="283" t="s">
        <v>304</v>
      </c>
      <c r="B16" s="175">
        <v>111941</v>
      </c>
      <c r="C16" s="175">
        <v>536079</v>
      </c>
      <c r="D16" s="175">
        <v>40000</v>
      </c>
      <c r="E16" s="175">
        <v>59098</v>
      </c>
      <c r="F16" s="175">
        <v>69000</v>
      </c>
    </row>
    <row r="17" spans="1:6" ht="13.5" customHeight="1">
      <c r="A17" s="432" t="s">
        <v>305</v>
      </c>
      <c r="B17" s="430">
        <v>858197</v>
      </c>
      <c r="C17" s="430">
        <v>546322</v>
      </c>
      <c r="D17" s="430">
        <v>68138</v>
      </c>
      <c r="E17" s="430">
        <v>96580</v>
      </c>
      <c r="F17" s="430">
        <v>12000</v>
      </c>
    </row>
    <row r="18" spans="1:6" ht="13.5" customHeight="1">
      <c r="A18" s="283" t="s">
        <v>306</v>
      </c>
      <c r="B18" s="175">
        <v>1244349</v>
      </c>
      <c r="C18" s="175">
        <v>1561687</v>
      </c>
      <c r="D18" s="175">
        <v>524796</v>
      </c>
      <c r="E18" s="175">
        <v>47906</v>
      </c>
      <c r="F18" s="175">
        <v>567761</v>
      </c>
    </row>
    <row r="19" spans="1:6" ht="13.5" customHeight="1">
      <c r="A19" s="432" t="s">
        <v>307</v>
      </c>
      <c r="B19" s="430">
        <v>918781</v>
      </c>
      <c r="C19" s="430">
        <v>1338503</v>
      </c>
      <c r="D19" s="430">
        <v>128088</v>
      </c>
      <c r="E19" s="430">
        <v>207515</v>
      </c>
      <c r="F19" s="430">
        <v>6000</v>
      </c>
    </row>
    <row r="20" spans="1:6" ht="13.5" customHeight="1">
      <c r="A20" s="283" t="s">
        <v>308</v>
      </c>
      <c r="B20" s="175">
        <v>2190872</v>
      </c>
      <c r="C20" s="175">
        <v>2308144</v>
      </c>
      <c r="D20" s="175">
        <v>180946</v>
      </c>
      <c r="E20" s="175">
        <v>505836</v>
      </c>
      <c r="F20" s="175">
        <v>71394</v>
      </c>
    </row>
    <row r="21" spans="1:6" ht="13.5" customHeight="1">
      <c r="A21" s="432" t="s">
        <v>309</v>
      </c>
      <c r="B21" s="430">
        <v>1338495</v>
      </c>
      <c r="C21" s="430">
        <v>1615551</v>
      </c>
      <c r="D21" s="430">
        <v>77257</v>
      </c>
      <c r="E21" s="430">
        <v>124823</v>
      </c>
      <c r="F21" s="430">
        <v>84000</v>
      </c>
    </row>
    <row r="22" spans="1:6" ht="13.5" customHeight="1">
      <c r="A22" s="283" t="s">
        <v>310</v>
      </c>
      <c r="B22" s="175">
        <v>335084</v>
      </c>
      <c r="C22" s="175">
        <v>1280466</v>
      </c>
      <c r="D22" s="175">
        <v>129686</v>
      </c>
      <c r="E22" s="175">
        <v>68145</v>
      </c>
      <c r="F22" s="175">
        <v>124150</v>
      </c>
    </row>
    <row r="23" spans="1:6" ht="13.5" customHeight="1">
      <c r="A23" s="432" t="s">
        <v>311</v>
      </c>
      <c r="B23" s="430">
        <v>1026160</v>
      </c>
      <c r="C23" s="430">
        <v>898046</v>
      </c>
      <c r="D23" s="430">
        <v>50951</v>
      </c>
      <c r="E23" s="430">
        <v>63690</v>
      </c>
      <c r="F23" s="430">
        <v>82860</v>
      </c>
    </row>
    <row r="24" spans="1:6" ht="13.5" customHeight="1">
      <c r="A24" s="283" t="s">
        <v>312</v>
      </c>
      <c r="B24" s="175">
        <v>1755225</v>
      </c>
      <c r="C24" s="175">
        <v>2603770</v>
      </c>
      <c r="D24" s="175">
        <v>111213</v>
      </c>
      <c r="E24" s="175">
        <v>451193</v>
      </c>
      <c r="F24" s="175">
        <v>246192</v>
      </c>
    </row>
    <row r="25" spans="1:6" ht="13.5" customHeight="1">
      <c r="A25" s="432" t="s">
        <v>313</v>
      </c>
      <c r="B25" s="430">
        <v>968537</v>
      </c>
      <c r="C25" s="430">
        <v>6643335</v>
      </c>
      <c r="D25" s="430">
        <v>584652</v>
      </c>
      <c r="E25" s="430">
        <v>583495</v>
      </c>
      <c r="F25" s="430">
        <v>466350</v>
      </c>
    </row>
    <row r="26" spans="1:6" ht="13.5" customHeight="1">
      <c r="A26" s="283" t="s">
        <v>314</v>
      </c>
      <c r="B26" s="175">
        <v>1558410</v>
      </c>
      <c r="C26" s="175">
        <v>1624769</v>
      </c>
      <c r="D26" s="175">
        <v>169986</v>
      </c>
      <c r="E26" s="175">
        <v>264825</v>
      </c>
      <c r="F26" s="175">
        <v>138390</v>
      </c>
    </row>
    <row r="27" spans="1:6" ht="13.5" customHeight="1">
      <c r="A27" s="432" t="s">
        <v>315</v>
      </c>
      <c r="B27" s="430">
        <v>55186</v>
      </c>
      <c r="C27" s="430">
        <v>1226274</v>
      </c>
      <c r="D27" s="430">
        <v>443092</v>
      </c>
      <c r="E27" s="430">
        <v>259160</v>
      </c>
      <c r="F27" s="430">
        <v>278179</v>
      </c>
    </row>
    <row r="28" spans="1:6" ht="13.5" customHeight="1">
      <c r="A28" s="283" t="s">
        <v>316</v>
      </c>
      <c r="B28" s="175">
        <v>1396560</v>
      </c>
      <c r="C28" s="175">
        <v>635892</v>
      </c>
      <c r="D28" s="175">
        <v>76292</v>
      </c>
      <c r="E28" s="175">
        <v>63965</v>
      </c>
      <c r="F28" s="175">
        <v>73713</v>
      </c>
    </row>
    <row r="29" spans="1:6" ht="13.5" customHeight="1">
      <c r="A29" s="432" t="s">
        <v>317</v>
      </c>
      <c r="B29" s="430">
        <v>671092</v>
      </c>
      <c r="C29" s="430">
        <v>5668084</v>
      </c>
      <c r="D29" s="430">
        <v>337659</v>
      </c>
      <c r="E29" s="430">
        <v>164588</v>
      </c>
      <c r="F29" s="430">
        <v>193850</v>
      </c>
    </row>
    <row r="30" spans="1:6" ht="13.5" customHeight="1">
      <c r="A30" s="283" t="s">
        <v>318</v>
      </c>
      <c r="B30" s="175">
        <v>825850</v>
      </c>
      <c r="C30" s="175">
        <v>687723</v>
      </c>
      <c r="D30" s="175">
        <v>40000</v>
      </c>
      <c r="E30" s="175">
        <v>40480</v>
      </c>
      <c r="F30" s="175">
        <v>45780</v>
      </c>
    </row>
    <row r="31" spans="1:6" ht="13.5" customHeight="1">
      <c r="A31" s="432" t="s">
        <v>319</v>
      </c>
      <c r="B31" s="430">
        <v>773386</v>
      </c>
      <c r="C31" s="430">
        <v>1709286</v>
      </c>
      <c r="D31" s="430">
        <v>156340</v>
      </c>
      <c r="E31" s="430">
        <v>142726</v>
      </c>
      <c r="F31" s="430">
        <v>215061</v>
      </c>
    </row>
    <row r="32" spans="1:6" ht="13.5" customHeight="1">
      <c r="A32" s="283" t="s">
        <v>320</v>
      </c>
      <c r="B32" s="175">
        <v>1187588</v>
      </c>
      <c r="C32" s="175">
        <v>846529</v>
      </c>
      <c r="D32" s="175">
        <v>54602</v>
      </c>
      <c r="E32" s="175">
        <v>127463</v>
      </c>
      <c r="F32" s="175">
        <v>80937</v>
      </c>
    </row>
    <row r="33" spans="1:6" ht="13.5" customHeight="1">
      <c r="A33" s="432" t="s">
        <v>321</v>
      </c>
      <c r="B33" s="430">
        <v>1560766</v>
      </c>
      <c r="C33" s="430">
        <v>946889</v>
      </c>
      <c r="D33" s="430">
        <v>81319</v>
      </c>
      <c r="E33" s="430">
        <v>86598</v>
      </c>
      <c r="F33" s="430">
        <v>30000</v>
      </c>
    </row>
    <row r="34" spans="1:6" ht="13.5" customHeight="1">
      <c r="A34" s="283" t="s">
        <v>322</v>
      </c>
      <c r="B34" s="175">
        <v>1254604</v>
      </c>
      <c r="C34" s="175">
        <v>900314</v>
      </c>
      <c r="D34" s="175">
        <v>67544</v>
      </c>
      <c r="E34" s="175">
        <v>106590</v>
      </c>
      <c r="F34" s="175">
        <v>60515</v>
      </c>
    </row>
    <row r="35" spans="1:6" ht="13.5" customHeight="1">
      <c r="A35" s="432" t="s">
        <v>323</v>
      </c>
      <c r="B35" s="430">
        <v>1629378</v>
      </c>
      <c r="C35" s="430">
        <v>7084570</v>
      </c>
      <c r="D35" s="430">
        <v>568380</v>
      </c>
      <c r="E35" s="430">
        <v>898590</v>
      </c>
      <c r="F35" s="430">
        <v>495000</v>
      </c>
    </row>
    <row r="36" spans="1:6" ht="13.5" customHeight="1">
      <c r="A36" s="283" t="s">
        <v>324</v>
      </c>
      <c r="B36" s="175">
        <v>1015431</v>
      </c>
      <c r="C36" s="175">
        <v>757639</v>
      </c>
      <c r="D36" s="175">
        <v>55418</v>
      </c>
      <c r="E36" s="175">
        <v>43340</v>
      </c>
      <c r="F36" s="175">
        <v>45000</v>
      </c>
    </row>
    <row r="37" spans="1:6" ht="13.5" customHeight="1">
      <c r="A37" s="432" t="s">
        <v>325</v>
      </c>
      <c r="B37" s="430">
        <v>1367391</v>
      </c>
      <c r="C37" s="430">
        <v>2277377</v>
      </c>
      <c r="D37" s="430">
        <v>84761</v>
      </c>
      <c r="E37" s="430">
        <v>135796</v>
      </c>
      <c r="F37" s="430">
        <v>157530</v>
      </c>
    </row>
    <row r="38" spans="1:6" ht="13.5" customHeight="1">
      <c r="A38" s="283" t="s">
        <v>326</v>
      </c>
      <c r="B38" s="175">
        <v>906185</v>
      </c>
      <c r="C38" s="175">
        <v>3877604</v>
      </c>
      <c r="D38" s="175">
        <v>326354</v>
      </c>
      <c r="E38" s="175">
        <v>341413</v>
      </c>
      <c r="F38" s="175">
        <v>230000</v>
      </c>
    </row>
    <row r="39" spans="1:6" ht="13.5" customHeight="1">
      <c r="A39" s="432" t="s">
        <v>327</v>
      </c>
      <c r="B39" s="430">
        <v>1086811</v>
      </c>
      <c r="C39" s="430">
        <v>611682</v>
      </c>
      <c r="D39" s="430">
        <v>43853</v>
      </c>
      <c r="E39" s="430">
        <v>39930</v>
      </c>
      <c r="F39" s="430">
        <v>12000</v>
      </c>
    </row>
    <row r="40" spans="1:6" ht="13.5" customHeight="1">
      <c r="A40" s="283" t="s">
        <v>328</v>
      </c>
      <c r="B40" s="175">
        <v>622057</v>
      </c>
      <c r="C40" s="175">
        <v>3957215</v>
      </c>
      <c r="D40" s="175">
        <v>337867</v>
      </c>
      <c r="E40" s="175">
        <v>443383</v>
      </c>
      <c r="F40" s="175">
        <v>249950</v>
      </c>
    </row>
    <row r="41" spans="1:6" ht="13.5" customHeight="1">
      <c r="A41" s="432" t="s">
        <v>329</v>
      </c>
      <c r="B41" s="430">
        <v>2820981</v>
      </c>
      <c r="C41" s="430">
        <v>2401542</v>
      </c>
      <c r="D41" s="430">
        <v>116148</v>
      </c>
      <c r="E41" s="430">
        <v>130158</v>
      </c>
      <c r="F41" s="430">
        <v>164923</v>
      </c>
    </row>
    <row r="42" spans="1:6" ht="13.5" customHeight="1">
      <c r="A42" s="283" t="s">
        <v>330</v>
      </c>
      <c r="B42" s="175">
        <v>1066816</v>
      </c>
      <c r="C42" s="175">
        <v>965280</v>
      </c>
      <c r="D42" s="175">
        <v>68785</v>
      </c>
      <c r="E42" s="175">
        <v>197670</v>
      </c>
      <c r="F42" s="175">
        <v>114436</v>
      </c>
    </row>
    <row r="43" spans="1:6" ht="13.5" customHeight="1">
      <c r="A43" s="432" t="s">
        <v>331</v>
      </c>
      <c r="B43" s="430">
        <v>618708</v>
      </c>
      <c r="C43" s="430">
        <v>478835</v>
      </c>
      <c r="D43" s="430">
        <v>40000</v>
      </c>
      <c r="E43" s="430">
        <v>48015</v>
      </c>
      <c r="F43" s="430">
        <v>12000</v>
      </c>
    </row>
    <row r="44" spans="1:6" ht="13.5" customHeight="1">
      <c r="A44" s="283" t="s">
        <v>332</v>
      </c>
      <c r="B44" s="175">
        <v>614333</v>
      </c>
      <c r="C44" s="175">
        <v>415986</v>
      </c>
      <c r="D44" s="175">
        <v>91975</v>
      </c>
      <c r="E44" s="175">
        <v>31350</v>
      </c>
      <c r="F44" s="175">
        <v>84000</v>
      </c>
    </row>
    <row r="45" spans="1:6" ht="13.5" customHeight="1">
      <c r="A45" s="432" t="s">
        <v>333</v>
      </c>
      <c r="B45" s="430">
        <v>385049</v>
      </c>
      <c r="C45" s="430">
        <v>530229</v>
      </c>
      <c r="D45" s="430">
        <v>40744</v>
      </c>
      <c r="E45" s="430">
        <v>106590</v>
      </c>
      <c r="F45" s="430">
        <v>13095</v>
      </c>
    </row>
    <row r="46" spans="1:6" ht="13.5" customHeight="1">
      <c r="A46" s="283" t="s">
        <v>334</v>
      </c>
      <c r="B46" s="175">
        <v>1333940</v>
      </c>
      <c r="C46" s="175">
        <v>13845495</v>
      </c>
      <c r="D46" s="175">
        <v>6530239</v>
      </c>
      <c r="E46" s="175">
        <v>1472571</v>
      </c>
      <c r="F46" s="175">
        <v>1911608</v>
      </c>
    </row>
    <row r="47" spans="1:6" ht="4.5" customHeight="1">
      <c r="A47" s="153"/>
      <c r="B47" s="176"/>
      <c r="C47" s="176"/>
      <c r="D47" s="176"/>
      <c r="E47" s="176"/>
      <c r="F47" s="176"/>
    </row>
    <row r="48" spans="1:6" ht="13.5" customHeight="1">
      <c r="A48" s="433" t="s">
        <v>335</v>
      </c>
      <c r="B48" s="434">
        <f>SUM(B11:B46)</f>
        <v>39533701</v>
      </c>
      <c r="C48" s="434">
        <f>SUM(C11:C46)</f>
        <v>78097263</v>
      </c>
      <c r="D48" s="434">
        <f>SUM(D11:D46)</f>
        <v>12321212</v>
      </c>
      <c r="E48" s="434">
        <f>SUM(E11:E46)</f>
        <v>8119852</v>
      </c>
      <c r="F48" s="434">
        <f>SUM(F11:F46)</f>
        <v>6957513</v>
      </c>
    </row>
    <row r="49" spans="1:6" ht="4.5" customHeight="1">
      <c r="A49" s="153" t="s">
        <v>50</v>
      </c>
      <c r="B49" s="176"/>
      <c r="C49" s="176"/>
      <c r="D49" s="176"/>
      <c r="E49" s="176"/>
      <c r="F49" s="176"/>
    </row>
    <row r="50" spans="1:6" ht="13.5" customHeight="1">
      <c r="A50" s="283" t="s">
        <v>336</v>
      </c>
      <c r="B50" s="175">
        <v>2097</v>
      </c>
      <c r="C50" s="175">
        <v>166403</v>
      </c>
      <c r="D50" s="175">
        <v>15000</v>
      </c>
      <c r="E50" s="175">
        <v>8305</v>
      </c>
      <c r="F50" s="175">
        <v>6000</v>
      </c>
    </row>
    <row r="51" spans="1:6" ht="13.5" customHeight="1">
      <c r="A51" s="432" t="s">
        <v>337</v>
      </c>
      <c r="B51" s="430">
        <v>0</v>
      </c>
      <c r="C51" s="430">
        <v>0</v>
      </c>
      <c r="D51" s="430">
        <v>0</v>
      </c>
      <c r="E51" s="430">
        <v>0</v>
      </c>
      <c r="F51" s="430">
        <v>0</v>
      </c>
    </row>
    <row r="52" spans="1:6" ht="49.5" customHeight="1">
      <c r="A52" s="29"/>
      <c r="B52" s="29"/>
      <c r="C52" s="29"/>
      <c r="D52" s="29"/>
      <c r="E52" s="29"/>
      <c r="F52" s="29"/>
    </row>
    <row r="53" spans="1:6" ht="15" customHeight="1">
      <c r="A53" s="130" t="s">
        <v>21</v>
      </c>
      <c r="B53" s="295"/>
      <c r="C53" s="45"/>
      <c r="D53" s="45"/>
      <c r="E53" s="45"/>
      <c r="F53" s="45"/>
    </row>
    <row r="54" spans="1:6" ht="12" customHeight="1">
      <c r="A54" s="335" t="s">
        <v>562</v>
      </c>
      <c r="B54" s="45"/>
      <c r="C54" s="45"/>
      <c r="D54" s="45"/>
      <c r="E54" s="45"/>
      <c r="F54" s="328"/>
    </row>
    <row r="55" spans="1:6" ht="12" customHeight="1">
      <c r="A55" s="130" t="s">
        <v>22</v>
      </c>
      <c r="C55" s="45"/>
      <c r="D55" s="45"/>
      <c r="E55" s="45"/>
      <c r="F55" s="45"/>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2"/>
  <sheetViews>
    <sheetView showGridLines="0" showZeros="0" workbookViewId="0" topLeftCell="A1">
      <selection activeCell="A1" sqref="A1"/>
    </sheetView>
  </sheetViews>
  <sheetFormatPr defaultColWidth="15.83203125" defaultRowHeight="12"/>
  <cols>
    <col min="1" max="1" width="34.83203125" style="1" customWidth="1"/>
    <col min="2" max="3" width="18.83203125" style="1" customWidth="1"/>
    <col min="4" max="4" width="20.83203125" style="1" customWidth="1"/>
    <col min="5" max="5" width="1.83203125" style="1" customWidth="1"/>
    <col min="6" max="6" width="18.83203125" style="1" customWidth="1"/>
    <col min="7" max="7" width="19.83203125" style="1" customWidth="1"/>
    <col min="8" max="16384" width="15.83203125" style="1" customWidth="1"/>
  </cols>
  <sheetData>
    <row r="1" spans="1:6" ht="6.75" customHeight="1">
      <c r="A1" s="5"/>
      <c r="B1" s="5"/>
      <c r="C1" s="5"/>
      <c r="D1" s="5"/>
      <c r="E1" s="6"/>
      <c r="F1" s="6"/>
    </row>
    <row r="2" spans="1:7" ht="15.75" customHeight="1">
      <c r="A2" s="72"/>
      <c r="B2" s="7" t="s">
        <v>53</v>
      </c>
      <c r="C2" s="8"/>
      <c r="D2" s="8"/>
      <c r="E2" s="8"/>
      <c r="F2" s="83"/>
      <c r="G2" s="93" t="s">
        <v>55</v>
      </c>
    </row>
    <row r="3" spans="1:7" ht="15.75" customHeight="1">
      <c r="A3" s="74"/>
      <c r="B3" s="9" t="str">
        <f>STATDATE</f>
        <v>ACTUAL SEPTEMBER 30, 2005</v>
      </c>
      <c r="C3" s="10"/>
      <c r="D3" s="10"/>
      <c r="E3" s="10"/>
      <c r="F3" s="85"/>
      <c r="G3" s="85"/>
    </row>
    <row r="4" spans="5:6" ht="15.75" customHeight="1">
      <c r="E4" s="6"/>
      <c r="F4" s="6"/>
    </row>
    <row r="5" ht="15.75" customHeight="1"/>
    <row r="6" ht="15.75" customHeight="1"/>
    <row r="7" spans="2:6" ht="15.75" customHeight="1">
      <c r="B7" s="360" t="s">
        <v>106</v>
      </c>
      <c r="C7" s="352"/>
      <c r="D7" s="361" t="s">
        <v>107</v>
      </c>
      <c r="F7" s="361" t="s">
        <v>112</v>
      </c>
    </row>
    <row r="8" spans="1:6" ht="15.75" customHeight="1">
      <c r="A8" s="40"/>
      <c r="B8" s="13" t="s">
        <v>259</v>
      </c>
      <c r="C8" s="86"/>
      <c r="D8" s="13" t="s">
        <v>64</v>
      </c>
      <c r="E8" s="16"/>
      <c r="F8" s="86" t="s">
        <v>518</v>
      </c>
    </row>
    <row r="9" spans="1:6" ht="15.75" customHeight="1">
      <c r="A9" s="94" t="s">
        <v>141</v>
      </c>
      <c r="B9" s="89" t="s">
        <v>75</v>
      </c>
      <c r="C9" s="89" t="s">
        <v>112</v>
      </c>
      <c r="D9" s="95" t="s">
        <v>90</v>
      </c>
      <c r="E9" s="96"/>
      <c r="F9" s="89" t="s">
        <v>245</v>
      </c>
    </row>
    <row r="10" spans="1:5" ht="4.5" customHeight="1">
      <c r="A10" s="4"/>
      <c r="B10" s="97"/>
      <c r="C10" s="4"/>
      <c r="E10" s="98"/>
    </row>
    <row r="11" spans="1:6" ht="13.5" customHeight="1">
      <c r="A11" s="347" t="s">
        <v>300</v>
      </c>
      <c r="B11" s="354">
        <v>0</v>
      </c>
      <c r="C11" s="354">
        <f>SUM('- 6 -'!B11:H11,B11)</f>
        <v>1462.5</v>
      </c>
      <c r="D11" s="354">
        <v>38.5</v>
      </c>
      <c r="E11" s="99"/>
      <c r="F11" s="354">
        <f>C11+D11</f>
        <v>1501</v>
      </c>
    </row>
    <row r="12" spans="1:6" ht="13.5" customHeight="1">
      <c r="A12" s="25" t="s">
        <v>301</v>
      </c>
      <c r="B12" s="80">
        <v>77.7</v>
      </c>
      <c r="C12" s="80">
        <f>SUM('- 6 -'!B12:H12,B12)</f>
        <v>2345.2999999999997</v>
      </c>
      <c r="D12" s="80">
        <v>0</v>
      </c>
      <c r="E12" s="99"/>
      <c r="F12" s="80">
        <f aca="true" t="shared" si="0" ref="F12:F46">C12+D12</f>
        <v>2345.2999999999997</v>
      </c>
    </row>
    <row r="13" spans="1:6" ht="13.5" customHeight="1">
      <c r="A13" s="347" t="s">
        <v>302</v>
      </c>
      <c r="B13" s="354">
        <v>345.9</v>
      </c>
      <c r="C13" s="354">
        <f>SUM('- 6 -'!B13:H13,B13)</f>
        <v>6690</v>
      </c>
      <c r="D13" s="354">
        <v>234</v>
      </c>
      <c r="E13" s="99"/>
      <c r="F13" s="354">
        <f t="shared" si="0"/>
        <v>6924</v>
      </c>
    </row>
    <row r="14" spans="1:6" ht="13.5" customHeight="1">
      <c r="A14" s="25" t="s">
        <v>338</v>
      </c>
      <c r="B14" s="80">
        <v>0</v>
      </c>
      <c r="C14" s="80">
        <f>SUM('- 6 -'!B14:H14,B14)</f>
        <v>4479.9</v>
      </c>
      <c r="D14" s="80">
        <v>100</v>
      </c>
      <c r="E14" s="99"/>
      <c r="F14" s="80">
        <f t="shared" si="0"/>
        <v>4579.9</v>
      </c>
    </row>
    <row r="15" spans="1:6" ht="13.5" customHeight="1">
      <c r="A15" s="347" t="s">
        <v>303</v>
      </c>
      <c r="B15" s="354">
        <v>0</v>
      </c>
      <c r="C15" s="354">
        <f>SUM('- 6 -'!B15:H15,B15)</f>
        <v>1607</v>
      </c>
      <c r="D15" s="354">
        <v>0</v>
      </c>
      <c r="E15" s="99"/>
      <c r="F15" s="354">
        <f t="shared" si="0"/>
        <v>1607</v>
      </c>
    </row>
    <row r="16" spans="1:6" ht="13.5" customHeight="1">
      <c r="A16" s="25" t="s">
        <v>304</v>
      </c>
      <c r="B16" s="80">
        <v>11</v>
      </c>
      <c r="C16" s="80">
        <f>SUM('- 6 -'!B16:H16,B16)</f>
        <v>1242.5</v>
      </c>
      <c r="D16" s="80">
        <v>4</v>
      </c>
      <c r="E16" s="99"/>
      <c r="F16" s="80">
        <f t="shared" si="0"/>
        <v>1246.5</v>
      </c>
    </row>
    <row r="17" spans="1:6" ht="13.5" customHeight="1">
      <c r="A17" s="347" t="s">
        <v>305</v>
      </c>
      <c r="B17" s="354">
        <v>25</v>
      </c>
      <c r="C17" s="354">
        <f>SUM('- 6 -'!B17:H17,B17)</f>
        <v>1499.23</v>
      </c>
      <c r="D17" s="354">
        <v>0</v>
      </c>
      <c r="E17" s="99"/>
      <c r="F17" s="354">
        <f t="shared" si="0"/>
        <v>1499.23</v>
      </c>
    </row>
    <row r="18" spans="1:6" ht="13.5" customHeight="1">
      <c r="A18" s="25" t="s">
        <v>306</v>
      </c>
      <c r="B18" s="80">
        <v>0</v>
      </c>
      <c r="C18" s="80">
        <f>SUM('- 6 -'!B18:H18,B18)</f>
        <v>5651</v>
      </c>
      <c r="D18" s="80">
        <v>0</v>
      </c>
      <c r="E18" s="99"/>
      <c r="F18" s="80">
        <f t="shared" si="0"/>
        <v>5651</v>
      </c>
    </row>
    <row r="19" spans="1:6" ht="13.5" customHeight="1">
      <c r="A19" s="347" t="s">
        <v>307</v>
      </c>
      <c r="B19" s="354">
        <v>111.06</v>
      </c>
      <c r="C19" s="354">
        <f>SUM('- 6 -'!B19:H19,B19)</f>
        <v>3233.85</v>
      </c>
      <c r="D19" s="354">
        <v>83.5</v>
      </c>
      <c r="E19" s="99"/>
      <c r="F19" s="354">
        <f t="shared" si="0"/>
        <v>3317.35</v>
      </c>
    </row>
    <row r="20" spans="1:6" ht="13.5" customHeight="1">
      <c r="A20" s="25" t="s">
        <v>308</v>
      </c>
      <c r="B20" s="80">
        <v>388.7</v>
      </c>
      <c r="C20" s="80">
        <f>SUM('- 6 -'!B20:H20,B20)</f>
        <v>6636.5</v>
      </c>
      <c r="D20" s="80">
        <v>13</v>
      </c>
      <c r="E20" s="99"/>
      <c r="F20" s="80">
        <f t="shared" si="0"/>
        <v>6649.5</v>
      </c>
    </row>
    <row r="21" spans="1:6" ht="13.5" customHeight="1">
      <c r="A21" s="347" t="s">
        <v>309</v>
      </c>
      <c r="B21" s="354">
        <v>0</v>
      </c>
      <c r="C21" s="354">
        <f>SUM('- 6 -'!B21:H21,B21)</f>
        <v>3199</v>
      </c>
      <c r="D21" s="354">
        <v>38.5</v>
      </c>
      <c r="E21" s="99"/>
      <c r="F21" s="354">
        <f t="shared" si="0"/>
        <v>3237.5</v>
      </c>
    </row>
    <row r="22" spans="1:6" ht="13.5" customHeight="1">
      <c r="A22" s="25" t="s">
        <v>310</v>
      </c>
      <c r="B22" s="80">
        <v>0</v>
      </c>
      <c r="C22" s="80">
        <f>SUM('- 6 -'!B22:H22,B22)</f>
        <v>1587.3</v>
      </c>
      <c r="D22" s="80">
        <v>80</v>
      </c>
      <c r="E22" s="99"/>
      <c r="F22" s="80">
        <f t="shared" si="0"/>
        <v>1667.3</v>
      </c>
    </row>
    <row r="23" spans="1:6" ht="13.5" customHeight="1">
      <c r="A23" s="347" t="s">
        <v>311</v>
      </c>
      <c r="B23" s="354">
        <v>40</v>
      </c>
      <c r="C23" s="354">
        <f>SUM('- 6 -'!B23:H23,B23)</f>
        <v>1327.5</v>
      </c>
      <c r="D23" s="354">
        <v>0</v>
      </c>
      <c r="E23" s="99"/>
      <c r="F23" s="354">
        <f t="shared" si="0"/>
        <v>1327.5</v>
      </c>
    </row>
    <row r="24" spans="1:6" ht="13.5" customHeight="1">
      <c r="A24" s="25" t="s">
        <v>312</v>
      </c>
      <c r="B24" s="80">
        <v>340</v>
      </c>
      <c r="C24" s="80">
        <f>SUM('- 6 -'!B24:H24,B24)</f>
        <v>4574.5</v>
      </c>
      <c r="D24" s="80">
        <v>32</v>
      </c>
      <c r="E24" s="99"/>
      <c r="F24" s="80">
        <f t="shared" si="0"/>
        <v>4606.5</v>
      </c>
    </row>
    <row r="25" spans="1:6" ht="13.5" customHeight="1">
      <c r="A25" s="347" t="s">
        <v>313</v>
      </c>
      <c r="B25" s="354">
        <v>205</v>
      </c>
      <c r="C25" s="354">
        <f>SUM('- 6 -'!B25:H25,B25)</f>
        <v>14434.5</v>
      </c>
      <c r="D25" s="354">
        <v>194</v>
      </c>
      <c r="E25" s="99"/>
      <c r="F25" s="354">
        <f t="shared" si="0"/>
        <v>14628.5</v>
      </c>
    </row>
    <row r="26" spans="1:6" ht="13.5" customHeight="1">
      <c r="A26" s="25" t="s">
        <v>314</v>
      </c>
      <c r="B26" s="80">
        <v>198</v>
      </c>
      <c r="C26" s="80">
        <f>SUM('- 6 -'!B26:H26,B26)</f>
        <v>3243.5</v>
      </c>
      <c r="D26" s="80">
        <v>19</v>
      </c>
      <c r="E26" s="99"/>
      <c r="F26" s="80">
        <f t="shared" si="0"/>
        <v>3262.5</v>
      </c>
    </row>
    <row r="27" spans="1:6" ht="13.5" customHeight="1">
      <c r="A27" s="347" t="s">
        <v>315</v>
      </c>
      <c r="B27" s="354">
        <v>197</v>
      </c>
      <c r="C27" s="354">
        <f>SUM('- 6 -'!B27:H27,B27)</f>
        <v>3279.3</v>
      </c>
      <c r="D27" s="354">
        <v>109</v>
      </c>
      <c r="E27" s="99"/>
      <c r="F27" s="354">
        <f t="shared" si="0"/>
        <v>3388.3</v>
      </c>
    </row>
    <row r="28" spans="1:6" ht="13.5" customHeight="1">
      <c r="A28" s="25" t="s">
        <v>316</v>
      </c>
      <c r="B28" s="80">
        <v>0</v>
      </c>
      <c r="C28" s="80">
        <f>SUM('- 6 -'!B28:H28,B28)</f>
        <v>2048.5</v>
      </c>
      <c r="D28" s="80">
        <v>0</v>
      </c>
      <c r="E28" s="99"/>
      <c r="F28" s="80">
        <f t="shared" si="0"/>
        <v>2048.5</v>
      </c>
    </row>
    <row r="29" spans="1:6" ht="13.5" customHeight="1">
      <c r="A29" s="347" t="s">
        <v>317</v>
      </c>
      <c r="B29" s="354">
        <v>0</v>
      </c>
      <c r="C29" s="354">
        <f>SUM('- 6 -'!B29:H29,B29)</f>
        <v>12802.5</v>
      </c>
      <c r="D29" s="354">
        <v>56</v>
      </c>
      <c r="E29" s="99"/>
      <c r="F29" s="354">
        <f t="shared" si="0"/>
        <v>12858.5</v>
      </c>
    </row>
    <row r="30" spans="1:6" ht="13.5" customHeight="1">
      <c r="A30" s="25" t="s">
        <v>318</v>
      </c>
      <c r="B30" s="80">
        <v>0</v>
      </c>
      <c r="C30" s="80">
        <f>SUM('- 6 -'!B30:H30,B30)</f>
        <v>1230.5</v>
      </c>
      <c r="D30" s="80">
        <v>0</v>
      </c>
      <c r="E30" s="99"/>
      <c r="F30" s="80">
        <f t="shared" si="0"/>
        <v>1230.5</v>
      </c>
    </row>
    <row r="31" spans="1:6" ht="13.5" customHeight="1">
      <c r="A31" s="347" t="s">
        <v>319</v>
      </c>
      <c r="B31" s="354">
        <v>92</v>
      </c>
      <c r="C31" s="354">
        <f>SUM('- 6 -'!B31:H31,B31)</f>
        <v>3216.8</v>
      </c>
      <c r="D31" s="354">
        <v>175</v>
      </c>
      <c r="E31" s="99"/>
      <c r="F31" s="354">
        <f t="shared" si="0"/>
        <v>3391.8</v>
      </c>
    </row>
    <row r="32" spans="1:6" ht="13.5" customHeight="1">
      <c r="A32" s="25" t="s">
        <v>320</v>
      </c>
      <c r="B32" s="80">
        <v>0</v>
      </c>
      <c r="C32" s="80">
        <f>SUM('- 6 -'!B32:H32,B32)</f>
        <v>2208</v>
      </c>
      <c r="D32" s="80">
        <v>0</v>
      </c>
      <c r="E32" s="99"/>
      <c r="F32" s="80">
        <f t="shared" si="0"/>
        <v>2208</v>
      </c>
    </row>
    <row r="33" spans="1:6" ht="13.5" customHeight="1">
      <c r="A33" s="347" t="s">
        <v>321</v>
      </c>
      <c r="B33" s="354">
        <v>0</v>
      </c>
      <c r="C33" s="354">
        <f>SUM('- 6 -'!B33:H33,B33)</f>
        <v>2390</v>
      </c>
      <c r="D33" s="354">
        <v>0</v>
      </c>
      <c r="E33" s="99"/>
      <c r="F33" s="354">
        <f t="shared" si="0"/>
        <v>2390</v>
      </c>
    </row>
    <row r="34" spans="1:6" ht="13.5" customHeight="1">
      <c r="A34" s="25" t="s">
        <v>322</v>
      </c>
      <c r="B34" s="80">
        <v>25.7</v>
      </c>
      <c r="C34" s="80">
        <f>SUM('- 6 -'!B34:H34,B34)</f>
        <v>2137</v>
      </c>
      <c r="D34" s="80">
        <v>8</v>
      </c>
      <c r="E34" s="99"/>
      <c r="F34" s="80">
        <f t="shared" si="0"/>
        <v>2145</v>
      </c>
    </row>
    <row r="35" spans="1:6" ht="13.5" customHeight="1">
      <c r="A35" s="347" t="s">
        <v>323</v>
      </c>
      <c r="B35" s="354">
        <v>614</v>
      </c>
      <c r="C35" s="354">
        <f>SUM('- 6 -'!B35:H35,B35)</f>
        <v>16999.5</v>
      </c>
      <c r="D35" s="354">
        <v>153</v>
      </c>
      <c r="E35" s="99"/>
      <c r="F35" s="354">
        <f t="shared" si="0"/>
        <v>17152.5</v>
      </c>
    </row>
    <row r="36" spans="1:6" ht="13.5" customHeight="1">
      <c r="A36" s="25" t="s">
        <v>324</v>
      </c>
      <c r="B36" s="80">
        <v>17.6</v>
      </c>
      <c r="C36" s="80">
        <f>SUM('- 6 -'!B36:H36,B36)</f>
        <v>1970.1999999999998</v>
      </c>
      <c r="D36" s="80">
        <v>5.3</v>
      </c>
      <c r="E36" s="99"/>
      <c r="F36" s="80">
        <f t="shared" si="0"/>
        <v>1975.4999999999998</v>
      </c>
    </row>
    <row r="37" spans="1:6" ht="13.5" customHeight="1">
      <c r="A37" s="347" t="s">
        <v>325</v>
      </c>
      <c r="B37" s="354">
        <v>0</v>
      </c>
      <c r="C37" s="354">
        <f>SUM('- 6 -'!B37:H37,B37)</f>
        <v>3377.5</v>
      </c>
      <c r="D37" s="354">
        <v>0</v>
      </c>
      <c r="E37" s="99"/>
      <c r="F37" s="354">
        <f t="shared" si="0"/>
        <v>3377.5</v>
      </c>
    </row>
    <row r="38" spans="1:6" ht="13.5" customHeight="1">
      <c r="A38" s="25" t="s">
        <v>326</v>
      </c>
      <c r="B38" s="80">
        <v>110</v>
      </c>
      <c r="C38" s="80">
        <f>SUM('- 6 -'!B38:H38,B38)</f>
        <v>8618</v>
      </c>
      <c r="D38" s="80">
        <v>46</v>
      </c>
      <c r="E38" s="99"/>
      <c r="F38" s="80">
        <f t="shared" si="0"/>
        <v>8664</v>
      </c>
    </row>
    <row r="39" spans="1:6" ht="13.5" customHeight="1">
      <c r="A39" s="347" t="s">
        <v>327</v>
      </c>
      <c r="B39" s="354">
        <v>0</v>
      </c>
      <c r="C39" s="354">
        <f>SUM('- 6 -'!B39:H39,B39)</f>
        <v>1729.2</v>
      </c>
      <c r="D39" s="354">
        <v>0</v>
      </c>
      <c r="E39" s="99"/>
      <c r="F39" s="354">
        <f t="shared" si="0"/>
        <v>1729.2</v>
      </c>
    </row>
    <row r="40" spans="1:6" ht="13.5" customHeight="1">
      <c r="A40" s="25" t="s">
        <v>328</v>
      </c>
      <c r="B40" s="80">
        <v>520.01</v>
      </c>
      <c r="C40" s="80">
        <f>SUM('- 6 -'!B40:H40,B40)</f>
        <v>8739.199999999999</v>
      </c>
      <c r="D40" s="80">
        <v>133.92</v>
      </c>
      <c r="E40" s="99"/>
      <c r="F40" s="80">
        <f t="shared" si="0"/>
        <v>8873.119999999999</v>
      </c>
    </row>
    <row r="41" spans="1:6" ht="13.5" customHeight="1">
      <c r="A41" s="347" t="s">
        <v>329</v>
      </c>
      <c r="B41" s="354">
        <v>0</v>
      </c>
      <c r="C41" s="354">
        <f>SUM('- 6 -'!B41:H41,B41)</f>
        <v>4721</v>
      </c>
      <c r="D41" s="354">
        <v>20</v>
      </c>
      <c r="E41" s="99"/>
      <c r="F41" s="354">
        <f t="shared" si="0"/>
        <v>4741</v>
      </c>
    </row>
    <row r="42" spans="1:6" ht="13.5" customHeight="1">
      <c r="A42" s="25" t="s">
        <v>330</v>
      </c>
      <c r="B42" s="80">
        <v>144.4</v>
      </c>
      <c r="C42" s="80">
        <f>SUM('- 6 -'!B42:H42,B42)</f>
        <v>1764.3000000000002</v>
      </c>
      <c r="D42" s="80">
        <v>0</v>
      </c>
      <c r="E42" s="99"/>
      <c r="F42" s="80">
        <f t="shared" si="0"/>
        <v>1764.3000000000002</v>
      </c>
    </row>
    <row r="43" spans="1:6" ht="13.5" customHeight="1">
      <c r="A43" s="347" t="s">
        <v>331</v>
      </c>
      <c r="B43" s="354">
        <v>0</v>
      </c>
      <c r="C43" s="354">
        <f>SUM('- 6 -'!B43:H43,B43)</f>
        <v>1122.7</v>
      </c>
      <c r="D43" s="354">
        <v>0</v>
      </c>
      <c r="E43" s="99"/>
      <c r="F43" s="354">
        <f t="shared" si="0"/>
        <v>1122.7</v>
      </c>
    </row>
    <row r="44" spans="1:6" ht="13.5" customHeight="1">
      <c r="A44" s="25" t="s">
        <v>332</v>
      </c>
      <c r="B44" s="80">
        <v>0</v>
      </c>
      <c r="C44" s="80">
        <f>SUM('- 6 -'!B44:H44,B44)</f>
        <v>780</v>
      </c>
      <c r="D44" s="80">
        <v>0</v>
      </c>
      <c r="E44" s="99"/>
      <c r="F44" s="80">
        <f t="shared" si="0"/>
        <v>780</v>
      </c>
    </row>
    <row r="45" spans="1:6" ht="13.5" customHeight="1">
      <c r="A45" s="347" t="s">
        <v>333</v>
      </c>
      <c r="B45" s="354">
        <v>51.1</v>
      </c>
      <c r="C45" s="354">
        <f>SUM('- 6 -'!B45:H45,B45)</f>
        <v>1487</v>
      </c>
      <c r="D45" s="354">
        <v>6</v>
      </c>
      <c r="E45" s="99"/>
      <c r="F45" s="354">
        <f t="shared" si="0"/>
        <v>1493</v>
      </c>
    </row>
    <row r="46" spans="1:6" ht="13.5" customHeight="1">
      <c r="A46" s="25" t="s">
        <v>334</v>
      </c>
      <c r="B46" s="80">
        <v>623.5</v>
      </c>
      <c r="C46" s="80">
        <f>SUM('- 6 -'!B46:H46,B46)</f>
        <v>29298.4</v>
      </c>
      <c r="D46" s="80">
        <v>1242</v>
      </c>
      <c r="E46" s="99"/>
      <c r="F46" s="80">
        <f t="shared" si="0"/>
        <v>30540.4</v>
      </c>
    </row>
    <row r="47" spans="1:7" ht="4.5" customHeight="1">
      <c r="A47"/>
      <c r="B47"/>
      <c r="C47"/>
      <c r="D47"/>
      <c r="E47"/>
      <c r="F47"/>
      <c r="G47"/>
    </row>
    <row r="48" spans="1:6" ht="13.5" customHeight="1">
      <c r="A48" s="349" t="s">
        <v>335</v>
      </c>
      <c r="B48" s="357">
        <f>SUM(B11:B46)</f>
        <v>4137.67</v>
      </c>
      <c r="C48" s="357">
        <f>SUM(C11:C46)</f>
        <v>173133.68</v>
      </c>
      <c r="D48" s="357">
        <f>SUM(D11:D46)</f>
        <v>2790.7200000000003</v>
      </c>
      <c r="E48" s="100"/>
      <c r="F48" s="357">
        <f>SUM(F11:F46)</f>
        <v>175924.4</v>
      </c>
    </row>
    <row r="49" spans="1:6" ht="4.5" customHeight="1">
      <c r="A49" s="27" t="s">
        <v>50</v>
      </c>
      <c r="B49" s="81"/>
      <c r="C49" s="81"/>
      <c r="D49" s="81"/>
      <c r="E49" s="98"/>
      <c r="F49" s="81"/>
    </row>
    <row r="50" spans="1:6" ht="13.5" customHeight="1">
      <c r="A50" s="25" t="s">
        <v>336</v>
      </c>
      <c r="B50" s="80">
        <v>0</v>
      </c>
      <c r="C50" s="80">
        <f>SUM('- 6 -'!B50:H50,B50)</f>
        <v>228.3</v>
      </c>
      <c r="D50" s="80">
        <v>0</v>
      </c>
      <c r="E50" s="99"/>
      <c r="F50" s="80">
        <f>C50+D50</f>
        <v>228.3</v>
      </c>
    </row>
    <row r="51" spans="1:6" ht="13.5" customHeight="1">
      <c r="A51" s="347" t="s">
        <v>337</v>
      </c>
      <c r="B51" s="354">
        <v>651.2</v>
      </c>
      <c r="C51" s="354">
        <f>SUM('- 6 -'!B51:H51,B51)</f>
        <v>695.4000000000001</v>
      </c>
      <c r="D51" s="354">
        <v>0</v>
      </c>
      <c r="E51" s="99"/>
      <c r="F51" s="354">
        <f>C51+D51</f>
        <v>695.4000000000001</v>
      </c>
    </row>
    <row r="52" ht="49.5" customHeight="1">
      <c r="E52" s="98"/>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0.xml><?xml version="1.0" encoding="utf-8"?>
<worksheet xmlns="http://schemas.openxmlformats.org/spreadsheetml/2006/main" xmlns:r="http://schemas.openxmlformats.org/officeDocument/2006/relationships">
  <sheetPr codeName="Sheet46">
    <pageSetUpPr fitToPage="1"/>
  </sheetPr>
  <dimension ref="A1:F53"/>
  <sheetViews>
    <sheetView showGridLines="0" showZeros="0" workbookViewId="0" topLeftCell="A1">
      <selection activeCell="A1" sqref="A1"/>
    </sheetView>
  </sheetViews>
  <sheetFormatPr defaultColWidth="19.83203125" defaultRowHeight="12"/>
  <cols>
    <col min="1" max="1" width="34.83203125" style="1" customWidth="1"/>
    <col min="2" max="2" width="18.83203125" style="1" customWidth="1"/>
    <col min="3" max="4" width="19.83203125" style="1" customWidth="1"/>
    <col min="5" max="5" width="20.83203125" style="1" customWidth="1"/>
    <col min="6" max="6" width="19.83203125" style="1" customWidth="1"/>
    <col min="7" max="16384" width="19.83203125" style="1" customWidth="1"/>
  </cols>
  <sheetData>
    <row r="1" spans="1:6" ht="6.75" customHeight="1">
      <c r="A1" s="5"/>
      <c r="B1" s="5"/>
      <c r="C1" s="5"/>
      <c r="D1" s="5"/>
      <c r="E1" s="5"/>
      <c r="F1" s="5"/>
    </row>
    <row r="2" spans="1:6" ht="15.75" customHeight="1">
      <c r="A2" s="322"/>
      <c r="B2" s="238" t="str">
        <f>REVYEAR</f>
        <v>ANALYSIS OF OPERATING FUND REVENUE: 2005/2006 ACTUAL</v>
      </c>
      <c r="C2" s="323"/>
      <c r="D2" s="323"/>
      <c r="E2" s="323"/>
      <c r="F2" s="249" t="s">
        <v>272</v>
      </c>
    </row>
    <row r="3" spans="1:6" ht="15.75" customHeight="1">
      <c r="A3" s="239"/>
      <c r="B3" s="5"/>
      <c r="C3" s="5"/>
      <c r="D3" s="5"/>
      <c r="E3" s="5"/>
      <c r="F3" s="5"/>
    </row>
    <row r="4" spans="2:6" ht="15.75" customHeight="1">
      <c r="B4" s="469" t="str">
        <f>'- 56 -'!B4</f>
        <v>EDUCATION, CITIZENSHIP AND YOUTH</v>
      </c>
      <c r="C4" s="379"/>
      <c r="D4" s="379"/>
      <c r="E4" s="383"/>
      <c r="F4" s="373"/>
    </row>
    <row r="5" spans="2:6" ht="15.75" customHeight="1">
      <c r="B5" s="470" t="s">
        <v>291</v>
      </c>
      <c r="C5" s="467"/>
      <c r="D5" s="467"/>
      <c r="E5" s="464"/>
      <c r="F5" s="471"/>
    </row>
    <row r="6" spans="2:6" ht="15.75" customHeight="1">
      <c r="B6" s="325" t="s">
        <v>160</v>
      </c>
      <c r="C6" s="47"/>
      <c r="D6" s="47"/>
      <c r="E6" s="193"/>
      <c r="F6" s="193"/>
    </row>
    <row r="7" spans="2:6" ht="15.75" customHeight="1">
      <c r="B7" s="254" t="s">
        <v>129</v>
      </c>
      <c r="C7" s="254" t="s">
        <v>266</v>
      </c>
      <c r="D7" s="254" t="s">
        <v>266</v>
      </c>
      <c r="E7" s="40"/>
      <c r="F7" s="254" t="s">
        <v>112</v>
      </c>
    </row>
    <row r="8" spans="1:6" ht="15.75" customHeight="1">
      <c r="A8" s="76"/>
      <c r="B8" s="326" t="s">
        <v>145</v>
      </c>
      <c r="C8" s="256" t="s">
        <v>267</v>
      </c>
      <c r="D8" s="256" t="s">
        <v>277</v>
      </c>
      <c r="E8" s="256" t="s">
        <v>101</v>
      </c>
      <c r="F8" s="256" t="s">
        <v>186</v>
      </c>
    </row>
    <row r="9" spans="1:6" ht="15.75" customHeight="1">
      <c r="A9" s="42" t="s">
        <v>141</v>
      </c>
      <c r="B9" s="53" t="s">
        <v>276</v>
      </c>
      <c r="C9" s="95" t="s">
        <v>268</v>
      </c>
      <c r="D9" s="95" t="s">
        <v>268</v>
      </c>
      <c r="E9" s="95" t="s">
        <v>23</v>
      </c>
      <c r="F9" s="95" t="s">
        <v>208</v>
      </c>
    </row>
    <row r="10" spans="1:6" ht="4.5" customHeight="1">
      <c r="A10" s="4"/>
      <c r="B10" s="5"/>
      <c r="C10" s="5"/>
      <c r="D10" s="5"/>
      <c r="E10" s="5"/>
      <c r="F10" s="5"/>
    </row>
    <row r="11" spans="1:6" ht="13.5" customHeight="1">
      <c r="A11" s="432" t="s">
        <v>300</v>
      </c>
      <c r="B11" s="430">
        <v>4648</v>
      </c>
      <c r="C11" s="430">
        <v>17149</v>
      </c>
      <c r="D11" s="430">
        <v>49950</v>
      </c>
      <c r="E11" s="430">
        <v>125661</v>
      </c>
      <c r="F11" s="430">
        <f>SUM('- 58 -'!B11:F11,B11:E11)</f>
        <v>1592960</v>
      </c>
    </row>
    <row r="12" spans="1:6" ht="13.5" customHeight="1">
      <c r="A12" s="283" t="s">
        <v>301</v>
      </c>
      <c r="B12" s="175">
        <v>12112</v>
      </c>
      <c r="C12" s="175">
        <v>26741</v>
      </c>
      <c r="D12" s="175">
        <v>72450</v>
      </c>
      <c r="E12" s="175">
        <v>234552</v>
      </c>
      <c r="F12" s="175">
        <f>SUM('- 58 -'!B12:F12,B12:E12)</f>
        <v>3169924</v>
      </c>
    </row>
    <row r="13" spans="1:6" ht="13.5" customHeight="1">
      <c r="A13" s="432" t="s">
        <v>302</v>
      </c>
      <c r="B13" s="430">
        <v>136321</v>
      </c>
      <c r="C13" s="430">
        <v>74921</v>
      </c>
      <c r="D13" s="430">
        <v>285500</v>
      </c>
      <c r="E13" s="430">
        <v>221570</v>
      </c>
      <c r="F13" s="430">
        <f>SUM('- 58 -'!B13:F13,B13:E13)</f>
        <v>5782244</v>
      </c>
    </row>
    <row r="14" spans="1:6" ht="13.5" customHeight="1">
      <c r="A14" s="283" t="s">
        <v>338</v>
      </c>
      <c r="B14" s="175">
        <v>1225229</v>
      </c>
      <c r="C14" s="175">
        <v>49370</v>
      </c>
      <c r="D14" s="175">
        <v>159300</v>
      </c>
      <c r="E14" s="175">
        <v>473539</v>
      </c>
      <c r="F14" s="175">
        <f>SUM('- 58 -'!B14:F14,B14:E14)</f>
        <v>6359372</v>
      </c>
    </row>
    <row r="15" spans="1:6" ht="13.5" customHeight="1">
      <c r="A15" s="432" t="s">
        <v>303</v>
      </c>
      <c r="B15" s="430">
        <v>6011</v>
      </c>
      <c r="C15" s="430">
        <v>17072</v>
      </c>
      <c r="D15" s="430">
        <v>51750</v>
      </c>
      <c r="E15" s="430">
        <v>123929</v>
      </c>
      <c r="F15" s="430">
        <f>SUM('- 58 -'!B15:F15,B15:E15)</f>
        <v>1897295</v>
      </c>
    </row>
    <row r="16" spans="1:6" ht="13.5" customHeight="1">
      <c r="A16" s="283" t="s">
        <v>304</v>
      </c>
      <c r="B16" s="175">
        <v>27090</v>
      </c>
      <c r="C16" s="175">
        <v>11957</v>
      </c>
      <c r="D16" s="175">
        <v>27900</v>
      </c>
      <c r="E16" s="175">
        <v>766638</v>
      </c>
      <c r="F16" s="175">
        <f>SUM('- 58 -'!B16:F16,B16:E16)</f>
        <v>1649703</v>
      </c>
    </row>
    <row r="17" spans="1:6" ht="13.5" customHeight="1">
      <c r="A17" s="432" t="s">
        <v>305</v>
      </c>
      <c r="B17" s="430">
        <v>1675</v>
      </c>
      <c r="C17" s="430">
        <v>15246</v>
      </c>
      <c r="D17" s="430">
        <v>43200</v>
      </c>
      <c r="E17" s="430">
        <v>163316</v>
      </c>
      <c r="F17" s="430">
        <f>SUM('- 58 -'!B17:F17,B17:E17)</f>
        <v>1804674</v>
      </c>
    </row>
    <row r="18" spans="1:6" ht="13.5" customHeight="1">
      <c r="A18" s="283" t="s">
        <v>306</v>
      </c>
      <c r="B18" s="175">
        <v>1430</v>
      </c>
      <c r="C18" s="175">
        <v>37230</v>
      </c>
      <c r="D18" s="175">
        <v>162270</v>
      </c>
      <c r="E18" s="175">
        <v>2700754</v>
      </c>
      <c r="F18" s="175">
        <f>SUM('- 58 -'!B18:F18,B18:E18)</f>
        <v>6848183</v>
      </c>
    </row>
    <row r="19" spans="1:6" ht="13.5" customHeight="1">
      <c r="A19" s="432" t="s">
        <v>307</v>
      </c>
      <c r="B19" s="430">
        <v>4556</v>
      </c>
      <c r="C19" s="430">
        <v>36355</v>
      </c>
      <c r="D19" s="430">
        <v>101700</v>
      </c>
      <c r="E19" s="430">
        <v>792879</v>
      </c>
      <c r="F19" s="430">
        <f>SUM('- 58 -'!B19:F19,B19:E19)</f>
        <v>3534377</v>
      </c>
    </row>
    <row r="20" spans="1:6" ht="13.5" customHeight="1">
      <c r="A20" s="283" t="s">
        <v>308</v>
      </c>
      <c r="B20" s="175">
        <v>29080</v>
      </c>
      <c r="C20" s="175">
        <v>77363</v>
      </c>
      <c r="D20" s="175">
        <v>229950</v>
      </c>
      <c r="E20" s="175">
        <v>817386</v>
      </c>
      <c r="F20" s="175">
        <f>SUM('- 58 -'!B20:F20,B20:E20)</f>
        <v>6410971</v>
      </c>
    </row>
    <row r="21" spans="1:6" ht="13.5" customHeight="1">
      <c r="A21" s="432" t="s">
        <v>309</v>
      </c>
      <c r="B21" s="430">
        <v>17415</v>
      </c>
      <c r="C21" s="430">
        <v>34782</v>
      </c>
      <c r="D21" s="430">
        <v>93150</v>
      </c>
      <c r="E21" s="430">
        <v>272777</v>
      </c>
      <c r="F21" s="430">
        <f>SUM('- 58 -'!B21:F21,B21:E21)</f>
        <v>3658250</v>
      </c>
    </row>
    <row r="22" spans="1:6" ht="13.5" customHeight="1">
      <c r="A22" s="283" t="s">
        <v>310</v>
      </c>
      <c r="B22" s="175">
        <v>44644</v>
      </c>
      <c r="C22" s="175">
        <v>19316</v>
      </c>
      <c r="D22" s="175">
        <v>69400</v>
      </c>
      <c r="E22" s="175">
        <v>965575</v>
      </c>
      <c r="F22" s="175">
        <f>SUM('- 58 -'!B22:F22,B22:E22)</f>
        <v>3036466</v>
      </c>
    </row>
    <row r="23" spans="1:6" ht="13.5" customHeight="1">
      <c r="A23" s="432" t="s">
        <v>311</v>
      </c>
      <c r="B23" s="430">
        <v>6366</v>
      </c>
      <c r="C23" s="430">
        <v>13607</v>
      </c>
      <c r="D23" s="430">
        <v>32400</v>
      </c>
      <c r="E23" s="430">
        <v>118327</v>
      </c>
      <c r="F23" s="430">
        <f>SUM('- 58 -'!B23:F23,B23:E23)</f>
        <v>2292407</v>
      </c>
    </row>
    <row r="24" spans="1:6" ht="13.5" customHeight="1">
      <c r="A24" s="283" t="s">
        <v>312</v>
      </c>
      <c r="B24" s="175">
        <v>107549</v>
      </c>
      <c r="C24" s="175">
        <v>49324</v>
      </c>
      <c r="D24" s="175">
        <v>187850</v>
      </c>
      <c r="E24" s="175">
        <v>159560</v>
      </c>
      <c r="F24" s="175">
        <f>SUM('- 58 -'!B24:F24,B24:E24)</f>
        <v>5671876</v>
      </c>
    </row>
    <row r="25" spans="1:6" ht="13.5" customHeight="1">
      <c r="A25" s="432" t="s">
        <v>313</v>
      </c>
      <c r="B25" s="430">
        <v>983799</v>
      </c>
      <c r="C25" s="430">
        <v>157868</v>
      </c>
      <c r="D25" s="430">
        <v>483050</v>
      </c>
      <c r="E25" s="430">
        <v>851262</v>
      </c>
      <c r="F25" s="430">
        <f>SUM('- 58 -'!B25:F25,B25:E25)</f>
        <v>11722348</v>
      </c>
    </row>
    <row r="26" spans="1:6" ht="13.5" customHeight="1">
      <c r="A26" s="283" t="s">
        <v>314</v>
      </c>
      <c r="B26" s="175">
        <v>42647</v>
      </c>
      <c r="C26" s="175">
        <v>33563</v>
      </c>
      <c r="D26" s="175">
        <v>161750</v>
      </c>
      <c r="E26" s="175">
        <v>175964</v>
      </c>
      <c r="F26" s="175">
        <f>SUM('- 58 -'!B26:F26,B26:E26)</f>
        <v>4170304</v>
      </c>
    </row>
    <row r="27" spans="1:6" ht="13.5" customHeight="1">
      <c r="A27" s="432" t="s">
        <v>315</v>
      </c>
      <c r="B27" s="430">
        <v>77901</v>
      </c>
      <c r="C27" s="430">
        <v>37719</v>
      </c>
      <c r="D27" s="430">
        <v>124300</v>
      </c>
      <c r="E27" s="430">
        <v>1985964</v>
      </c>
      <c r="F27" s="430">
        <f>SUM('- 58 -'!B27:F27,B27:E27)</f>
        <v>4487775</v>
      </c>
    </row>
    <row r="28" spans="1:6" ht="13.5" customHeight="1">
      <c r="A28" s="283" t="s">
        <v>316</v>
      </c>
      <c r="B28" s="175">
        <v>7060</v>
      </c>
      <c r="C28" s="175">
        <v>19877</v>
      </c>
      <c r="D28" s="175">
        <v>61650</v>
      </c>
      <c r="E28" s="175">
        <v>230506</v>
      </c>
      <c r="F28" s="175">
        <f>SUM('- 58 -'!B28:F28,B28:E28)</f>
        <v>2565515</v>
      </c>
    </row>
    <row r="29" spans="1:6" ht="13.5" customHeight="1">
      <c r="A29" s="432" t="s">
        <v>317</v>
      </c>
      <c r="B29" s="430">
        <v>508854</v>
      </c>
      <c r="C29" s="430">
        <v>138281</v>
      </c>
      <c r="D29" s="430">
        <v>371700</v>
      </c>
      <c r="E29" s="430">
        <v>668232</v>
      </c>
      <c r="F29" s="430">
        <f>SUM('- 58 -'!B29:F29,B29:E29)</f>
        <v>8722340</v>
      </c>
    </row>
    <row r="30" spans="1:6" ht="13.5" customHeight="1">
      <c r="A30" s="283" t="s">
        <v>318</v>
      </c>
      <c r="B30" s="175">
        <v>4136</v>
      </c>
      <c r="C30" s="175">
        <v>14036</v>
      </c>
      <c r="D30" s="175">
        <v>43650</v>
      </c>
      <c r="E30" s="175">
        <v>141746</v>
      </c>
      <c r="F30" s="175">
        <f>SUM('- 58 -'!B30:F30,B30:E30)</f>
        <v>1843401</v>
      </c>
    </row>
    <row r="31" spans="1:6" ht="13.5" customHeight="1">
      <c r="A31" s="432" t="s">
        <v>319</v>
      </c>
      <c r="B31" s="430">
        <v>51187</v>
      </c>
      <c r="C31" s="430">
        <v>37081</v>
      </c>
      <c r="D31" s="430">
        <v>111600</v>
      </c>
      <c r="E31" s="430">
        <v>153012</v>
      </c>
      <c r="F31" s="430">
        <f>SUM('- 58 -'!B31:F31,B31:E31)</f>
        <v>3349679</v>
      </c>
    </row>
    <row r="32" spans="1:6" ht="13.5" customHeight="1">
      <c r="A32" s="283" t="s">
        <v>320</v>
      </c>
      <c r="B32" s="175">
        <v>43377</v>
      </c>
      <c r="C32" s="175">
        <v>25674</v>
      </c>
      <c r="D32" s="175">
        <v>72900</v>
      </c>
      <c r="E32" s="175">
        <v>368302</v>
      </c>
      <c r="F32" s="175">
        <f>SUM('- 58 -'!B32:F32,B32:E32)</f>
        <v>2807372</v>
      </c>
    </row>
    <row r="33" spans="1:6" ht="13.5" customHeight="1">
      <c r="A33" s="432" t="s">
        <v>321</v>
      </c>
      <c r="B33" s="430">
        <v>38399</v>
      </c>
      <c r="C33" s="430">
        <v>25432</v>
      </c>
      <c r="D33" s="430">
        <v>76500</v>
      </c>
      <c r="E33" s="430">
        <v>420405</v>
      </c>
      <c r="F33" s="430">
        <f>SUM('- 58 -'!B33:F33,B33:E33)</f>
        <v>3266308</v>
      </c>
    </row>
    <row r="34" spans="1:6" ht="13.5" customHeight="1">
      <c r="A34" s="283" t="s">
        <v>322</v>
      </c>
      <c r="B34" s="175">
        <v>67125</v>
      </c>
      <c r="C34" s="175">
        <v>22341</v>
      </c>
      <c r="D34" s="175">
        <v>110582</v>
      </c>
      <c r="E34" s="175">
        <v>150248</v>
      </c>
      <c r="F34" s="175">
        <f>SUM('- 58 -'!B34:F34,B34:E34)</f>
        <v>2739863</v>
      </c>
    </row>
    <row r="35" spans="1:6" ht="13.5" customHeight="1">
      <c r="A35" s="432" t="s">
        <v>323</v>
      </c>
      <c r="B35" s="430">
        <v>595264</v>
      </c>
      <c r="C35" s="430">
        <v>177208</v>
      </c>
      <c r="D35" s="430">
        <v>604750</v>
      </c>
      <c r="E35" s="430">
        <v>962539</v>
      </c>
      <c r="F35" s="430">
        <f>SUM('- 58 -'!B35:F35,B35:E35)</f>
        <v>13015679</v>
      </c>
    </row>
    <row r="36" spans="1:6" ht="13.5" customHeight="1">
      <c r="A36" s="283" t="s">
        <v>324</v>
      </c>
      <c r="B36" s="175">
        <v>6865</v>
      </c>
      <c r="C36" s="175">
        <v>19481</v>
      </c>
      <c r="D36" s="175">
        <v>54450</v>
      </c>
      <c r="E36" s="175">
        <v>278657</v>
      </c>
      <c r="F36" s="175">
        <f>SUM('- 58 -'!B36:F36,B36:E36)</f>
        <v>2276281</v>
      </c>
    </row>
    <row r="37" spans="1:6" ht="13.5" customHeight="1">
      <c r="A37" s="432" t="s">
        <v>325</v>
      </c>
      <c r="B37" s="430">
        <v>257178</v>
      </c>
      <c r="C37" s="430">
        <v>37730</v>
      </c>
      <c r="D37" s="430">
        <v>110700</v>
      </c>
      <c r="E37" s="430">
        <v>212954</v>
      </c>
      <c r="F37" s="430">
        <f>SUM('- 58 -'!B37:F37,B37:E37)</f>
        <v>4641417</v>
      </c>
    </row>
    <row r="38" spans="1:6" ht="13.5" customHeight="1">
      <c r="A38" s="283" t="s">
        <v>326</v>
      </c>
      <c r="B38" s="175">
        <v>264672</v>
      </c>
      <c r="C38" s="175">
        <v>93170</v>
      </c>
      <c r="D38" s="175">
        <v>249750</v>
      </c>
      <c r="E38" s="175">
        <v>601474</v>
      </c>
      <c r="F38" s="175">
        <f>SUM('- 58 -'!B38:F38,B38:E38)</f>
        <v>6890622</v>
      </c>
    </row>
    <row r="39" spans="1:6" ht="13.5" customHeight="1">
      <c r="A39" s="432" t="s">
        <v>327</v>
      </c>
      <c r="B39" s="430">
        <v>6366</v>
      </c>
      <c r="C39" s="430">
        <v>18447</v>
      </c>
      <c r="D39" s="430">
        <v>54900</v>
      </c>
      <c r="E39" s="430">
        <v>210662</v>
      </c>
      <c r="F39" s="430">
        <f>SUM('- 58 -'!B39:F39,B39:E39)</f>
        <v>2084651</v>
      </c>
    </row>
    <row r="40" spans="1:6" ht="13.5" customHeight="1">
      <c r="A40" s="283" t="s">
        <v>328</v>
      </c>
      <c r="B40" s="175">
        <v>318436</v>
      </c>
      <c r="C40" s="175">
        <v>96635</v>
      </c>
      <c r="D40" s="175">
        <v>319700</v>
      </c>
      <c r="E40" s="175">
        <v>280228</v>
      </c>
      <c r="F40" s="175">
        <f>SUM('- 58 -'!B40:F40,B40:E40)</f>
        <v>6625471</v>
      </c>
    </row>
    <row r="41" spans="1:6" ht="13.5" customHeight="1">
      <c r="A41" s="432" t="s">
        <v>329</v>
      </c>
      <c r="B41" s="430">
        <v>128971</v>
      </c>
      <c r="C41" s="430">
        <v>52803</v>
      </c>
      <c r="D41" s="430">
        <v>128700</v>
      </c>
      <c r="E41" s="430">
        <v>342008</v>
      </c>
      <c r="F41" s="430">
        <f>SUM('- 58 -'!B41:F41,B41:E41)</f>
        <v>6286234</v>
      </c>
    </row>
    <row r="42" spans="1:6" ht="13.5" customHeight="1">
      <c r="A42" s="283" t="s">
        <v>330</v>
      </c>
      <c r="B42" s="175">
        <v>28607</v>
      </c>
      <c r="C42" s="175">
        <v>17721</v>
      </c>
      <c r="D42" s="175">
        <v>62200</v>
      </c>
      <c r="E42" s="175">
        <v>183180</v>
      </c>
      <c r="F42" s="175">
        <f>SUM('- 58 -'!B42:F42,B42:E42)</f>
        <v>2704695</v>
      </c>
    </row>
    <row r="43" spans="1:6" ht="13.5" customHeight="1">
      <c r="A43" s="432" t="s">
        <v>331</v>
      </c>
      <c r="B43" s="430">
        <v>3781</v>
      </c>
      <c r="C43" s="430">
        <v>11616</v>
      </c>
      <c r="D43" s="430">
        <v>28800</v>
      </c>
      <c r="E43" s="430">
        <v>175787</v>
      </c>
      <c r="F43" s="430">
        <f>SUM('- 58 -'!B43:F43,B43:E43)</f>
        <v>1417542</v>
      </c>
    </row>
    <row r="44" spans="1:6" ht="13.5" customHeight="1">
      <c r="A44" s="283" t="s">
        <v>332</v>
      </c>
      <c r="B44" s="175">
        <v>17200</v>
      </c>
      <c r="C44" s="175">
        <v>10032</v>
      </c>
      <c r="D44" s="175">
        <v>31050</v>
      </c>
      <c r="E44" s="175">
        <v>71024</v>
      </c>
      <c r="F44" s="175">
        <f>SUM('- 58 -'!B44:F44,B44:E44)</f>
        <v>1366950</v>
      </c>
    </row>
    <row r="45" spans="1:6" ht="13.5" customHeight="1">
      <c r="A45" s="432" t="s">
        <v>333</v>
      </c>
      <c r="B45" s="430">
        <v>38310</v>
      </c>
      <c r="C45" s="430">
        <v>16038</v>
      </c>
      <c r="D45" s="430">
        <v>45900</v>
      </c>
      <c r="E45" s="430">
        <v>52426</v>
      </c>
      <c r="F45" s="430">
        <f>SUM('- 58 -'!B45:F45,B45:E45)</f>
        <v>1228381</v>
      </c>
    </row>
    <row r="46" spans="1:6" ht="13.5" customHeight="1">
      <c r="A46" s="283" t="s">
        <v>334</v>
      </c>
      <c r="B46" s="175">
        <v>688865</v>
      </c>
      <c r="C46" s="175">
        <v>341209</v>
      </c>
      <c r="D46" s="175">
        <v>1229900</v>
      </c>
      <c r="E46" s="175">
        <v>2581948</v>
      </c>
      <c r="F46" s="175">
        <f>SUM('- 58 -'!B46:F46,B46:E46)</f>
        <v>29935775</v>
      </c>
    </row>
    <row r="47" spans="1:6" ht="4.5" customHeight="1">
      <c r="A47" s="153"/>
      <c r="B47" s="176"/>
      <c r="C47" s="176"/>
      <c r="D47" s="176"/>
      <c r="E47" s="176"/>
      <c r="F47" s="176"/>
    </row>
    <row r="48" spans="1:6" ht="13.5" customHeight="1">
      <c r="A48" s="433" t="s">
        <v>335</v>
      </c>
      <c r="B48" s="434">
        <f>SUM(B11:B46)</f>
        <v>5803126</v>
      </c>
      <c r="C48" s="434">
        <f>SUM(C11:C46)</f>
        <v>1884395</v>
      </c>
      <c r="D48" s="434">
        <f>SUM(D11:D46)</f>
        <v>6105252</v>
      </c>
      <c r="E48" s="434">
        <f>SUM(E11:E46)</f>
        <v>19034991</v>
      </c>
      <c r="F48" s="434">
        <f>SUM(F11:F46)</f>
        <v>177857305</v>
      </c>
    </row>
    <row r="49" spans="1:6" ht="4.5" customHeight="1">
      <c r="A49" s="153" t="s">
        <v>50</v>
      </c>
      <c r="B49" s="176"/>
      <c r="C49" s="176"/>
      <c r="D49" s="176"/>
      <c r="E49" s="176"/>
      <c r="F49" s="176"/>
    </row>
    <row r="50" spans="1:6" ht="13.5" customHeight="1">
      <c r="A50" s="283" t="s">
        <v>336</v>
      </c>
      <c r="B50" s="175">
        <v>1066</v>
      </c>
      <c r="C50" s="175">
        <v>2402</v>
      </c>
      <c r="D50" s="175">
        <v>8100</v>
      </c>
      <c r="E50" s="175">
        <v>21610</v>
      </c>
      <c r="F50" s="175">
        <f>SUM('- 58 -'!B50:F50,B50:E50)</f>
        <v>230983</v>
      </c>
    </row>
    <row r="51" spans="1:6" ht="13.5" customHeight="1">
      <c r="A51" s="432" t="s">
        <v>337</v>
      </c>
      <c r="B51" s="430">
        <v>0</v>
      </c>
      <c r="C51" s="430">
        <v>0</v>
      </c>
      <c r="D51" s="430">
        <v>0</v>
      </c>
      <c r="E51" s="430">
        <v>0</v>
      </c>
      <c r="F51" s="430">
        <f>SUM('- 58 -'!B51:F51,B51:E51)</f>
        <v>0</v>
      </c>
    </row>
    <row r="52" spans="1:6" ht="49.5" customHeight="1">
      <c r="A52" s="29"/>
      <c r="B52" s="29"/>
      <c r="C52" s="29"/>
      <c r="D52" s="29"/>
      <c r="E52" s="29"/>
      <c r="F52" s="29"/>
    </row>
    <row r="53" spans="1:6" ht="15" customHeight="1">
      <c r="A53" s="130" t="s">
        <v>24</v>
      </c>
      <c r="E53" s="45"/>
      <c r="F53" s="45"/>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1.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topLeftCell="A1">
      <selection activeCell="A1" sqref="A1"/>
    </sheetView>
  </sheetViews>
  <sheetFormatPr defaultColWidth="23.83203125" defaultRowHeight="12"/>
  <cols>
    <col min="1" max="1" width="31.83203125" style="1" customWidth="1"/>
    <col min="2" max="2" width="20.83203125" style="1" customWidth="1"/>
    <col min="3" max="3" width="19.83203125" style="1" customWidth="1"/>
    <col min="4" max="4" width="20.83203125" style="1" customWidth="1"/>
    <col min="5" max="5" width="18.83203125" style="1" customWidth="1"/>
    <col min="6" max="6" width="20.83203125" style="1" customWidth="1"/>
    <col min="7" max="16384" width="23.83203125" style="1" customWidth="1"/>
  </cols>
  <sheetData>
    <row r="1" spans="1:6" ht="6.75" customHeight="1">
      <c r="A1" s="5"/>
      <c r="B1" s="5"/>
      <c r="C1" s="5"/>
      <c r="D1" s="5"/>
      <c r="E1" s="5"/>
      <c r="F1" s="5"/>
    </row>
    <row r="2" spans="1:6" ht="15.75" customHeight="1">
      <c r="A2" s="322"/>
      <c r="B2" s="238" t="str">
        <f>REVYEAR</f>
        <v>ANALYSIS OF OPERATING FUND REVENUE: 2005/2006 ACTUAL</v>
      </c>
      <c r="C2" s="238"/>
      <c r="D2" s="238"/>
      <c r="E2" s="323"/>
      <c r="F2" s="249" t="s">
        <v>273</v>
      </c>
    </row>
    <row r="3" spans="1:6" ht="15.75" customHeight="1">
      <c r="A3" s="239"/>
      <c r="B3" s="324"/>
      <c r="C3" s="324"/>
      <c r="D3" s="324"/>
      <c r="E3" s="324"/>
      <c r="F3" s="324"/>
    </row>
    <row r="4" ht="15.75" customHeight="1"/>
    <row r="5" spans="2:6" ht="15.75" customHeight="1">
      <c r="B5" s="469" t="str">
        <f>'- 56 -'!B4</f>
        <v>EDUCATION, CITIZENSHIP AND YOUTH</v>
      </c>
      <c r="C5" s="472"/>
      <c r="D5" s="472"/>
      <c r="E5" s="383"/>
      <c r="F5" s="373"/>
    </row>
    <row r="6" spans="2:6" ht="15.75" customHeight="1">
      <c r="B6" s="470" t="s">
        <v>291</v>
      </c>
      <c r="C6" s="473"/>
      <c r="D6" s="473"/>
      <c r="E6" s="464"/>
      <c r="F6" s="471"/>
    </row>
    <row r="7" spans="2:6" ht="15.75" customHeight="1">
      <c r="B7" s="254"/>
      <c r="C7" s="254" t="s">
        <v>563</v>
      </c>
      <c r="D7" s="254" t="s">
        <v>406</v>
      </c>
      <c r="E7" s="254" t="s">
        <v>101</v>
      </c>
      <c r="F7" s="253" t="s">
        <v>293</v>
      </c>
    </row>
    <row r="8" spans="1:6" ht="15.75" customHeight="1">
      <c r="A8" s="40"/>
      <c r="B8" s="256" t="s">
        <v>299</v>
      </c>
      <c r="C8" s="256" t="s">
        <v>299</v>
      </c>
      <c r="D8" s="256" t="s">
        <v>564</v>
      </c>
      <c r="E8" s="256" t="s">
        <v>187</v>
      </c>
      <c r="F8" s="255" t="s">
        <v>294</v>
      </c>
    </row>
    <row r="9" spans="1:6" ht="15.75" customHeight="1">
      <c r="A9" s="94" t="s">
        <v>141</v>
      </c>
      <c r="B9" s="95" t="s">
        <v>565</v>
      </c>
      <c r="C9" s="95" t="s">
        <v>566</v>
      </c>
      <c r="D9" s="95" t="s">
        <v>567</v>
      </c>
      <c r="E9" s="95" t="s">
        <v>568</v>
      </c>
      <c r="F9" s="89" t="s">
        <v>573</v>
      </c>
    </row>
    <row r="10" spans="1:6" ht="4.5" customHeight="1">
      <c r="A10" s="4"/>
      <c r="B10" s="5"/>
      <c r="C10" s="5"/>
      <c r="D10" s="5"/>
      <c r="E10" s="5"/>
      <c r="F10" s="5"/>
    </row>
    <row r="11" spans="1:6" ht="13.5" customHeight="1">
      <c r="A11" s="432" t="s">
        <v>300</v>
      </c>
      <c r="B11" s="430">
        <v>384305</v>
      </c>
      <c r="C11" s="430">
        <v>0</v>
      </c>
      <c r="D11" s="430">
        <v>0</v>
      </c>
      <c r="E11" s="430">
        <v>75100</v>
      </c>
      <c r="F11" s="430">
        <v>6769814</v>
      </c>
    </row>
    <row r="12" spans="1:6" ht="13.5" customHeight="1">
      <c r="A12" s="283" t="s">
        <v>301</v>
      </c>
      <c r="B12" s="175">
        <v>1131981</v>
      </c>
      <c r="C12" s="175">
        <v>0</v>
      </c>
      <c r="D12" s="175">
        <v>54582</v>
      </c>
      <c r="E12" s="175">
        <v>183806</v>
      </c>
      <c r="F12" s="175">
        <v>11628127</v>
      </c>
    </row>
    <row r="13" spans="1:6" ht="13.5" customHeight="1">
      <c r="A13" s="432" t="s">
        <v>302</v>
      </c>
      <c r="B13" s="430">
        <v>2319768</v>
      </c>
      <c r="C13" s="430">
        <v>0</v>
      </c>
      <c r="D13" s="430">
        <v>0</v>
      </c>
      <c r="E13" s="430">
        <v>306585</v>
      </c>
      <c r="F13" s="430">
        <v>28404246</v>
      </c>
    </row>
    <row r="14" spans="1:6" ht="13.5" customHeight="1">
      <c r="A14" s="283" t="s">
        <v>338</v>
      </c>
      <c r="B14" s="175">
        <v>3149197</v>
      </c>
      <c r="C14" s="175">
        <v>90955</v>
      </c>
      <c r="D14" s="175">
        <v>21178</v>
      </c>
      <c r="E14" s="175">
        <v>172684</v>
      </c>
      <c r="F14" s="175">
        <v>23216568</v>
      </c>
    </row>
    <row r="15" spans="1:6" ht="13.5" customHeight="1">
      <c r="A15" s="432" t="s">
        <v>303</v>
      </c>
      <c r="B15" s="430">
        <v>0</v>
      </c>
      <c r="C15" s="430">
        <v>0</v>
      </c>
      <c r="D15" s="430">
        <v>0</v>
      </c>
      <c r="E15" s="430">
        <v>77976</v>
      </c>
      <c r="F15" s="430">
        <v>6938605</v>
      </c>
    </row>
    <row r="16" spans="1:6" ht="13.5" customHeight="1">
      <c r="A16" s="283" t="s">
        <v>304</v>
      </c>
      <c r="B16" s="175">
        <v>1117470</v>
      </c>
      <c r="C16" s="175">
        <v>0</v>
      </c>
      <c r="D16" s="175">
        <v>0</v>
      </c>
      <c r="E16" s="175">
        <v>73241</v>
      </c>
      <c r="F16" s="175">
        <v>6439387</v>
      </c>
    </row>
    <row r="17" spans="1:6" ht="13.5" customHeight="1">
      <c r="A17" s="432" t="s">
        <v>305</v>
      </c>
      <c r="B17" s="430">
        <v>111129</v>
      </c>
      <c r="C17" s="430">
        <v>0</v>
      </c>
      <c r="D17" s="430">
        <v>0</v>
      </c>
      <c r="E17" s="430">
        <v>99625</v>
      </c>
      <c r="F17" s="430">
        <v>6675339</v>
      </c>
    </row>
    <row r="18" spans="1:6" ht="13.5" customHeight="1">
      <c r="A18" s="283" t="s">
        <v>306</v>
      </c>
      <c r="B18" s="175">
        <v>6205848</v>
      </c>
      <c r="C18" s="175">
        <v>3082248</v>
      </c>
      <c r="D18" s="175">
        <v>94025</v>
      </c>
      <c r="E18" s="175">
        <v>336787</v>
      </c>
      <c r="F18" s="175">
        <v>28417583</v>
      </c>
    </row>
    <row r="19" spans="1:6" ht="13.5" customHeight="1">
      <c r="A19" s="432" t="s">
        <v>307</v>
      </c>
      <c r="B19" s="430">
        <v>1660659</v>
      </c>
      <c r="C19" s="430">
        <v>0</v>
      </c>
      <c r="D19" s="430">
        <v>0</v>
      </c>
      <c r="E19" s="430">
        <v>94309</v>
      </c>
      <c r="F19" s="430">
        <v>13948830</v>
      </c>
    </row>
    <row r="20" spans="1:6" ht="13.5" customHeight="1">
      <c r="A20" s="283" t="s">
        <v>308</v>
      </c>
      <c r="B20" s="175">
        <v>3850769</v>
      </c>
      <c r="C20" s="175">
        <v>0</v>
      </c>
      <c r="D20" s="175">
        <v>0</v>
      </c>
      <c r="E20" s="175">
        <v>258499</v>
      </c>
      <c r="F20" s="175">
        <v>28518165</v>
      </c>
    </row>
    <row r="21" spans="1:6" ht="13.5" customHeight="1">
      <c r="A21" s="432" t="s">
        <v>309</v>
      </c>
      <c r="B21" s="430">
        <v>1798951</v>
      </c>
      <c r="C21" s="430">
        <v>0</v>
      </c>
      <c r="D21" s="430">
        <v>0</v>
      </c>
      <c r="E21" s="430">
        <v>157968</v>
      </c>
      <c r="F21" s="430">
        <v>15468876</v>
      </c>
    </row>
    <row r="22" spans="1:6" ht="13.5" customHeight="1">
      <c r="A22" s="283" t="s">
        <v>310</v>
      </c>
      <c r="B22" s="175">
        <v>1295043</v>
      </c>
      <c r="C22" s="175">
        <v>42383</v>
      </c>
      <c r="D22" s="175">
        <v>0</v>
      </c>
      <c r="E22" s="175">
        <v>70257</v>
      </c>
      <c r="F22" s="175">
        <v>9282660</v>
      </c>
    </row>
    <row r="23" spans="1:6" ht="13.5" customHeight="1">
      <c r="A23" s="432" t="s">
        <v>311</v>
      </c>
      <c r="B23" s="430">
        <v>891501</v>
      </c>
      <c r="C23" s="430">
        <v>0</v>
      </c>
      <c r="D23" s="430">
        <v>0</v>
      </c>
      <c r="E23" s="430">
        <v>139416</v>
      </c>
      <c r="F23" s="430">
        <v>7434753</v>
      </c>
    </row>
    <row r="24" spans="1:6" ht="13.5" customHeight="1">
      <c r="A24" s="283" t="s">
        <v>312</v>
      </c>
      <c r="B24" s="175">
        <v>1836717</v>
      </c>
      <c r="C24" s="175">
        <v>0</v>
      </c>
      <c r="D24" s="175">
        <v>0</v>
      </c>
      <c r="E24" s="175">
        <v>252337</v>
      </c>
      <c r="F24" s="175">
        <v>20901543</v>
      </c>
    </row>
    <row r="25" spans="1:6" ht="13.5" customHeight="1">
      <c r="A25" s="432" t="s">
        <v>313</v>
      </c>
      <c r="B25" s="430">
        <v>9209854</v>
      </c>
      <c r="C25" s="430">
        <v>136434</v>
      </c>
      <c r="D25" s="430">
        <v>575847</v>
      </c>
      <c r="E25" s="430">
        <v>549369</v>
      </c>
      <c r="F25" s="430">
        <v>64054781</v>
      </c>
    </row>
    <row r="26" spans="1:6" ht="13.5" customHeight="1">
      <c r="A26" s="283" t="s">
        <v>314</v>
      </c>
      <c r="B26" s="175">
        <v>1975727</v>
      </c>
      <c r="C26" s="175">
        <v>125028</v>
      </c>
      <c r="D26" s="175">
        <v>274923</v>
      </c>
      <c r="E26" s="175">
        <v>331025</v>
      </c>
      <c r="F26" s="175">
        <v>17234711</v>
      </c>
    </row>
    <row r="27" spans="1:6" ht="13.5" customHeight="1">
      <c r="A27" s="432" t="s">
        <v>315</v>
      </c>
      <c r="B27" s="430">
        <v>4505221</v>
      </c>
      <c r="C27" s="430">
        <v>2154110</v>
      </c>
      <c r="D27" s="430">
        <v>0</v>
      </c>
      <c r="E27" s="430">
        <v>175087</v>
      </c>
      <c r="F27" s="430">
        <v>20391904</v>
      </c>
    </row>
    <row r="28" spans="1:6" ht="13.5" customHeight="1">
      <c r="A28" s="283" t="s">
        <v>316</v>
      </c>
      <c r="B28" s="175">
        <v>515073</v>
      </c>
      <c r="C28" s="175">
        <v>0</v>
      </c>
      <c r="D28" s="175">
        <v>10993</v>
      </c>
      <c r="E28" s="175">
        <v>133264</v>
      </c>
      <c r="F28" s="175">
        <v>9561550</v>
      </c>
    </row>
    <row r="29" spans="1:6" ht="13.5" customHeight="1">
      <c r="A29" s="432" t="s">
        <v>317</v>
      </c>
      <c r="B29" s="430">
        <v>2995384</v>
      </c>
      <c r="C29" s="430">
        <v>0</v>
      </c>
      <c r="D29" s="430">
        <v>0</v>
      </c>
      <c r="E29" s="430">
        <v>491062</v>
      </c>
      <c r="F29" s="430">
        <v>48223349</v>
      </c>
    </row>
    <row r="30" spans="1:6" ht="13.5" customHeight="1">
      <c r="A30" s="283" t="s">
        <v>318</v>
      </c>
      <c r="B30" s="175">
        <v>611479</v>
      </c>
      <c r="C30" s="175">
        <v>0</v>
      </c>
      <c r="D30" s="175">
        <v>0</v>
      </c>
      <c r="E30" s="175">
        <v>109263</v>
      </c>
      <c r="F30" s="175">
        <v>6668988</v>
      </c>
    </row>
    <row r="31" spans="1:6" ht="13.5" customHeight="1">
      <c r="A31" s="432" t="s">
        <v>319</v>
      </c>
      <c r="B31" s="430">
        <v>1216470</v>
      </c>
      <c r="C31" s="430">
        <v>0</v>
      </c>
      <c r="D31" s="430">
        <v>0</v>
      </c>
      <c r="E31" s="430">
        <v>193933</v>
      </c>
      <c r="F31" s="430">
        <v>14815693</v>
      </c>
    </row>
    <row r="32" spans="1:6" ht="13.5" customHeight="1">
      <c r="A32" s="283" t="s">
        <v>320</v>
      </c>
      <c r="B32" s="175">
        <v>420254</v>
      </c>
      <c r="C32" s="175">
        <v>0</v>
      </c>
      <c r="D32" s="175">
        <v>6316</v>
      </c>
      <c r="E32" s="175">
        <v>158723</v>
      </c>
      <c r="F32" s="175">
        <v>10770716</v>
      </c>
    </row>
    <row r="33" spans="1:6" ht="13.5" customHeight="1">
      <c r="A33" s="432" t="s">
        <v>321</v>
      </c>
      <c r="B33" s="430">
        <v>1366787</v>
      </c>
      <c r="C33" s="430">
        <v>0</v>
      </c>
      <c r="D33" s="430">
        <v>122675</v>
      </c>
      <c r="E33" s="430">
        <v>173273</v>
      </c>
      <c r="F33" s="430">
        <v>13449025</v>
      </c>
    </row>
    <row r="34" spans="1:6" ht="13.5" customHeight="1">
      <c r="A34" s="283" t="s">
        <v>322</v>
      </c>
      <c r="B34" s="175">
        <v>523713</v>
      </c>
      <c r="C34" s="175">
        <v>0</v>
      </c>
      <c r="D34" s="175">
        <v>76868</v>
      </c>
      <c r="E34" s="175">
        <v>146686</v>
      </c>
      <c r="F34" s="175">
        <v>10525487</v>
      </c>
    </row>
    <row r="35" spans="1:6" ht="13.5" customHeight="1">
      <c r="A35" s="432" t="s">
        <v>323</v>
      </c>
      <c r="B35" s="430">
        <v>12030371</v>
      </c>
      <c r="C35" s="430">
        <v>2137580</v>
      </c>
      <c r="D35" s="430">
        <v>42062</v>
      </c>
      <c r="E35" s="430">
        <v>718680</v>
      </c>
      <c r="F35" s="430">
        <v>76285175</v>
      </c>
    </row>
    <row r="36" spans="1:6" ht="13.5" customHeight="1">
      <c r="A36" s="283" t="s">
        <v>324</v>
      </c>
      <c r="B36" s="175">
        <v>620815</v>
      </c>
      <c r="C36" s="175">
        <v>0</v>
      </c>
      <c r="D36" s="175">
        <v>0</v>
      </c>
      <c r="E36" s="175">
        <v>167220</v>
      </c>
      <c r="F36" s="175">
        <v>9337876</v>
      </c>
    </row>
    <row r="37" spans="1:6" ht="13.5" customHeight="1">
      <c r="A37" s="432" t="s">
        <v>325</v>
      </c>
      <c r="B37" s="430">
        <v>2802294</v>
      </c>
      <c r="C37" s="430">
        <v>96975</v>
      </c>
      <c r="D37" s="430">
        <v>0</v>
      </c>
      <c r="E37" s="430">
        <v>140520</v>
      </c>
      <c r="F37" s="430">
        <v>17822928</v>
      </c>
    </row>
    <row r="38" spans="1:6" ht="13.5" customHeight="1">
      <c r="A38" s="283" t="s">
        <v>326</v>
      </c>
      <c r="B38" s="175">
        <v>7709567</v>
      </c>
      <c r="C38" s="175">
        <v>1968637</v>
      </c>
      <c r="D38" s="175">
        <v>0</v>
      </c>
      <c r="E38" s="175">
        <v>243744</v>
      </c>
      <c r="F38" s="175">
        <v>40278548</v>
      </c>
    </row>
    <row r="39" spans="1:6" ht="13.5" customHeight="1">
      <c r="A39" s="432" t="s">
        <v>327</v>
      </c>
      <c r="B39" s="430">
        <v>190613</v>
      </c>
      <c r="C39" s="430">
        <v>0</v>
      </c>
      <c r="D39" s="430">
        <v>64342</v>
      </c>
      <c r="E39" s="430">
        <v>110943</v>
      </c>
      <c r="F39" s="430">
        <v>8440382</v>
      </c>
    </row>
    <row r="40" spans="1:6" ht="13.5" customHeight="1">
      <c r="A40" s="283" t="s">
        <v>328</v>
      </c>
      <c r="B40" s="175">
        <v>1057345</v>
      </c>
      <c r="C40" s="175">
        <v>0</v>
      </c>
      <c r="D40" s="175">
        <v>0</v>
      </c>
      <c r="E40" s="175">
        <v>497514</v>
      </c>
      <c r="F40" s="175">
        <v>33594448</v>
      </c>
    </row>
    <row r="41" spans="1:6" ht="13.5" customHeight="1">
      <c r="A41" s="432" t="s">
        <v>329</v>
      </c>
      <c r="B41" s="430">
        <v>2155800</v>
      </c>
      <c r="C41" s="430">
        <v>0</v>
      </c>
      <c r="D41" s="430">
        <v>38757</v>
      </c>
      <c r="E41" s="430">
        <v>184145</v>
      </c>
      <c r="F41" s="430">
        <v>22710622</v>
      </c>
    </row>
    <row r="42" spans="1:6" ht="13.5" customHeight="1">
      <c r="A42" s="283" t="s">
        <v>330</v>
      </c>
      <c r="B42" s="175">
        <v>1155985</v>
      </c>
      <c r="C42" s="175">
        <v>182176</v>
      </c>
      <c r="D42" s="175">
        <v>0</v>
      </c>
      <c r="E42" s="175">
        <v>177596</v>
      </c>
      <c r="F42" s="175">
        <v>9760940</v>
      </c>
    </row>
    <row r="43" spans="1:6" ht="13.5" customHeight="1">
      <c r="A43" s="432" t="s">
        <v>331</v>
      </c>
      <c r="B43" s="430">
        <v>363451</v>
      </c>
      <c r="C43" s="430">
        <v>0</v>
      </c>
      <c r="D43" s="430">
        <v>0</v>
      </c>
      <c r="E43" s="430">
        <v>61539</v>
      </c>
      <c r="F43" s="430">
        <v>5396776</v>
      </c>
    </row>
    <row r="44" spans="1:6" ht="13.5" customHeight="1">
      <c r="A44" s="283" t="s">
        <v>332</v>
      </c>
      <c r="B44" s="175">
        <v>627505</v>
      </c>
      <c r="C44" s="175">
        <v>142911</v>
      </c>
      <c r="D44" s="175">
        <v>0</v>
      </c>
      <c r="E44" s="175">
        <v>58365</v>
      </c>
      <c r="F44" s="175">
        <v>4961224</v>
      </c>
    </row>
    <row r="45" spans="1:6" ht="13.5" customHeight="1">
      <c r="A45" s="432" t="s">
        <v>333</v>
      </c>
      <c r="B45" s="430">
        <v>868268</v>
      </c>
      <c r="C45" s="430">
        <v>0</v>
      </c>
      <c r="D45" s="430">
        <v>0</v>
      </c>
      <c r="E45" s="430">
        <v>59364</v>
      </c>
      <c r="F45" s="430">
        <v>6277595</v>
      </c>
    </row>
    <row r="46" spans="1:6" ht="13.5" customHeight="1">
      <c r="A46" s="283" t="s">
        <v>334</v>
      </c>
      <c r="B46" s="175">
        <v>20702232</v>
      </c>
      <c r="C46" s="175">
        <v>0</v>
      </c>
      <c r="D46" s="175">
        <v>0</v>
      </c>
      <c r="E46" s="175">
        <v>1462377</v>
      </c>
      <c r="F46" s="175">
        <v>138970132</v>
      </c>
    </row>
    <row r="47" spans="1:6" ht="4.5" customHeight="1">
      <c r="A47" s="153"/>
      <c r="B47" s="176"/>
      <c r="C47" s="176"/>
      <c r="D47" s="176"/>
      <c r="E47" s="176"/>
      <c r="F47" s="176"/>
    </row>
    <row r="48" spans="1:6" ht="13.5" customHeight="1">
      <c r="A48" s="433" t="s">
        <v>335</v>
      </c>
      <c r="B48" s="434">
        <f>SUM(B11:B46)</f>
        <v>99377546</v>
      </c>
      <c r="C48" s="434">
        <f>SUM(C11:C46)</f>
        <v>10159437</v>
      </c>
      <c r="D48" s="434">
        <f>SUM(D11:D46)</f>
        <v>1382568</v>
      </c>
      <c r="E48" s="434">
        <f>SUM(E11:E46)</f>
        <v>8642282</v>
      </c>
      <c r="F48" s="434">
        <f>SUM(F11:F46)</f>
        <v>803577346</v>
      </c>
    </row>
    <row r="49" spans="1:6" ht="4.5" customHeight="1">
      <c r="A49" s="153" t="s">
        <v>50</v>
      </c>
      <c r="B49" s="176"/>
      <c r="C49" s="176"/>
      <c r="D49" s="176"/>
      <c r="E49" s="176"/>
      <c r="F49" s="176"/>
    </row>
    <row r="50" spans="1:6" ht="13.5" customHeight="1">
      <c r="A50" s="283" t="s">
        <v>336</v>
      </c>
      <c r="B50" s="175">
        <v>0</v>
      </c>
      <c r="C50" s="175">
        <v>0</v>
      </c>
      <c r="D50" s="175">
        <v>0</v>
      </c>
      <c r="E50" s="175">
        <v>0</v>
      </c>
      <c r="F50" s="175">
        <v>801155</v>
      </c>
    </row>
    <row r="51" spans="1:6" ht="13.5" customHeight="1">
      <c r="A51" s="432" t="s">
        <v>337</v>
      </c>
      <c r="B51" s="430">
        <v>0</v>
      </c>
      <c r="C51" s="430">
        <v>0</v>
      </c>
      <c r="D51" s="430">
        <v>0</v>
      </c>
      <c r="E51" s="430">
        <v>60798</v>
      </c>
      <c r="F51" s="430">
        <v>60798</v>
      </c>
    </row>
    <row r="52" spans="1:6" ht="49.5" customHeight="1">
      <c r="A52" s="29"/>
      <c r="B52" s="29"/>
      <c r="C52" s="29"/>
      <c r="D52" s="29"/>
      <c r="E52" s="29"/>
      <c r="F52" s="29"/>
    </row>
    <row r="53" spans="1:6" ht="15" customHeight="1">
      <c r="A53" s="280" t="s">
        <v>25</v>
      </c>
      <c r="B53" s="45"/>
      <c r="C53" s="45"/>
      <c r="D53" s="45"/>
      <c r="E53" s="45"/>
      <c r="F53" s="45"/>
    </row>
    <row r="54" spans="1:6" ht="12" customHeight="1">
      <c r="A54" s="153" t="s">
        <v>26</v>
      </c>
      <c r="B54" s="45"/>
      <c r="C54" s="45"/>
      <c r="D54" s="45"/>
      <c r="E54" s="45"/>
      <c r="F54" s="45"/>
    </row>
    <row r="55" ht="12">
      <c r="A55" s="280" t="s">
        <v>569</v>
      </c>
    </row>
    <row r="56" ht="12">
      <c r="A56" s="153" t="s">
        <v>570</v>
      </c>
    </row>
    <row r="57" ht="12">
      <c r="A57" s="2" t="s">
        <v>571</v>
      </c>
    </row>
    <row r="58" ht="12">
      <c r="A58" s="127" t="s">
        <v>572</v>
      </c>
    </row>
    <row r="59" ht="12">
      <c r="A59" s="2" t="s">
        <v>574</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2.xml><?xml version="1.0" encoding="utf-8"?>
<worksheet xmlns="http://schemas.openxmlformats.org/spreadsheetml/2006/main" xmlns:r="http://schemas.openxmlformats.org/officeDocument/2006/relationships">
  <sheetPr codeName="Sheet611">
    <pageSetUpPr fitToPage="1"/>
  </sheetPr>
  <dimension ref="A1:G64"/>
  <sheetViews>
    <sheetView showGridLines="0" showZeros="0" workbookViewId="0" topLeftCell="A1">
      <selection activeCell="A1" sqref="A1"/>
    </sheetView>
  </sheetViews>
  <sheetFormatPr defaultColWidth="14.83203125" defaultRowHeight="12"/>
  <cols>
    <col min="1" max="1" width="27.83203125" style="1" customWidth="1"/>
    <col min="2" max="2" width="15.83203125" style="1" customWidth="1"/>
    <col min="3" max="3" width="17.83203125" style="1" customWidth="1"/>
    <col min="4" max="4" width="20.83203125" style="1" customWidth="1"/>
    <col min="5" max="7" width="17.83203125" style="1" customWidth="1"/>
    <col min="8" max="16384" width="14.83203125" style="1" customWidth="1"/>
  </cols>
  <sheetData>
    <row r="1" spans="1:4" ht="6.75" customHeight="1">
      <c r="A1" s="5"/>
      <c r="B1" s="6"/>
      <c r="C1" s="6"/>
      <c r="D1" s="6"/>
    </row>
    <row r="2" spans="1:7" ht="18" customHeight="1">
      <c r="A2" s="306"/>
      <c r="B2" s="306" t="s">
        <v>601</v>
      </c>
      <c r="C2" s="198"/>
      <c r="D2" s="198"/>
      <c r="E2" s="198"/>
      <c r="F2" s="198"/>
      <c r="G2" s="503" t="s">
        <v>409</v>
      </c>
    </row>
    <row r="3" spans="1:7" ht="3.75" customHeight="1">
      <c r="A3" s="307"/>
      <c r="B3" s="308"/>
      <c r="C3" s="308"/>
      <c r="D3" s="308"/>
      <c r="E3" s="308"/>
      <c r="F3" s="308"/>
      <c r="G3" s="317"/>
    </row>
    <row r="4" spans="1:7" ht="13.5" customHeight="1">
      <c r="A4" s="318"/>
      <c r="B4" s="474" t="s">
        <v>410</v>
      </c>
      <c r="C4" s="475"/>
      <c r="D4" s="475"/>
      <c r="E4" s="475"/>
      <c r="F4" s="475"/>
      <c r="G4" s="476"/>
    </row>
    <row r="5" spans="1:7" ht="12.75" customHeight="1">
      <c r="A5" s="319"/>
      <c r="B5" s="312"/>
      <c r="C5" s="312"/>
      <c r="D5" s="312"/>
      <c r="E5" s="312"/>
      <c r="F5" s="312" t="s">
        <v>411</v>
      </c>
      <c r="G5" s="312"/>
    </row>
    <row r="6" spans="1:7" ht="12.75" customHeight="1">
      <c r="A6" s="310"/>
      <c r="B6" s="312"/>
      <c r="C6" s="312"/>
      <c r="D6" s="312"/>
      <c r="E6" s="312"/>
      <c r="F6" s="312" t="s">
        <v>412</v>
      </c>
      <c r="G6" s="312"/>
    </row>
    <row r="7" spans="1:7" ht="12.75" customHeight="1">
      <c r="A7" s="310"/>
      <c r="B7" s="312"/>
      <c r="C7" s="312" t="s">
        <v>413</v>
      </c>
      <c r="D7" s="312"/>
      <c r="E7" s="312" t="s">
        <v>415</v>
      </c>
      <c r="F7" s="312" t="s">
        <v>251</v>
      </c>
      <c r="G7" s="312"/>
    </row>
    <row r="8" spans="1:7" ht="12.75" customHeight="1">
      <c r="A8" s="310"/>
      <c r="B8" s="312"/>
      <c r="C8" s="312" t="s">
        <v>414</v>
      </c>
      <c r="D8" s="312"/>
      <c r="E8" s="312" t="s">
        <v>110</v>
      </c>
      <c r="F8" s="312" t="s">
        <v>416</v>
      </c>
      <c r="G8" s="312"/>
    </row>
    <row r="9" spans="1:7" ht="12.75" customHeight="1">
      <c r="A9" s="310"/>
      <c r="B9" s="312" t="s">
        <v>253</v>
      </c>
      <c r="C9" s="312" t="s">
        <v>212</v>
      </c>
      <c r="D9" s="312" t="s">
        <v>77</v>
      </c>
      <c r="E9" s="312" t="s">
        <v>421</v>
      </c>
      <c r="F9" s="312" t="s">
        <v>417</v>
      </c>
      <c r="G9" s="312" t="s">
        <v>112</v>
      </c>
    </row>
    <row r="10" spans="1:7" ht="12.75" customHeight="1">
      <c r="A10" s="19"/>
      <c r="B10" s="312" t="s">
        <v>418</v>
      </c>
      <c r="C10" s="312" t="s">
        <v>419</v>
      </c>
      <c r="D10" s="312" t="s">
        <v>420</v>
      </c>
      <c r="E10" s="312" t="s">
        <v>32</v>
      </c>
      <c r="F10" s="312" t="s">
        <v>422</v>
      </c>
      <c r="G10" s="312" t="s">
        <v>423</v>
      </c>
    </row>
    <row r="11" spans="1:7" ht="12.75" customHeight="1">
      <c r="A11" s="21" t="s">
        <v>141</v>
      </c>
      <c r="B11" s="336" t="s">
        <v>384</v>
      </c>
      <c r="C11" s="336" t="s">
        <v>424</v>
      </c>
      <c r="D11" s="336" t="s">
        <v>425</v>
      </c>
      <c r="E11" s="336" t="s">
        <v>31</v>
      </c>
      <c r="F11" s="320" t="s">
        <v>117</v>
      </c>
      <c r="G11" s="320" t="s">
        <v>117</v>
      </c>
    </row>
    <row r="12" spans="1:5" ht="4.5" customHeight="1">
      <c r="A12" s="24"/>
      <c r="C12" s="305"/>
      <c r="D12" s="241"/>
      <c r="E12" s="5"/>
    </row>
    <row r="13" spans="1:7" ht="13.5" customHeight="1">
      <c r="A13" s="432" t="s">
        <v>300</v>
      </c>
      <c r="B13" s="430">
        <v>454366</v>
      </c>
      <c r="C13" s="430">
        <v>0</v>
      </c>
      <c r="D13" s="430">
        <v>45189</v>
      </c>
      <c r="E13" s="430">
        <f>'- 31 -'!B11</f>
        <v>48353</v>
      </c>
      <c r="F13" s="430">
        <v>-18370</v>
      </c>
      <c r="G13" s="430">
        <f>SUM(B13:F13)</f>
        <v>529538</v>
      </c>
    </row>
    <row r="14" spans="1:7" ht="13.5" customHeight="1">
      <c r="A14" s="283" t="s">
        <v>301</v>
      </c>
      <c r="B14" s="175">
        <v>637382</v>
      </c>
      <c r="C14" s="175">
        <v>0</v>
      </c>
      <c r="D14" s="175">
        <v>65912</v>
      </c>
      <c r="E14" s="175">
        <f>'- 31 -'!B12</f>
        <v>56062</v>
      </c>
      <c r="F14" s="175">
        <v>-27517</v>
      </c>
      <c r="G14" s="175">
        <f>SUM(B14:F14)</f>
        <v>731839</v>
      </c>
    </row>
    <row r="15" spans="1:7" ht="13.5" customHeight="1">
      <c r="A15" s="432" t="s">
        <v>302</v>
      </c>
      <c r="B15" s="430">
        <v>1824173</v>
      </c>
      <c r="C15" s="430">
        <v>0</v>
      </c>
      <c r="D15" s="430">
        <v>120771</v>
      </c>
      <c r="E15" s="430">
        <f>'- 31 -'!B13</f>
        <v>181314</v>
      </c>
      <c r="F15" s="430">
        <v>-26177</v>
      </c>
      <c r="G15" s="430">
        <f>SUM(B15:F15)</f>
        <v>2100081</v>
      </c>
    </row>
    <row r="16" spans="1:7" ht="13.5" customHeight="1">
      <c r="A16" s="283" t="s">
        <v>338</v>
      </c>
      <c r="B16" s="175"/>
      <c r="C16" s="175"/>
      <c r="D16" s="175"/>
      <c r="E16" s="175"/>
      <c r="F16" s="175"/>
      <c r="G16" s="175"/>
    </row>
    <row r="17" spans="1:7" ht="13.5" customHeight="1">
      <c r="A17" s="432" t="s">
        <v>303</v>
      </c>
      <c r="B17" s="430">
        <v>531232</v>
      </c>
      <c r="C17" s="430">
        <v>0</v>
      </c>
      <c r="D17" s="430">
        <v>64146</v>
      </c>
      <c r="E17" s="430">
        <f>'- 31 -'!B15</f>
        <v>61480</v>
      </c>
      <c r="F17" s="430">
        <v>-19585</v>
      </c>
      <c r="G17" s="430">
        <f>SUM(B17:F17)</f>
        <v>637273</v>
      </c>
    </row>
    <row r="18" spans="1:7" ht="13.5" customHeight="1">
      <c r="A18" s="283" t="s">
        <v>304</v>
      </c>
      <c r="B18" s="175">
        <v>522493</v>
      </c>
      <c r="C18" s="175">
        <v>0</v>
      </c>
      <c r="D18" s="175">
        <v>0</v>
      </c>
      <c r="E18" s="175">
        <f>'- 31 -'!B16</f>
        <v>63057</v>
      </c>
      <c r="F18" s="175">
        <v>-15469</v>
      </c>
      <c r="G18" s="175">
        <f>SUM(B18:F18)</f>
        <v>570081</v>
      </c>
    </row>
    <row r="19" spans="1:7" ht="13.5" customHeight="1">
      <c r="A19" s="432" t="s">
        <v>305</v>
      </c>
      <c r="B19" s="430">
        <v>546022</v>
      </c>
      <c r="C19" s="430">
        <v>0</v>
      </c>
      <c r="D19" s="430">
        <v>43226</v>
      </c>
      <c r="E19" s="430">
        <f>'- 31 -'!B17</f>
        <v>53736</v>
      </c>
      <c r="F19" s="430">
        <v>-17939</v>
      </c>
      <c r="G19" s="430">
        <f>SUM(B19:F19)</f>
        <v>625045</v>
      </c>
    </row>
    <row r="20" spans="1:7" ht="13.5" customHeight="1">
      <c r="A20" s="283" t="s">
        <v>306</v>
      </c>
      <c r="B20" s="175"/>
      <c r="C20" s="175"/>
      <c r="D20" s="175"/>
      <c r="E20" s="175"/>
      <c r="F20" s="175"/>
      <c r="G20" s="175"/>
    </row>
    <row r="21" spans="1:7" ht="13.5" customHeight="1">
      <c r="A21" s="432" t="s">
        <v>307</v>
      </c>
      <c r="B21" s="430">
        <v>745743</v>
      </c>
      <c r="C21" s="430">
        <v>0</v>
      </c>
      <c r="D21" s="430">
        <v>24496</v>
      </c>
      <c r="E21" s="430">
        <f>'- 31 -'!B19</f>
        <v>73904</v>
      </c>
      <c r="F21" s="430">
        <v>-25277</v>
      </c>
      <c r="G21" s="430">
        <f aca="true" t="shared" si="0" ref="G21:G48">SUM(B21:F21)</f>
        <v>818866</v>
      </c>
    </row>
    <row r="22" spans="1:7" ht="13.5" customHeight="1">
      <c r="A22" s="283" t="s">
        <v>308</v>
      </c>
      <c r="B22" s="175">
        <v>1162008</v>
      </c>
      <c r="C22" s="175">
        <v>12473</v>
      </c>
      <c r="D22" s="175">
        <v>143298</v>
      </c>
      <c r="E22" s="175">
        <f>'- 31 -'!B20</f>
        <v>102362</v>
      </c>
      <c r="F22" s="175">
        <v>-47980</v>
      </c>
      <c r="G22" s="175">
        <f t="shared" si="0"/>
        <v>1372161</v>
      </c>
    </row>
    <row r="23" spans="1:7" ht="13.5" customHeight="1">
      <c r="A23" s="432" t="s">
        <v>309</v>
      </c>
      <c r="B23" s="430">
        <v>977895</v>
      </c>
      <c r="C23" s="430">
        <v>0</v>
      </c>
      <c r="D23" s="430">
        <v>124491</v>
      </c>
      <c r="E23" s="430">
        <f>'- 31 -'!B21</f>
        <v>144153</v>
      </c>
      <c r="F23" s="430">
        <v>-31332</v>
      </c>
      <c r="G23" s="430">
        <f t="shared" si="0"/>
        <v>1215207</v>
      </c>
    </row>
    <row r="24" spans="1:7" ht="13.5" customHeight="1">
      <c r="A24" s="283" t="s">
        <v>310</v>
      </c>
      <c r="B24" s="175">
        <v>504408</v>
      </c>
      <c r="C24" s="175">
        <v>54161</v>
      </c>
      <c r="D24" s="175">
        <v>58103</v>
      </c>
      <c r="E24" s="175">
        <f>'- 31 -'!B22</f>
        <v>58515</v>
      </c>
      <c r="F24" s="175">
        <v>-26067</v>
      </c>
      <c r="G24" s="175">
        <f t="shared" si="0"/>
        <v>649120</v>
      </c>
    </row>
    <row r="25" spans="1:7" ht="13.5" customHeight="1">
      <c r="A25" s="432" t="s">
        <v>311</v>
      </c>
      <c r="B25" s="430">
        <v>395628</v>
      </c>
      <c r="C25" s="430">
        <v>0</v>
      </c>
      <c r="D25" s="430">
        <v>48138</v>
      </c>
      <c r="E25" s="430">
        <f>'- 31 -'!B23</f>
        <v>44767</v>
      </c>
      <c r="F25" s="430">
        <v>-21902</v>
      </c>
      <c r="G25" s="430">
        <f t="shared" si="0"/>
        <v>466631</v>
      </c>
    </row>
    <row r="26" spans="1:7" ht="13.5" customHeight="1">
      <c r="A26" s="283" t="s">
        <v>312</v>
      </c>
      <c r="B26" s="175">
        <v>1063642</v>
      </c>
      <c r="C26" s="175">
        <v>0</v>
      </c>
      <c r="D26" s="175">
        <v>128489</v>
      </c>
      <c r="E26" s="175">
        <f>'- 31 -'!B24</f>
        <v>155138</v>
      </c>
      <c r="F26" s="175">
        <v>-35164</v>
      </c>
      <c r="G26" s="175">
        <f t="shared" si="0"/>
        <v>1312105</v>
      </c>
    </row>
    <row r="27" spans="1:7" ht="13.5" customHeight="1">
      <c r="A27" s="432" t="s">
        <v>313</v>
      </c>
      <c r="B27" s="430">
        <v>3521616</v>
      </c>
      <c r="C27" s="430">
        <v>198493</v>
      </c>
      <c r="D27" s="430">
        <v>196456</v>
      </c>
      <c r="E27" s="430">
        <f>'- 31 -'!B25</f>
        <v>277711</v>
      </c>
      <c r="F27" s="430">
        <v>-95647</v>
      </c>
      <c r="G27" s="430">
        <f t="shared" si="0"/>
        <v>4098629</v>
      </c>
    </row>
    <row r="28" spans="1:7" ht="13.5" customHeight="1">
      <c r="A28" s="283" t="s">
        <v>314</v>
      </c>
      <c r="B28" s="175">
        <v>880620</v>
      </c>
      <c r="C28" s="175">
        <v>8866</v>
      </c>
      <c r="D28" s="175">
        <v>99463</v>
      </c>
      <c r="E28" s="175">
        <f>'- 31 -'!B26</f>
        <v>111734</v>
      </c>
      <c r="F28" s="175">
        <v>-20696</v>
      </c>
      <c r="G28" s="175">
        <f t="shared" si="0"/>
        <v>1079987</v>
      </c>
    </row>
    <row r="29" spans="1:7" ht="13.5" customHeight="1">
      <c r="A29" s="432" t="s">
        <v>315</v>
      </c>
      <c r="B29" s="430">
        <v>1030205</v>
      </c>
      <c r="C29" s="430">
        <v>36840</v>
      </c>
      <c r="D29" s="430">
        <v>0</v>
      </c>
      <c r="E29" s="430">
        <f>'- 31 -'!B27</f>
        <v>157238</v>
      </c>
      <c r="F29" s="430">
        <v>-55203</v>
      </c>
      <c r="G29" s="430">
        <f t="shared" si="0"/>
        <v>1169080</v>
      </c>
    </row>
    <row r="30" spans="1:7" ht="13.5" customHeight="1">
      <c r="A30" s="283" t="s">
        <v>316</v>
      </c>
      <c r="B30" s="175">
        <v>712555</v>
      </c>
      <c r="C30" s="175">
        <v>0</v>
      </c>
      <c r="D30" s="175">
        <v>48113</v>
      </c>
      <c r="E30" s="175">
        <f>'- 31 -'!B28</f>
        <v>48587</v>
      </c>
      <c r="F30" s="175">
        <v>-19883</v>
      </c>
      <c r="G30" s="175">
        <f t="shared" si="0"/>
        <v>789372</v>
      </c>
    </row>
    <row r="31" spans="1:7" ht="13.5" customHeight="1">
      <c r="A31" s="432" t="s">
        <v>317</v>
      </c>
      <c r="B31" s="430">
        <v>3483149</v>
      </c>
      <c r="C31" s="430">
        <v>262576</v>
      </c>
      <c r="D31" s="430">
        <v>158430</v>
      </c>
      <c r="E31" s="430">
        <f>'- 31 -'!B29</f>
        <v>636537</v>
      </c>
      <c r="F31" s="430">
        <v>-550809</v>
      </c>
      <c r="G31" s="430">
        <f t="shared" si="0"/>
        <v>3989883</v>
      </c>
    </row>
    <row r="32" spans="1:7" ht="13.5" customHeight="1">
      <c r="A32" s="283" t="s">
        <v>318</v>
      </c>
      <c r="B32" s="175">
        <v>390340</v>
      </c>
      <c r="C32" s="175">
        <v>0</v>
      </c>
      <c r="D32" s="175">
        <v>47271</v>
      </c>
      <c r="E32" s="175">
        <f>'- 31 -'!B30</f>
        <v>46942</v>
      </c>
      <c r="F32" s="175">
        <v>-17016</v>
      </c>
      <c r="G32" s="175">
        <f t="shared" si="0"/>
        <v>467537</v>
      </c>
    </row>
    <row r="33" spans="1:7" ht="13.5" customHeight="1">
      <c r="A33" s="432" t="s">
        <v>319</v>
      </c>
      <c r="B33" s="430">
        <v>768135</v>
      </c>
      <c r="C33" s="430">
        <v>0</v>
      </c>
      <c r="D33" s="430">
        <v>57865</v>
      </c>
      <c r="E33" s="430">
        <f>'- 31 -'!B31</f>
        <v>163252</v>
      </c>
      <c r="F33" s="430">
        <v>-15936</v>
      </c>
      <c r="G33" s="430">
        <f t="shared" si="0"/>
        <v>973316</v>
      </c>
    </row>
    <row r="34" spans="1:7" ht="13.5" customHeight="1">
      <c r="A34" s="283" t="s">
        <v>320</v>
      </c>
      <c r="B34" s="175">
        <v>742916</v>
      </c>
      <c r="C34" s="175">
        <v>0</v>
      </c>
      <c r="D34" s="175">
        <v>41931</v>
      </c>
      <c r="E34" s="175">
        <f>'- 31 -'!B32</f>
        <v>43003</v>
      </c>
      <c r="F34" s="175">
        <v>-12477</v>
      </c>
      <c r="G34" s="175">
        <f t="shared" si="0"/>
        <v>815373</v>
      </c>
    </row>
    <row r="35" spans="1:7" ht="13.5" customHeight="1">
      <c r="A35" s="432" t="s">
        <v>321</v>
      </c>
      <c r="B35" s="430">
        <v>711120</v>
      </c>
      <c r="C35" s="430">
        <v>24337</v>
      </c>
      <c r="D35" s="430">
        <v>63797</v>
      </c>
      <c r="E35" s="430">
        <f>'- 31 -'!B33</f>
        <v>64740</v>
      </c>
      <c r="F35" s="430">
        <v>-30335</v>
      </c>
      <c r="G35" s="430">
        <f t="shared" si="0"/>
        <v>833659</v>
      </c>
    </row>
    <row r="36" spans="1:7" ht="13.5" customHeight="1">
      <c r="A36" s="283" t="s">
        <v>322</v>
      </c>
      <c r="B36" s="175">
        <v>803073</v>
      </c>
      <c r="C36" s="175">
        <v>5919</v>
      </c>
      <c r="D36" s="175">
        <v>43145</v>
      </c>
      <c r="E36" s="175">
        <f>'- 31 -'!B34</f>
        <v>50238</v>
      </c>
      <c r="F36" s="175">
        <v>-30368</v>
      </c>
      <c r="G36" s="175">
        <f t="shared" si="0"/>
        <v>872007</v>
      </c>
    </row>
    <row r="37" spans="1:7" ht="13.5" customHeight="1">
      <c r="A37" s="432" t="s">
        <v>323</v>
      </c>
      <c r="B37" s="430">
        <v>4501250</v>
      </c>
      <c r="C37" s="430">
        <v>242254</v>
      </c>
      <c r="D37" s="430">
        <v>312199</v>
      </c>
      <c r="E37" s="430">
        <f>'- 31 -'!B35</f>
        <v>630273</v>
      </c>
      <c r="F37" s="430">
        <v>-277567</v>
      </c>
      <c r="G37" s="430">
        <f t="shared" si="0"/>
        <v>5408409</v>
      </c>
    </row>
    <row r="38" spans="1:7" ht="13.5" customHeight="1">
      <c r="A38" s="283" t="s">
        <v>324</v>
      </c>
      <c r="B38" s="175">
        <v>632119</v>
      </c>
      <c r="C38" s="175">
        <v>33390</v>
      </c>
      <c r="D38" s="175">
        <v>42644</v>
      </c>
      <c r="E38" s="175">
        <f>'- 31 -'!B36</f>
        <v>45945</v>
      </c>
      <c r="F38" s="175">
        <v>-25105</v>
      </c>
      <c r="G38" s="175">
        <f t="shared" si="0"/>
        <v>728993</v>
      </c>
    </row>
    <row r="39" spans="1:7" ht="13.5" customHeight="1">
      <c r="A39" s="432" t="s">
        <v>325</v>
      </c>
      <c r="B39" s="430">
        <v>1041662</v>
      </c>
      <c r="C39" s="430">
        <v>0</v>
      </c>
      <c r="D39" s="430">
        <v>111245</v>
      </c>
      <c r="E39" s="430">
        <f>'- 31 -'!B37</f>
        <v>75303</v>
      </c>
      <c r="F39" s="430">
        <v>-30320</v>
      </c>
      <c r="G39" s="430">
        <f t="shared" si="0"/>
        <v>1197890</v>
      </c>
    </row>
    <row r="40" spans="1:7" ht="13.5" customHeight="1">
      <c r="A40" s="283" t="s">
        <v>326</v>
      </c>
      <c r="B40" s="175">
        <v>2208077</v>
      </c>
      <c r="C40" s="175">
        <v>44612</v>
      </c>
      <c r="D40" s="175">
        <v>192703</v>
      </c>
      <c r="E40" s="175">
        <f>'- 31 -'!B38</f>
        <v>338846</v>
      </c>
      <c r="F40" s="175">
        <v>-33682</v>
      </c>
      <c r="G40" s="175">
        <f t="shared" si="0"/>
        <v>2750556</v>
      </c>
    </row>
    <row r="41" spans="1:7" ht="13.5" customHeight="1">
      <c r="A41" s="432" t="s">
        <v>327</v>
      </c>
      <c r="B41" s="430">
        <v>626411</v>
      </c>
      <c r="C41" s="430">
        <v>0</v>
      </c>
      <c r="D41" s="430">
        <v>44583</v>
      </c>
      <c r="E41" s="430">
        <f>'- 31 -'!B39</f>
        <v>53602</v>
      </c>
      <c r="F41" s="430">
        <v>-10396</v>
      </c>
      <c r="G41" s="430">
        <f t="shared" si="0"/>
        <v>714200</v>
      </c>
    </row>
    <row r="42" spans="1:7" ht="13.5" customHeight="1">
      <c r="A42" s="283" t="s">
        <v>328</v>
      </c>
      <c r="B42" s="175">
        <v>2630019</v>
      </c>
      <c r="C42" s="175">
        <v>0</v>
      </c>
      <c r="D42" s="175">
        <v>85376</v>
      </c>
      <c r="E42" s="175">
        <f>'- 31 -'!B40</f>
        <v>237352</v>
      </c>
      <c r="F42" s="175">
        <v>-182921</v>
      </c>
      <c r="G42" s="175">
        <f t="shared" si="0"/>
        <v>2769826</v>
      </c>
    </row>
    <row r="43" spans="1:7" ht="13.5" customHeight="1">
      <c r="A43" s="432" t="s">
        <v>329</v>
      </c>
      <c r="B43" s="430">
        <v>1532762</v>
      </c>
      <c r="C43" s="430">
        <v>30690</v>
      </c>
      <c r="D43" s="430">
        <v>265597</v>
      </c>
      <c r="E43" s="430">
        <f>'- 31 -'!B41</f>
        <v>175680</v>
      </c>
      <c r="F43" s="430">
        <v>-117874</v>
      </c>
      <c r="G43" s="430">
        <f t="shared" si="0"/>
        <v>1886855</v>
      </c>
    </row>
    <row r="44" spans="1:7" ht="13.5" customHeight="1">
      <c r="A44" s="283" t="s">
        <v>330</v>
      </c>
      <c r="B44" s="175">
        <v>635510</v>
      </c>
      <c r="C44" s="175">
        <v>10987</v>
      </c>
      <c r="D44" s="175">
        <v>66457</v>
      </c>
      <c r="E44" s="175">
        <f>'- 31 -'!B42</f>
        <v>57724</v>
      </c>
      <c r="F44" s="175">
        <v>-23158</v>
      </c>
      <c r="G44" s="175">
        <f t="shared" si="0"/>
        <v>747520</v>
      </c>
    </row>
    <row r="45" spans="1:7" ht="13.5" customHeight="1">
      <c r="A45" s="432" t="s">
        <v>331</v>
      </c>
      <c r="B45" s="430">
        <v>486884</v>
      </c>
      <c r="C45" s="430">
        <v>0</v>
      </c>
      <c r="D45" s="430">
        <v>11821</v>
      </c>
      <c r="E45" s="430">
        <f>'- 31 -'!B43</f>
        <v>39386</v>
      </c>
      <c r="F45" s="430">
        <v>-16828</v>
      </c>
      <c r="G45" s="430">
        <f t="shared" si="0"/>
        <v>521263</v>
      </c>
    </row>
    <row r="46" spans="1:7" ht="13.5" customHeight="1">
      <c r="A46" s="283" t="s">
        <v>332</v>
      </c>
      <c r="B46" s="175">
        <v>289463</v>
      </c>
      <c r="C46" s="175">
        <v>0</v>
      </c>
      <c r="D46" s="175">
        <v>17772</v>
      </c>
      <c r="E46" s="175">
        <f>'- 31 -'!B44</f>
        <v>16058</v>
      </c>
      <c r="F46" s="175">
        <v>-12927</v>
      </c>
      <c r="G46" s="175">
        <f t="shared" si="0"/>
        <v>310366</v>
      </c>
    </row>
    <row r="47" spans="1:7" ht="13.5" customHeight="1">
      <c r="A47" s="432" t="s">
        <v>333</v>
      </c>
      <c r="B47" s="430">
        <v>423226</v>
      </c>
      <c r="C47" s="430">
        <v>0</v>
      </c>
      <c r="D47" s="430">
        <v>19023</v>
      </c>
      <c r="E47" s="430">
        <f>'- 31 -'!B45</f>
        <v>59766</v>
      </c>
      <c r="F47" s="430">
        <v>-840</v>
      </c>
      <c r="G47" s="430">
        <f t="shared" si="0"/>
        <v>501175</v>
      </c>
    </row>
    <row r="48" spans="1:7" ht="13.5" customHeight="1">
      <c r="A48" s="283" t="s">
        <v>334</v>
      </c>
      <c r="B48" s="175">
        <v>7706243</v>
      </c>
      <c r="C48" s="175">
        <v>158237</v>
      </c>
      <c r="D48" s="175">
        <v>200279</v>
      </c>
      <c r="E48" s="175">
        <f>'- 31 -'!B46</f>
        <v>1079249</v>
      </c>
      <c r="F48" s="175">
        <v>-158868</v>
      </c>
      <c r="G48" s="175">
        <f t="shared" si="0"/>
        <v>8985140</v>
      </c>
    </row>
    <row r="49" spans="1:7" ht="4.5" customHeight="1">
      <c r="A49" s="153"/>
      <c r="B49" s="176"/>
      <c r="C49" s="176"/>
      <c r="D49" s="176"/>
      <c r="E49" s="176"/>
      <c r="F49" s="176"/>
      <c r="G49" s="176"/>
    </row>
    <row r="50" spans="1:7" ht="13.5" customHeight="1">
      <c r="A50" s="433" t="s">
        <v>335</v>
      </c>
      <c r="B50" s="434">
        <f aca="true" t="shared" si="1" ref="B50:G50">SUM(B13:B48)</f>
        <v>45122347</v>
      </c>
      <c r="C50" s="434">
        <f t="shared" si="1"/>
        <v>1123835</v>
      </c>
      <c r="D50" s="434">
        <f t="shared" si="1"/>
        <v>2992429</v>
      </c>
      <c r="E50" s="434">
        <f t="shared" si="1"/>
        <v>5452007</v>
      </c>
      <c r="F50" s="434">
        <f t="shared" si="1"/>
        <v>-2051635</v>
      </c>
      <c r="G50" s="434">
        <f t="shared" si="1"/>
        <v>52638983</v>
      </c>
    </row>
    <row r="51" spans="1:7" ht="4.5" customHeight="1">
      <c r="A51" s="153" t="s">
        <v>50</v>
      </c>
      <c r="B51" s="176"/>
      <c r="C51" s="176"/>
      <c r="D51" s="176"/>
      <c r="E51" s="176"/>
      <c r="F51" s="176"/>
      <c r="G51" s="176"/>
    </row>
    <row r="52" spans="1:7" ht="13.5" customHeight="1">
      <c r="A52" s="283" t="s">
        <v>336</v>
      </c>
      <c r="B52" s="175">
        <v>117078</v>
      </c>
      <c r="C52" s="175">
        <v>0</v>
      </c>
      <c r="D52" s="175">
        <v>0</v>
      </c>
      <c r="E52" s="175">
        <f>'- 31 -'!B50</f>
        <v>5130</v>
      </c>
      <c r="F52" s="175">
        <v>-6809</v>
      </c>
      <c r="G52" s="175">
        <f>SUM(B52:F52)</f>
        <v>115399</v>
      </c>
    </row>
    <row r="53" spans="1:7" ht="14.25" customHeight="1">
      <c r="A53" s="29"/>
      <c r="B53" s="29"/>
      <c r="C53" s="29"/>
      <c r="D53" s="29"/>
      <c r="E53" s="29"/>
      <c r="F53" s="29"/>
      <c r="G53" s="29"/>
    </row>
    <row r="54" spans="1:7" ht="14.25" customHeight="1">
      <c r="A54" s="337" t="s">
        <v>33</v>
      </c>
      <c r="B54" s="321"/>
      <c r="C54" s="321"/>
      <c r="D54" s="321"/>
      <c r="E54" s="321"/>
      <c r="F54" s="321"/>
      <c r="G54" s="321"/>
    </row>
    <row r="55" spans="1:7" ht="12" customHeight="1">
      <c r="A55" s="315" t="s">
        <v>34</v>
      </c>
      <c r="B55" s="321"/>
      <c r="C55" s="321"/>
      <c r="D55" s="321"/>
      <c r="E55" s="321"/>
      <c r="F55" s="321"/>
      <c r="G55" s="321"/>
    </row>
    <row r="56" spans="1:4" ht="12" customHeight="1">
      <c r="A56" s="31" t="s">
        <v>35</v>
      </c>
      <c r="B56" s="45"/>
      <c r="C56" s="45"/>
      <c r="D56" s="45"/>
    </row>
    <row r="57" spans="1:4" ht="12" customHeight="1">
      <c r="A57" s="31" t="s">
        <v>36</v>
      </c>
      <c r="B57" s="45"/>
      <c r="C57" s="45"/>
      <c r="D57" s="45"/>
    </row>
    <row r="58" spans="1:4" ht="12" customHeight="1">
      <c r="A58" s="31" t="s">
        <v>37</v>
      </c>
      <c r="B58" s="45"/>
      <c r="C58" s="45"/>
      <c r="D58" s="45"/>
    </row>
    <row r="59" spans="1:4" ht="12" customHeight="1">
      <c r="A59" s="1" t="s">
        <v>38</v>
      </c>
      <c r="B59" s="45"/>
      <c r="C59" s="45"/>
      <c r="D59" s="45"/>
    </row>
    <row r="60" spans="1:4" ht="12" customHeight="1">
      <c r="A60" s="1" t="s">
        <v>39</v>
      </c>
      <c r="B60" s="45"/>
      <c r="C60" s="45"/>
      <c r="D60" s="45"/>
    </row>
    <row r="61" ht="12" customHeight="1">
      <c r="A61" s="337" t="s">
        <v>27</v>
      </c>
    </row>
    <row r="62" ht="12" customHeight="1">
      <c r="A62" s="337" t="s">
        <v>28</v>
      </c>
    </row>
    <row r="63" ht="12" customHeight="1">
      <c r="A63" s="337" t="s">
        <v>29</v>
      </c>
    </row>
    <row r="64" ht="12" customHeight="1">
      <c r="A64" s="337" t="s">
        <v>30</v>
      </c>
    </row>
  </sheetData>
  <printOptions horizontalCentered="1"/>
  <pageMargins left="0.4724409448818898" right="0.4724409448818898" top="0.5905511811023623" bottom="0" header="0.31496062992125984" footer="0"/>
  <pageSetup fitToHeight="1" fitToWidth="1" horizontalDpi="600" verticalDpi="600" orientation="portrait" scale="87" r:id="rId1"/>
  <headerFooter alignWithMargins="0">
    <oddHeader>&amp;C&amp;"Arial,Regular"&amp;11&amp;A</oddHeader>
  </headerFooter>
</worksheet>
</file>

<file path=xl/worksheets/sheet53.xml><?xml version="1.0" encoding="utf-8"?>
<worksheet xmlns="http://schemas.openxmlformats.org/spreadsheetml/2006/main" xmlns:r="http://schemas.openxmlformats.org/officeDocument/2006/relationships">
  <sheetPr codeName="Sheet6111">
    <pageSetUpPr fitToPage="1"/>
  </sheetPr>
  <dimension ref="A1:G59"/>
  <sheetViews>
    <sheetView showGridLines="0" showZeros="0" workbookViewId="0" topLeftCell="A1">
      <selection activeCell="A1" sqref="A1"/>
    </sheetView>
  </sheetViews>
  <sheetFormatPr defaultColWidth="14.83203125" defaultRowHeight="12"/>
  <cols>
    <col min="1" max="1" width="27.83203125" style="1" customWidth="1"/>
    <col min="2" max="3" width="16.83203125" style="1" customWidth="1"/>
    <col min="4" max="4" width="18.83203125" style="1" customWidth="1"/>
    <col min="5" max="5" width="17.83203125" style="1" customWidth="1"/>
    <col min="6" max="6" width="18.83203125" style="1" customWidth="1"/>
    <col min="7" max="7" width="17.83203125" style="1" customWidth="1"/>
    <col min="8" max="16384" width="14.83203125" style="1" customWidth="1"/>
  </cols>
  <sheetData>
    <row r="1" spans="1:4" ht="6.75" customHeight="1">
      <c r="A1" s="5"/>
      <c r="B1" s="6"/>
      <c r="C1" s="6"/>
      <c r="D1" s="6"/>
    </row>
    <row r="2" spans="1:7" ht="19.5" customHeight="1">
      <c r="A2" s="306"/>
      <c r="B2" s="306" t="s">
        <v>594</v>
      </c>
      <c r="C2" s="198"/>
      <c r="D2" s="198"/>
      <c r="E2" s="198"/>
      <c r="F2" s="198"/>
      <c r="G2" s="502" t="s">
        <v>426</v>
      </c>
    </row>
    <row r="3" spans="1:7" ht="19.5" customHeight="1">
      <c r="A3" s="7"/>
      <c r="B3" s="307"/>
      <c r="C3" s="308"/>
      <c r="D3" s="308"/>
      <c r="E3" s="308"/>
      <c r="F3" s="308"/>
      <c r="G3" s="309"/>
    </row>
    <row r="4" spans="1:7" ht="13.5" customHeight="1">
      <c r="A4" s="278"/>
      <c r="B4" s="477" t="s">
        <v>427</v>
      </c>
      <c r="C4" s="478"/>
      <c r="D4" s="478"/>
      <c r="E4" s="478"/>
      <c r="F4" s="478"/>
      <c r="G4" s="479"/>
    </row>
    <row r="5" spans="1:7" ht="12.75" customHeight="1">
      <c r="A5" s="310"/>
      <c r="B5" s="311"/>
      <c r="C5" s="311"/>
      <c r="D5" s="311"/>
      <c r="E5" s="311"/>
      <c r="F5" s="311"/>
      <c r="G5" s="311"/>
    </row>
    <row r="6" spans="1:7" ht="12.75" customHeight="1">
      <c r="A6" s="310"/>
      <c r="B6" s="294"/>
      <c r="C6" s="294"/>
      <c r="D6" s="294"/>
      <c r="E6" s="294"/>
      <c r="F6" s="294"/>
      <c r="G6" s="294" t="s">
        <v>112</v>
      </c>
    </row>
    <row r="7" spans="1:7" ht="12.75" customHeight="1">
      <c r="A7" s="310"/>
      <c r="B7" s="312"/>
      <c r="C7" s="312" t="s">
        <v>428</v>
      </c>
      <c r="D7" s="312"/>
      <c r="E7" s="312"/>
      <c r="F7" s="312"/>
      <c r="G7" s="312" t="s">
        <v>423</v>
      </c>
    </row>
    <row r="8" spans="1:7" ht="12.75" customHeight="1">
      <c r="A8" s="310"/>
      <c r="B8" s="312" t="s">
        <v>112</v>
      </c>
      <c r="C8" s="312" t="s">
        <v>154</v>
      </c>
      <c r="D8" s="312" t="s">
        <v>429</v>
      </c>
      <c r="E8" s="312"/>
      <c r="F8" s="312" t="s">
        <v>112</v>
      </c>
      <c r="G8" s="313" t="s">
        <v>117</v>
      </c>
    </row>
    <row r="9" spans="1:7" ht="12.75" customHeight="1">
      <c r="A9" s="310"/>
      <c r="B9" s="312" t="s">
        <v>173</v>
      </c>
      <c r="C9" s="312" t="s">
        <v>430</v>
      </c>
      <c r="D9" s="312" t="s">
        <v>431</v>
      </c>
      <c r="E9" s="312" t="s">
        <v>432</v>
      </c>
      <c r="F9" s="312" t="s">
        <v>423</v>
      </c>
      <c r="G9" s="312" t="s">
        <v>433</v>
      </c>
    </row>
    <row r="10" spans="1:7" ht="12.75" customHeight="1">
      <c r="A10" s="19"/>
      <c r="B10" s="313" t="s">
        <v>342</v>
      </c>
      <c r="C10" s="313" t="s">
        <v>203</v>
      </c>
      <c r="D10" s="313" t="s">
        <v>343</v>
      </c>
      <c r="E10" s="313" t="s">
        <v>260</v>
      </c>
      <c r="F10" s="313" t="s">
        <v>117</v>
      </c>
      <c r="G10" s="313" t="s">
        <v>260</v>
      </c>
    </row>
    <row r="11" spans="1:7" ht="15.75" customHeight="1">
      <c r="A11" s="21" t="s">
        <v>141</v>
      </c>
      <c r="B11" s="314" t="s">
        <v>434</v>
      </c>
      <c r="C11" s="314" t="s">
        <v>436</v>
      </c>
      <c r="D11" s="314" t="s">
        <v>40</v>
      </c>
      <c r="E11" s="314" t="s">
        <v>185</v>
      </c>
      <c r="F11" s="314" t="s">
        <v>435</v>
      </c>
      <c r="G11" s="314" t="s">
        <v>185</v>
      </c>
    </row>
    <row r="12" spans="1:5" ht="4.5" customHeight="1">
      <c r="A12" s="24"/>
      <c r="C12" s="305"/>
      <c r="D12" s="241"/>
      <c r="E12" s="5"/>
    </row>
    <row r="13" spans="1:7" ht="13.5" customHeight="1">
      <c r="A13" s="432" t="s">
        <v>300</v>
      </c>
      <c r="B13" s="430">
        <f>'- 3 -'!B11</f>
        <v>12134629</v>
      </c>
      <c r="C13" s="430">
        <f>'- 47 -'!C11</f>
        <v>228000</v>
      </c>
      <c r="D13" s="430">
        <v>0</v>
      </c>
      <c r="E13" s="430">
        <f>SUM(B13:D13)</f>
        <v>12362629</v>
      </c>
      <c r="F13" s="430">
        <f>'- 61 -'!G13</f>
        <v>529538</v>
      </c>
      <c r="G13" s="354">
        <f>F13/E13*100</f>
        <v>4.28337694191098</v>
      </c>
    </row>
    <row r="14" spans="1:7" ht="13.5" customHeight="1">
      <c r="A14" s="283" t="s">
        <v>301</v>
      </c>
      <c r="B14" s="175">
        <f>'- 3 -'!B12</f>
        <v>21177960</v>
      </c>
      <c r="C14" s="175">
        <f>'- 47 -'!C12</f>
        <v>523650</v>
      </c>
      <c r="D14" s="175">
        <v>-449058</v>
      </c>
      <c r="E14" s="175">
        <f>SUM(B14:D14)</f>
        <v>21252552</v>
      </c>
      <c r="F14" s="175">
        <f>'- 61 -'!G14</f>
        <v>731839</v>
      </c>
      <c r="G14" s="80">
        <f aca="true" t="shared" si="0" ref="G14:G52">F14/E14*100</f>
        <v>3.4435346870342913</v>
      </c>
    </row>
    <row r="15" spans="1:7" ht="13.5" customHeight="1">
      <c r="A15" s="432" t="s">
        <v>302</v>
      </c>
      <c r="B15" s="430">
        <f>'- 3 -'!B13</f>
        <v>51917177</v>
      </c>
      <c r="C15" s="430">
        <f>'- 47 -'!C13</f>
        <v>331089</v>
      </c>
      <c r="D15" s="430">
        <v>0</v>
      </c>
      <c r="E15" s="430">
        <f>SUM(B15:D15)</f>
        <v>52248266</v>
      </c>
      <c r="F15" s="430">
        <f>'- 61 -'!G15</f>
        <v>2100081</v>
      </c>
      <c r="G15" s="354">
        <f t="shared" si="0"/>
        <v>4.0194271710375995</v>
      </c>
    </row>
    <row r="16" spans="1:7" ht="13.5" customHeight="1">
      <c r="A16" s="283" t="s">
        <v>338</v>
      </c>
      <c r="B16" s="175"/>
      <c r="C16" s="175"/>
      <c r="D16" s="175"/>
      <c r="E16" s="175"/>
      <c r="F16" s="175"/>
      <c r="G16" s="480" t="s">
        <v>258</v>
      </c>
    </row>
    <row r="17" spans="1:7" ht="13.5" customHeight="1">
      <c r="A17" s="432" t="s">
        <v>303</v>
      </c>
      <c r="B17" s="430">
        <f>'- 3 -'!B15</f>
        <v>13884899</v>
      </c>
      <c r="C17" s="430">
        <f>'- 47 -'!C15</f>
        <v>393930</v>
      </c>
      <c r="D17" s="430">
        <v>0</v>
      </c>
      <c r="E17" s="430">
        <f>SUM(B17:D17)</f>
        <v>14278829</v>
      </c>
      <c r="F17" s="430">
        <f>'- 61 -'!G17</f>
        <v>637273</v>
      </c>
      <c r="G17" s="354">
        <f t="shared" si="0"/>
        <v>4.463062062022033</v>
      </c>
    </row>
    <row r="18" spans="1:7" ht="13.5" customHeight="1">
      <c r="A18" s="283" t="s">
        <v>304</v>
      </c>
      <c r="B18" s="175">
        <f>'- 3 -'!B16</f>
        <v>11221611</v>
      </c>
      <c r="C18" s="175">
        <f>'- 47 -'!C16</f>
        <v>17778</v>
      </c>
      <c r="D18" s="175">
        <v>0</v>
      </c>
      <c r="E18" s="175">
        <f>SUM(B18:D18)</f>
        <v>11239389</v>
      </c>
      <c r="F18" s="175">
        <f>'- 61 -'!G18</f>
        <v>570081</v>
      </c>
      <c r="G18" s="80">
        <f t="shared" si="0"/>
        <v>5.072170738106848</v>
      </c>
    </row>
    <row r="19" spans="1:7" ht="13.5" customHeight="1">
      <c r="A19" s="432" t="s">
        <v>305</v>
      </c>
      <c r="B19" s="430">
        <f>'- 3 -'!B17</f>
        <v>13281954</v>
      </c>
      <c r="C19" s="430">
        <f>'- 47 -'!C17</f>
        <v>281752</v>
      </c>
      <c r="D19" s="430">
        <v>0</v>
      </c>
      <c r="E19" s="430">
        <f>SUM(B19:D19)</f>
        <v>13563706</v>
      </c>
      <c r="F19" s="430">
        <f>'- 61 -'!G19</f>
        <v>625045</v>
      </c>
      <c r="G19" s="354">
        <f t="shared" si="0"/>
        <v>4.608216957813742</v>
      </c>
    </row>
    <row r="20" spans="1:7" ht="13.5" customHeight="1">
      <c r="A20" s="283" t="s">
        <v>306</v>
      </c>
      <c r="B20" s="175"/>
      <c r="C20" s="175">
        <f>'- 47 -'!C18</f>
        <v>200000</v>
      </c>
      <c r="D20" s="175"/>
      <c r="E20" s="175"/>
      <c r="F20" s="175"/>
      <c r="G20" s="480" t="s">
        <v>258</v>
      </c>
    </row>
    <row r="21" spans="1:7" ht="13.5" customHeight="1">
      <c r="A21" s="432" t="s">
        <v>307</v>
      </c>
      <c r="B21" s="430">
        <f>'- 3 -'!B19</f>
        <v>21865352</v>
      </c>
      <c r="C21" s="430">
        <f>'- 47 -'!C19</f>
        <v>217932</v>
      </c>
      <c r="D21" s="430">
        <v>0</v>
      </c>
      <c r="E21" s="430">
        <f aca="true" t="shared" si="1" ref="E21:E48">SUM(B21:D21)</f>
        <v>22083284</v>
      </c>
      <c r="F21" s="430">
        <f>'- 61 -'!G21</f>
        <v>818866</v>
      </c>
      <c r="G21" s="354">
        <f t="shared" si="0"/>
        <v>3.7080807365426267</v>
      </c>
    </row>
    <row r="22" spans="1:7" ht="13.5" customHeight="1">
      <c r="A22" s="283" t="s">
        <v>308</v>
      </c>
      <c r="B22" s="175">
        <f>'- 3 -'!B20</f>
        <v>42631460</v>
      </c>
      <c r="C22" s="175">
        <f>'- 47 -'!C20</f>
        <v>600713</v>
      </c>
      <c r="D22" s="175">
        <v>0</v>
      </c>
      <c r="E22" s="175">
        <f t="shared" si="1"/>
        <v>43232173</v>
      </c>
      <c r="F22" s="175">
        <f>'- 61 -'!G22</f>
        <v>1372161</v>
      </c>
      <c r="G22" s="80">
        <f t="shared" si="0"/>
        <v>3.1739348378347763</v>
      </c>
    </row>
    <row r="23" spans="1:7" ht="13.5" customHeight="1">
      <c r="A23" s="432" t="s">
        <v>309</v>
      </c>
      <c r="B23" s="430">
        <f>'- 3 -'!B21</f>
        <v>26186070</v>
      </c>
      <c r="C23" s="430">
        <f>'- 47 -'!C21</f>
        <v>351903</v>
      </c>
      <c r="D23" s="430">
        <v>0</v>
      </c>
      <c r="E23" s="430">
        <f t="shared" si="1"/>
        <v>26537973</v>
      </c>
      <c r="F23" s="430">
        <f>'- 61 -'!G23</f>
        <v>1215207</v>
      </c>
      <c r="G23" s="354">
        <f t="shared" si="0"/>
        <v>4.579125165286738</v>
      </c>
    </row>
    <row r="24" spans="1:7" ht="13.5" customHeight="1">
      <c r="A24" s="283" t="s">
        <v>310</v>
      </c>
      <c r="B24" s="175">
        <f>'- 3 -'!B22</f>
        <v>14303016</v>
      </c>
      <c r="C24" s="175">
        <f>'- 47 -'!C22</f>
        <v>86425</v>
      </c>
      <c r="D24" s="175">
        <v>-435091</v>
      </c>
      <c r="E24" s="175">
        <f t="shared" si="1"/>
        <v>13954350</v>
      </c>
      <c r="F24" s="175">
        <f>'- 61 -'!G24</f>
        <v>649120</v>
      </c>
      <c r="G24" s="80">
        <f t="shared" si="0"/>
        <v>4.651739421757373</v>
      </c>
    </row>
    <row r="25" spans="1:7" ht="13.5" customHeight="1">
      <c r="A25" s="432" t="s">
        <v>311</v>
      </c>
      <c r="B25" s="430">
        <f>'- 3 -'!B23</f>
        <v>11619040</v>
      </c>
      <c r="C25" s="430">
        <f>'- 47 -'!C23</f>
        <v>237133</v>
      </c>
      <c r="D25" s="430">
        <v>-187179</v>
      </c>
      <c r="E25" s="430">
        <f t="shared" si="1"/>
        <v>11668994</v>
      </c>
      <c r="F25" s="430">
        <f>'- 61 -'!G25</f>
        <v>466631</v>
      </c>
      <c r="G25" s="354">
        <f t="shared" si="0"/>
        <v>3.998896562977065</v>
      </c>
    </row>
    <row r="26" spans="1:7" ht="13.5" customHeight="1">
      <c r="A26" s="283" t="s">
        <v>312</v>
      </c>
      <c r="B26" s="175">
        <f>'- 3 -'!B24</f>
        <v>38583479</v>
      </c>
      <c r="C26" s="175">
        <f>'- 47 -'!C24</f>
        <v>866674</v>
      </c>
      <c r="D26" s="175">
        <v>-295859</v>
      </c>
      <c r="E26" s="175">
        <f t="shared" si="1"/>
        <v>39154294</v>
      </c>
      <c r="F26" s="175">
        <f>'- 61 -'!G26</f>
        <v>1312105</v>
      </c>
      <c r="G26" s="80">
        <f t="shared" si="0"/>
        <v>3.351113928909049</v>
      </c>
    </row>
    <row r="27" spans="1:7" ht="13.5" customHeight="1">
      <c r="A27" s="432" t="s">
        <v>313</v>
      </c>
      <c r="B27" s="430">
        <f>'- 3 -'!B25</f>
        <v>121380323</v>
      </c>
      <c r="C27" s="430">
        <f>'- 47 -'!C25</f>
        <v>879859</v>
      </c>
      <c r="D27" s="430">
        <v>0</v>
      </c>
      <c r="E27" s="430">
        <f t="shared" si="1"/>
        <v>122260182</v>
      </c>
      <c r="F27" s="430">
        <f>'- 61 -'!G27</f>
        <v>4098629</v>
      </c>
      <c r="G27" s="354">
        <f t="shared" si="0"/>
        <v>3.3523825443021185</v>
      </c>
    </row>
    <row r="28" spans="1:7" ht="13.5" customHeight="1">
      <c r="A28" s="283" t="s">
        <v>314</v>
      </c>
      <c r="B28" s="175">
        <f>'- 3 -'!B26</f>
        <v>29116951</v>
      </c>
      <c r="C28" s="175">
        <f>'- 47 -'!C26</f>
        <v>353053</v>
      </c>
      <c r="D28" s="175">
        <v>-75000</v>
      </c>
      <c r="E28" s="175">
        <f t="shared" si="1"/>
        <v>29395004</v>
      </c>
      <c r="F28" s="175">
        <f>'- 61 -'!G28</f>
        <v>1079987</v>
      </c>
      <c r="G28" s="80">
        <f t="shared" si="0"/>
        <v>3.67404950854914</v>
      </c>
    </row>
    <row r="29" spans="1:7" ht="13.5" customHeight="1">
      <c r="A29" s="432" t="s">
        <v>315</v>
      </c>
      <c r="B29" s="430">
        <f>'- 3 -'!B27</f>
        <v>29577027</v>
      </c>
      <c r="C29" s="430">
        <f>'- 47 -'!C27</f>
        <v>471594</v>
      </c>
      <c r="D29" s="430">
        <v>0</v>
      </c>
      <c r="E29" s="430">
        <f t="shared" si="1"/>
        <v>30048621</v>
      </c>
      <c r="F29" s="430">
        <f>'- 61 -'!G29</f>
        <v>1169080</v>
      </c>
      <c r="G29" s="354">
        <f t="shared" si="0"/>
        <v>3.89062779286943</v>
      </c>
    </row>
    <row r="30" spans="1:7" ht="13.5" customHeight="1">
      <c r="A30" s="283" t="s">
        <v>316</v>
      </c>
      <c r="B30" s="175">
        <f>'- 3 -'!B28</f>
        <v>18067346</v>
      </c>
      <c r="C30" s="175">
        <f>'- 47 -'!C28</f>
        <v>135203</v>
      </c>
      <c r="D30" s="175">
        <v>0</v>
      </c>
      <c r="E30" s="175">
        <f t="shared" si="1"/>
        <v>18202549</v>
      </c>
      <c r="F30" s="175">
        <f>'- 61 -'!G30</f>
        <v>789372</v>
      </c>
      <c r="G30" s="80">
        <f t="shared" si="0"/>
        <v>4.336601428733965</v>
      </c>
    </row>
    <row r="31" spans="1:7" ht="13.5" customHeight="1">
      <c r="A31" s="432" t="s">
        <v>317</v>
      </c>
      <c r="B31" s="430">
        <f>'- 3 -'!B29</f>
        <v>112209002</v>
      </c>
      <c r="C31" s="430">
        <f>'- 47 -'!C29</f>
        <v>2603198</v>
      </c>
      <c r="D31" s="430">
        <v>0</v>
      </c>
      <c r="E31" s="430">
        <f t="shared" si="1"/>
        <v>114812200</v>
      </c>
      <c r="F31" s="430">
        <f>'- 61 -'!G31</f>
        <v>3989883</v>
      </c>
      <c r="G31" s="354">
        <f t="shared" si="0"/>
        <v>3.475138530574277</v>
      </c>
    </row>
    <row r="32" spans="1:7" ht="13.5" customHeight="1">
      <c r="A32" s="283" t="s">
        <v>318</v>
      </c>
      <c r="B32" s="175">
        <f>'- 3 -'!B30</f>
        <v>10394627</v>
      </c>
      <c r="C32" s="175">
        <f>'- 47 -'!C30</f>
        <v>160000</v>
      </c>
      <c r="D32" s="175">
        <v>0</v>
      </c>
      <c r="E32" s="175">
        <f t="shared" si="1"/>
        <v>10554627</v>
      </c>
      <c r="F32" s="175">
        <f>'- 61 -'!G32</f>
        <v>467537</v>
      </c>
      <c r="G32" s="80">
        <f t="shared" si="0"/>
        <v>4.429687567357899</v>
      </c>
    </row>
    <row r="33" spans="1:7" ht="13.5" customHeight="1">
      <c r="A33" s="432" t="s">
        <v>319</v>
      </c>
      <c r="B33" s="430">
        <f>'- 3 -'!B31</f>
        <v>27456026</v>
      </c>
      <c r="C33" s="430">
        <f>'- 47 -'!C31</f>
        <v>125548</v>
      </c>
      <c r="D33" s="430">
        <v>-407327</v>
      </c>
      <c r="E33" s="430">
        <f t="shared" si="1"/>
        <v>27174247</v>
      </c>
      <c r="F33" s="430">
        <f>'- 61 -'!G33</f>
        <v>973316</v>
      </c>
      <c r="G33" s="354">
        <f t="shared" si="0"/>
        <v>3.5817588616162945</v>
      </c>
    </row>
    <row r="34" spans="1:7" ht="13.5" customHeight="1">
      <c r="A34" s="283" t="s">
        <v>320</v>
      </c>
      <c r="B34" s="175">
        <f>'- 3 -'!B32</f>
        <v>19689714</v>
      </c>
      <c r="C34" s="175">
        <f>'- 47 -'!C32</f>
        <v>292563</v>
      </c>
      <c r="D34" s="175">
        <v>-238606</v>
      </c>
      <c r="E34" s="175">
        <f t="shared" si="1"/>
        <v>19743671</v>
      </c>
      <c r="F34" s="175">
        <f>'- 61 -'!G34</f>
        <v>815373</v>
      </c>
      <c r="G34" s="80">
        <f t="shared" si="0"/>
        <v>4.129794302184229</v>
      </c>
    </row>
    <row r="35" spans="1:7" ht="13.5" customHeight="1">
      <c r="A35" s="432" t="s">
        <v>321</v>
      </c>
      <c r="B35" s="430">
        <f>'- 3 -'!B33</f>
        <v>22667051</v>
      </c>
      <c r="C35" s="430">
        <f>'- 47 -'!C33</f>
        <v>396986</v>
      </c>
      <c r="D35" s="430">
        <v>0</v>
      </c>
      <c r="E35" s="430">
        <f t="shared" si="1"/>
        <v>23064037</v>
      </c>
      <c r="F35" s="430">
        <f>'- 61 -'!G35</f>
        <v>833659</v>
      </c>
      <c r="G35" s="354">
        <f t="shared" si="0"/>
        <v>3.614540680801024</v>
      </c>
    </row>
    <row r="36" spans="1:7" ht="13.5" customHeight="1">
      <c r="A36" s="283" t="s">
        <v>322</v>
      </c>
      <c r="B36" s="175">
        <f>'- 3 -'!B34</f>
        <v>19416219</v>
      </c>
      <c r="C36" s="175">
        <f>'- 47 -'!C34</f>
        <v>381670</v>
      </c>
      <c r="D36" s="175">
        <v>-2464</v>
      </c>
      <c r="E36" s="175">
        <f t="shared" si="1"/>
        <v>19795425</v>
      </c>
      <c r="F36" s="175">
        <f>'- 61 -'!G36</f>
        <v>872007</v>
      </c>
      <c r="G36" s="80">
        <f t="shared" si="0"/>
        <v>4.405093601172998</v>
      </c>
    </row>
    <row r="37" spans="1:7" ht="13.5" customHeight="1">
      <c r="A37" s="432" t="s">
        <v>323</v>
      </c>
      <c r="B37" s="430">
        <f>'- 3 -'!B35</f>
        <v>138152685</v>
      </c>
      <c r="C37" s="430">
        <f>'- 47 -'!C35</f>
        <v>2106009</v>
      </c>
      <c r="D37" s="430">
        <v>-915178</v>
      </c>
      <c r="E37" s="430">
        <f t="shared" si="1"/>
        <v>139343516</v>
      </c>
      <c r="F37" s="430">
        <f>'- 61 -'!G37</f>
        <v>5408409</v>
      </c>
      <c r="G37" s="354">
        <f t="shared" si="0"/>
        <v>3.8813495993599014</v>
      </c>
    </row>
    <row r="38" spans="1:7" ht="13.5" customHeight="1">
      <c r="A38" s="283" t="s">
        <v>324</v>
      </c>
      <c r="B38" s="175">
        <f>'- 3 -'!B36</f>
        <v>17471921</v>
      </c>
      <c r="C38" s="175">
        <f>'- 47 -'!C36</f>
        <v>353626</v>
      </c>
      <c r="D38" s="175">
        <v>-134840</v>
      </c>
      <c r="E38" s="175">
        <f t="shared" si="1"/>
        <v>17690707</v>
      </c>
      <c r="F38" s="175">
        <f>'- 61 -'!G38</f>
        <v>728993</v>
      </c>
      <c r="G38" s="80">
        <f t="shared" si="0"/>
        <v>4.1207680394005735</v>
      </c>
    </row>
    <row r="39" spans="1:7" ht="13.5" customHeight="1">
      <c r="A39" s="432" t="s">
        <v>325</v>
      </c>
      <c r="B39" s="430">
        <f>'- 3 -'!B37</f>
        <v>28420321</v>
      </c>
      <c r="C39" s="430">
        <f>'- 47 -'!C37</f>
        <v>646591</v>
      </c>
      <c r="D39" s="430">
        <v>-264387</v>
      </c>
      <c r="E39" s="430">
        <f t="shared" si="1"/>
        <v>28802525</v>
      </c>
      <c r="F39" s="430">
        <f>'- 61 -'!G39</f>
        <v>1197890</v>
      </c>
      <c r="G39" s="354">
        <f t="shared" si="0"/>
        <v>4.158975645364425</v>
      </c>
    </row>
    <row r="40" spans="1:7" ht="13.5" customHeight="1">
      <c r="A40" s="283" t="s">
        <v>326</v>
      </c>
      <c r="B40" s="175">
        <f>'- 3 -'!B38</f>
        <v>71350916</v>
      </c>
      <c r="C40" s="175">
        <f>'- 47 -'!C38</f>
        <v>1195883</v>
      </c>
      <c r="D40" s="175">
        <v>-375839</v>
      </c>
      <c r="E40" s="175">
        <f t="shared" si="1"/>
        <v>72170960</v>
      </c>
      <c r="F40" s="175">
        <f>'- 61 -'!G40</f>
        <v>2750556</v>
      </c>
      <c r="G40" s="80">
        <f t="shared" si="0"/>
        <v>3.811167261735191</v>
      </c>
    </row>
    <row r="41" spans="1:7" ht="13.5" customHeight="1">
      <c r="A41" s="432" t="s">
        <v>327</v>
      </c>
      <c r="B41" s="430">
        <f>'- 3 -'!B39</f>
        <v>16120446</v>
      </c>
      <c r="C41" s="430">
        <f>'- 47 -'!C39</f>
        <v>308266</v>
      </c>
      <c r="D41" s="430">
        <v>0</v>
      </c>
      <c r="E41" s="430">
        <f t="shared" si="1"/>
        <v>16428712</v>
      </c>
      <c r="F41" s="430">
        <f>'- 61 -'!G41</f>
        <v>714200</v>
      </c>
      <c r="G41" s="354">
        <f t="shared" si="0"/>
        <v>4.347267150340209</v>
      </c>
    </row>
    <row r="42" spans="1:7" ht="13.5" customHeight="1">
      <c r="A42" s="283" t="s">
        <v>328</v>
      </c>
      <c r="B42" s="175">
        <f>'- 3 -'!B40</f>
        <v>73525009</v>
      </c>
      <c r="C42" s="175">
        <f>'- 47 -'!C40</f>
        <v>1324364</v>
      </c>
      <c r="D42" s="175">
        <v>0</v>
      </c>
      <c r="E42" s="175">
        <f t="shared" si="1"/>
        <v>74849373</v>
      </c>
      <c r="F42" s="175">
        <f>'- 61 -'!G42</f>
        <v>2769826</v>
      </c>
      <c r="G42" s="80">
        <f t="shared" si="0"/>
        <v>3.7005333364649564</v>
      </c>
    </row>
    <row r="43" spans="1:7" ht="13.5" customHeight="1">
      <c r="A43" s="432" t="s">
        <v>329</v>
      </c>
      <c r="B43" s="430">
        <f>'- 3 -'!B41</f>
        <v>44369173</v>
      </c>
      <c r="C43" s="430">
        <f>'- 47 -'!C41</f>
        <v>1325814</v>
      </c>
      <c r="D43" s="430">
        <v>-1023917</v>
      </c>
      <c r="E43" s="430">
        <f t="shared" si="1"/>
        <v>44671070</v>
      </c>
      <c r="F43" s="430">
        <f>'- 61 -'!G43</f>
        <v>1886855</v>
      </c>
      <c r="G43" s="354">
        <f t="shared" si="0"/>
        <v>4.2238858393139</v>
      </c>
    </row>
    <row r="44" spans="1:7" ht="13.5" customHeight="1">
      <c r="A44" s="283" t="s">
        <v>330</v>
      </c>
      <c r="B44" s="175">
        <f>'- 3 -'!B42</f>
        <v>16217937</v>
      </c>
      <c r="C44" s="175">
        <f>'- 47 -'!C42</f>
        <v>371083</v>
      </c>
      <c r="D44" s="175">
        <v>0</v>
      </c>
      <c r="E44" s="175">
        <f t="shared" si="1"/>
        <v>16589020</v>
      </c>
      <c r="F44" s="175">
        <f>'- 61 -'!G44</f>
        <v>747520</v>
      </c>
      <c r="G44" s="80">
        <f t="shared" si="0"/>
        <v>4.506113079615312</v>
      </c>
    </row>
    <row r="45" spans="1:7" ht="13.5" customHeight="1">
      <c r="A45" s="432" t="s">
        <v>331</v>
      </c>
      <c r="B45" s="430">
        <f>'- 3 -'!B43</f>
        <v>9618329</v>
      </c>
      <c r="C45" s="430">
        <f>'- 47 -'!C43</f>
        <v>187132</v>
      </c>
      <c r="D45" s="430">
        <v>-176216</v>
      </c>
      <c r="E45" s="430">
        <f t="shared" si="1"/>
        <v>9629245</v>
      </c>
      <c r="F45" s="430">
        <f>'- 61 -'!G45</f>
        <v>521263</v>
      </c>
      <c r="G45" s="354">
        <f t="shared" si="0"/>
        <v>5.413331990202763</v>
      </c>
    </row>
    <row r="46" spans="1:7" ht="13.5" customHeight="1">
      <c r="A46" s="283" t="s">
        <v>332</v>
      </c>
      <c r="B46" s="175">
        <f>'- 3 -'!B44</f>
        <v>7059506</v>
      </c>
      <c r="C46" s="175">
        <f>'- 47 -'!C44</f>
        <v>245209</v>
      </c>
      <c r="D46" s="175">
        <v>0</v>
      </c>
      <c r="E46" s="175">
        <f t="shared" si="1"/>
        <v>7304715</v>
      </c>
      <c r="F46" s="175">
        <f>'- 61 -'!G46</f>
        <v>310366</v>
      </c>
      <c r="G46" s="80">
        <f t="shared" si="0"/>
        <v>4.248844753012267</v>
      </c>
    </row>
    <row r="47" spans="1:7" ht="13.5" customHeight="1">
      <c r="A47" s="432" t="s">
        <v>333</v>
      </c>
      <c r="B47" s="430">
        <f>'- 3 -'!B45</f>
        <v>11527127</v>
      </c>
      <c r="C47" s="430">
        <f>'- 47 -'!C45</f>
        <v>530651</v>
      </c>
      <c r="D47" s="430">
        <v>-341173</v>
      </c>
      <c r="E47" s="430">
        <f t="shared" si="1"/>
        <v>11716605</v>
      </c>
      <c r="F47" s="430">
        <f>'- 61 -'!G47</f>
        <v>501175</v>
      </c>
      <c r="G47" s="354">
        <f t="shared" si="0"/>
        <v>4.277476282592099</v>
      </c>
    </row>
    <row r="48" spans="1:7" ht="13.5" customHeight="1">
      <c r="A48" s="283" t="s">
        <v>334</v>
      </c>
      <c r="B48" s="175">
        <f>'- 3 -'!B46</f>
        <v>282147171</v>
      </c>
      <c r="C48" s="175">
        <f>'- 47 -'!C46</f>
        <v>2549895</v>
      </c>
      <c r="D48" s="175">
        <v>-275000</v>
      </c>
      <c r="E48" s="175">
        <f t="shared" si="1"/>
        <v>284422066</v>
      </c>
      <c r="F48" s="175">
        <f>'- 61 -'!G48</f>
        <v>8985140</v>
      </c>
      <c r="G48" s="80">
        <f t="shared" si="0"/>
        <v>3.1590868199375217</v>
      </c>
    </row>
    <row r="49" spans="1:7" ht="4.5" customHeight="1">
      <c r="A49" s="153"/>
      <c r="B49" s="176"/>
      <c r="C49" s="176"/>
      <c r="D49" s="176"/>
      <c r="E49" s="176"/>
      <c r="F49" s="176"/>
      <c r="G49"/>
    </row>
    <row r="50" spans="1:7" ht="14.25" customHeight="1">
      <c r="A50" s="433" t="s">
        <v>335</v>
      </c>
      <c r="B50" s="434">
        <f>SUM(B13:B48)</f>
        <v>1404761474</v>
      </c>
      <c r="C50" s="434">
        <f>SUM(C13:C48)</f>
        <v>21281176</v>
      </c>
      <c r="D50" s="434">
        <f>SUM(D13:D48)</f>
        <v>-5597134</v>
      </c>
      <c r="E50" s="434">
        <f>SUM(E13:E48)</f>
        <v>1420245516</v>
      </c>
      <c r="F50" s="434">
        <f>SUM(F13:F48)</f>
        <v>52638983</v>
      </c>
      <c r="G50" s="357">
        <f t="shared" si="0"/>
        <v>3.7063298145980554</v>
      </c>
    </row>
    <row r="51" spans="1:7" ht="4.5" customHeight="1">
      <c r="A51" s="153" t="s">
        <v>50</v>
      </c>
      <c r="B51" s="176"/>
      <c r="C51" s="176"/>
      <c r="D51" s="176"/>
      <c r="E51" s="176"/>
      <c r="F51" s="176"/>
      <c r="G51"/>
    </row>
    <row r="52" spans="1:7" ht="14.25" customHeight="1">
      <c r="A52" s="283" t="s">
        <v>336</v>
      </c>
      <c r="B52" s="175">
        <f>'- 3 -'!B50</f>
        <v>2556948</v>
      </c>
      <c r="C52" s="175">
        <f>'- 47 -'!C50</f>
        <v>105604</v>
      </c>
      <c r="D52" s="175">
        <v>0</v>
      </c>
      <c r="E52" s="175">
        <f>SUM(B52:D52)</f>
        <v>2662552</v>
      </c>
      <c r="F52" s="175">
        <f>'- 61 -'!G52</f>
        <v>115399</v>
      </c>
      <c r="G52" s="80">
        <f t="shared" si="0"/>
        <v>4.334150093594416</v>
      </c>
    </row>
    <row r="53" spans="1:7" ht="14.25" customHeight="1">
      <c r="A53" s="29"/>
      <c r="B53" s="29"/>
      <c r="C53" s="29"/>
      <c r="D53" s="29"/>
      <c r="E53" s="29"/>
      <c r="F53" s="29"/>
      <c r="G53" s="29"/>
    </row>
    <row r="54" spans="1:7" ht="14.25" customHeight="1">
      <c r="A54" s="337" t="s">
        <v>41</v>
      </c>
      <c r="B54" s="316"/>
      <c r="C54" s="316"/>
      <c r="D54" s="316"/>
      <c r="E54" s="210"/>
      <c r="F54" s="210"/>
      <c r="G54" s="210"/>
    </row>
    <row r="55" spans="1:4" ht="12" customHeight="1">
      <c r="A55" s="45" t="s">
        <v>42</v>
      </c>
      <c r="B55" s="45"/>
      <c r="C55" s="45"/>
      <c r="D55" s="45"/>
    </row>
    <row r="56" spans="1:4" ht="14.25" customHeight="1">
      <c r="A56" s="45"/>
      <c r="B56" s="45"/>
      <c r="C56" s="45"/>
      <c r="D56" s="45"/>
    </row>
    <row r="57" spans="1:4" ht="14.25" customHeight="1">
      <c r="A57" s="45"/>
      <c r="B57" s="45"/>
      <c r="C57" s="45"/>
      <c r="D57" s="45"/>
    </row>
    <row r="58" spans="1:4" ht="14.25" customHeight="1">
      <c r="A58" s="45"/>
      <c r="B58" s="45"/>
      <c r="C58" s="45"/>
      <c r="D58" s="45"/>
    </row>
    <row r="59" ht="12">
      <c r="A59" s="45"/>
    </row>
  </sheetData>
  <printOptions horizontalCentered="1"/>
  <pageMargins left="0.5" right="0.5" top="0.6" bottom="0" header="0.3" footer="0"/>
  <pageSetup fitToHeight="1" fitToWidth="1" horizontalDpi="600" verticalDpi="600" orientation="portrait" scale="87" r:id="rId1"/>
  <headerFooter alignWithMargins="0">
    <oddHeader>&amp;C&amp;"Arial,Regular"&amp;11&amp;A</oddHeader>
  </headerFooter>
</worksheet>
</file>

<file path=xl/worksheets/sheet54.xml><?xml version="1.0" encoding="utf-8"?>
<worksheet xmlns="http://schemas.openxmlformats.org/spreadsheetml/2006/main" xmlns:r="http://schemas.openxmlformats.org/officeDocument/2006/relationships">
  <sheetPr codeName="Sheet61">
    <pageSetUpPr fitToPage="1"/>
  </sheetPr>
  <dimension ref="A1:I58"/>
  <sheetViews>
    <sheetView showGridLines="0" showZeros="0" workbookViewId="0" topLeftCell="A1">
      <selection activeCell="A1" sqref="A1"/>
    </sheetView>
  </sheetViews>
  <sheetFormatPr defaultColWidth="12.83203125" defaultRowHeight="12"/>
  <cols>
    <col min="1" max="1" width="30.83203125" style="1" customWidth="1"/>
    <col min="2" max="8" width="12.83203125" style="1" customWidth="1"/>
    <col min="9" max="16384" width="12.83203125" style="1" customWidth="1"/>
  </cols>
  <sheetData>
    <row r="1" spans="1:3" ht="6.75" customHeight="1">
      <c r="A1" s="5"/>
      <c r="B1" s="6"/>
      <c r="C1" s="6"/>
    </row>
    <row r="2" spans="1:9" ht="15.75" customHeight="1">
      <c r="A2" s="297" t="s">
        <v>405</v>
      </c>
      <c r="B2" s="298"/>
      <c r="C2" s="298"/>
      <c r="D2" s="298"/>
      <c r="E2" s="298"/>
      <c r="F2" s="163"/>
      <c r="G2" s="163"/>
      <c r="H2" s="163"/>
      <c r="I2" s="163"/>
    </row>
    <row r="3" spans="1:9" ht="15.75" customHeight="1">
      <c r="A3" s="299" t="s">
        <v>551</v>
      </c>
      <c r="B3" s="300"/>
      <c r="C3" s="301"/>
      <c r="D3" s="301"/>
      <c r="E3" s="301"/>
      <c r="F3" s="302"/>
      <c r="G3" s="302"/>
      <c r="H3" s="302"/>
      <c r="I3" s="302"/>
    </row>
    <row r="4" spans="2:3" ht="15.75" customHeight="1">
      <c r="B4" s="38"/>
      <c r="C4" s="6"/>
    </row>
    <row r="5" spans="2:3" ht="15.75" customHeight="1">
      <c r="B5" s="268"/>
      <c r="C5" s="6"/>
    </row>
    <row r="6" spans="2:9" ht="15.75" customHeight="1">
      <c r="B6" s="481" t="s">
        <v>173</v>
      </c>
      <c r="C6" s="482"/>
      <c r="D6" s="483"/>
      <c r="E6" s="484"/>
      <c r="F6" s="481" t="s">
        <v>181</v>
      </c>
      <c r="G6" s="482"/>
      <c r="H6" s="491"/>
      <c r="I6" s="492"/>
    </row>
    <row r="7" spans="2:9" ht="15.75" customHeight="1">
      <c r="B7" s="485" t="s">
        <v>260</v>
      </c>
      <c r="C7" s="486"/>
      <c r="D7" s="485" t="s">
        <v>43</v>
      </c>
      <c r="E7" s="486"/>
      <c r="F7" s="485" t="s">
        <v>404</v>
      </c>
      <c r="G7" s="486"/>
      <c r="H7" s="485" t="s">
        <v>221</v>
      </c>
      <c r="I7" s="486"/>
    </row>
    <row r="8" spans="1:9" ht="15.75" customHeight="1">
      <c r="A8" s="76"/>
      <c r="B8" s="487" t="s">
        <v>494</v>
      </c>
      <c r="C8" s="488"/>
      <c r="D8" s="487" t="s">
        <v>44</v>
      </c>
      <c r="E8" s="488"/>
      <c r="F8" s="487" t="s">
        <v>144</v>
      </c>
      <c r="G8" s="488"/>
      <c r="H8" s="487" t="s">
        <v>395</v>
      </c>
      <c r="I8" s="488"/>
    </row>
    <row r="9" spans="1:9" ht="15.75" customHeight="1">
      <c r="A9" s="42" t="s">
        <v>141</v>
      </c>
      <c r="B9" s="303" t="s">
        <v>491</v>
      </c>
      <c r="C9" s="303" t="s">
        <v>555</v>
      </c>
      <c r="D9" s="303" t="s">
        <v>491</v>
      </c>
      <c r="E9" s="303" t="s">
        <v>556</v>
      </c>
      <c r="F9" s="303" t="s">
        <v>557</v>
      </c>
      <c r="G9" s="303" t="s">
        <v>558</v>
      </c>
      <c r="H9" s="304" t="s">
        <v>557</v>
      </c>
      <c r="I9" s="304" t="s">
        <v>559</v>
      </c>
    </row>
    <row r="10" spans="1:3" ht="4.5" customHeight="1">
      <c r="A10" s="4"/>
      <c r="C10" s="305"/>
    </row>
    <row r="11" spans="1:9" ht="13.5" customHeight="1">
      <c r="A11" s="430" t="s">
        <v>300</v>
      </c>
      <c r="B11" s="430">
        <f>'- 4 -'!C11</f>
        <v>7456</v>
      </c>
      <c r="C11" s="430">
        <f>'- 4 -'!E11</f>
        <v>8044</v>
      </c>
      <c r="D11" s="431">
        <v>15.290354330708663</v>
      </c>
      <c r="E11" s="431">
        <f>'- 9 -'!C11</f>
        <v>14.52627504113036</v>
      </c>
      <c r="F11" s="430">
        <v>159957</v>
      </c>
      <c r="G11" s="430">
        <f>'- 55 -'!F11</f>
        <v>162462</v>
      </c>
      <c r="H11" s="431">
        <v>18.44040584850345</v>
      </c>
      <c r="I11" s="431">
        <f>'- 52 -'!G11</f>
        <v>19.57059289382287</v>
      </c>
    </row>
    <row r="12" spans="1:9" ht="13.5" customHeight="1">
      <c r="A12" s="175" t="s">
        <v>301</v>
      </c>
      <c r="B12" s="175">
        <f>'- 4 -'!C12</f>
        <v>8249</v>
      </c>
      <c r="C12" s="175">
        <f>'- 4 -'!E12</f>
        <v>8750</v>
      </c>
      <c r="D12" s="284">
        <v>14.132862489436192</v>
      </c>
      <c r="E12" s="284">
        <f>'- 9 -'!C12</f>
        <v>13.886553377938302</v>
      </c>
      <c r="F12" s="175">
        <v>136214</v>
      </c>
      <c r="G12" s="175">
        <f>'- 55 -'!F12</f>
        <v>139324</v>
      </c>
      <c r="H12" s="284">
        <v>23.94355205980231</v>
      </c>
      <c r="I12" s="284">
        <f>'- 52 -'!G12</f>
        <v>25.543556359275307</v>
      </c>
    </row>
    <row r="13" spans="1:9" ht="13.5" customHeight="1">
      <c r="A13" s="430" t="s">
        <v>302</v>
      </c>
      <c r="B13" s="430">
        <f>'- 4 -'!C13</f>
        <v>7022</v>
      </c>
      <c r="C13" s="430">
        <f>'- 4 -'!E13</f>
        <v>7468</v>
      </c>
      <c r="D13" s="431">
        <v>14.624956005051654</v>
      </c>
      <c r="E13" s="431">
        <f>'- 9 -'!C13</f>
        <v>14.313770078349492</v>
      </c>
      <c r="F13" s="430">
        <v>150306</v>
      </c>
      <c r="G13" s="430">
        <f>'- 55 -'!F13</f>
        <v>152055</v>
      </c>
      <c r="H13" s="431">
        <v>18.388344081673512</v>
      </c>
      <c r="I13" s="431">
        <f>'- 52 -'!G13</f>
        <v>19.510750951606102</v>
      </c>
    </row>
    <row r="14" spans="1:9" ht="13.5" customHeight="1">
      <c r="A14" s="175" t="s">
        <v>338</v>
      </c>
      <c r="B14" s="175">
        <f>'- 4 -'!C14</f>
        <v>10095</v>
      </c>
      <c r="C14" s="175">
        <f>'- 4 -'!E14</f>
        <v>10088</v>
      </c>
      <c r="D14" s="284">
        <v>12.364796871855324</v>
      </c>
      <c r="E14" s="284">
        <f>'- 9 -'!C14</f>
        <v>12.92150998758605</v>
      </c>
      <c r="F14" s="175">
        <v>126181</v>
      </c>
      <c r="G14" s="175">
        <f>'- 55 -'!F14</f>
        <v>130069</v>
      </c>
      <c r="H14" s="284"/>
      <c r="I14" s="284"/>
    </row>
    <row r="15" spans="1:9" ht="13.5" customHeight="1">
      <c r="A15" s="430" t="s">
        <v>303</v>
      </c>
      <c r="B15" s="430">
        <f>'- 4 -'!C15</f>
        <v>8027</v>
      </c>
      <c r="C15" s="430">
        <f>'- 4 -'!E15</f>
        <v>8478</v>
      </c>
      <c r="D15" s="431">
        <v>15.306026806636048</v>
      </c>
      <c r="E15" s="431">
        <f>'- 9 -'!C15</f>
        <v>15.586808923375365</v>
      </c>
      <c r="F15" s="430">
        <v>206758</v>
      </c>
      <c r="G15" s="430">
        <f>'- 55 -'!F15</f>
        <v>217370</v>
      </c>
      <c r="H15" s="431">
        <v>17.650979247160535</v>
      </c>
      <c r="I15" s="431">
        <f>'- 52 -'!G15</f>
        <v>18.056861999640137</v>
      </c>
    </row>
    <row r="16" spans="1:9" ht="13.5" customHeight="1">
      <c r="A16" s="175" t="s">
        <v>304</v>
      </c>
      <c r="B16" s="175">
        <f>'- 4 -'!C16</f>
        <v>8145</v>
      </c>
      <c r="C16" s="175">
        <f>'- 4 -'!E16</f>
        <v>8998</v>
      </c>
      <c r="D16" s="284">
        <v>14.788732394366196</v>
      </c>
      <c r="E16" s="284">
        <f>'- 9 -'!C16</f>
        <v>14.026105547428829</v>
      </c>
      <c r="F16" s="175">
        <v>87759</v>
      </c>
      <c r="G16" s="175">
        <f>'- 55 -'!F16</f>
        <v>93212</v>
      </c>
      <c r="H16" s="284">
        <v>23.822117325176237</v>
      </c>
      <c r="I16" s="284">
        <f>'- 52 -'!G16</f>
        <v>22.605613563526006</v>
      </c>
    </row>
    <row r="17" spans="1:9" ht="13.5" customHeight="1">
      <c r="A17" s="430" t="s">
        <v>305</v>
      </c>
      <c r="B17" s="430">
        <f>'- 4 -'!C17</f>
        <v>8209</v>
      </c>
      <c r="C17" s="430">
        <f>'- 4 -'!E17</f>
        <v>8720</v>
      </c>
      <c r="D17" s="431">
        <v>13.47342068818579</v>
      </c>
      <c r="E17" s="431">
        <f>'- 9 -'!C17</f>
        <v>12.833675740455403</v>
      </c>
      <c r="F17" s="430">
        <v>175512</v>
      </c>
      <c r="G17" s="430">
        <f>'- 55 -'!F17</f>
        <v>183699</v>
      </c>
      <c r="H17" s="431">
        <v>20.124430717857013</v>
      </c>
      <c r="I17" s="431">
        <f>'- 52 -'!G17</f>
        <v>20.60732482605206</v>
      </c>
    </row>
    <row r="18" spans="1:9" ht="13.5" customHeight="1">
      <c r="A18" s="175" t="s">
        <v>306</v>
      </c>
      <c r="B18" s="175">
        <f>'- 4 -'!C18</f>
        <v>13258</v>
      </c>
      <c r="C18" s="175">
        <f>'- 4 -'!E18</f>
        <v>13836</v>
      </c>
      <c r="D18" s="284">
        <v>11.771855717066307</v>
      </c>
      <c r="E18" s="284">
        <f>'- 9 -'!C18</f>
        <v>11.817231283981597</v>
      </c>
      <c r="F18" s="175">
        <v>37387</v>
      </c>
      <c r="G18" s="175">
        <f>'- 55 -'!F18</f>
        <v>38577</v>
      </c>
      <c r="H18" s="284"/>
      <c r="I18" s="284">
        <f>'- 52 -'!G18</f>
        <v>24.49999731031181</v>
      </c>
    </row>
    <row r="19" spans="1:9" ht="13.5" customHeight="1">
      <c r="A19" s="430" t="s">
        <v>307</v>
      </c>
      <c r="B19" s="430">
        <f>'- 4 -'!C19</f>
        <v>6504</v>
      </c>
      <c r="C19" s="430">
        <f>'- 4 -'!E19</f>
        <v>6537</v>
      </c>
      <c r="D19" s="431">
        <v>15.68934607284122</v>
      </c>
      <c r="E19" s="431">
        <f>'- 9 -'!C19</f>
        <v>16.29746990911324</v>
      </c>
      <c r="F19" s="430">
        <v>110013</v>
      </c>
      <c r="G19" s="430">
        <f>'- 55 -'!F19</f>
        <v>111927</v>
      </c>
      <c r="H19" s="431">
        <v>19.282747074916404</v>
      </c>
      <c r="I19" s="431">
        <f>'- 52 -'!G19</f>
        <v>20.432234581269377</v>
      </c>
    </row>
    <row r="20" spans="1:9" ht="13.5" customHeight="1">
      <c r="A20" s="175" t="s">
        <v>308</v>
      </c>
      <c r="B20" s="175">
        <f>'- 4 -'!C20</f>
        <v>5980</v>
      </c>
      <c r="C20" s="175">
        <f>'- 4 -'!E20</f>
        <v>6336</v>
      </c>
      <c r="D20" s="284">
        <v>17.69731707973413</v>
      </c>
      <c r="E20" s="284">
        <f>'- 9 -'!C20</f>
        <v>17.381814379631685</v>
      </c>
      <c r="F20" s="175">
        <v>94984</v>
      </c>
      <c r="G20" s="175">
        <f>'- 55 -'!F20</f>
        <v>93750</v>
      </c>
      <c r="H20" s="284">
        <v>18.25170308055979</v>
      </c>
      <c r="I20" s="284">
        <f>'- 52 -'!G20</f>
        <v>20.250759560159324</v>
      </c>
    </row>
    <row r="21" spans="1:9" ht="13.5" customHeight="1">
      <c r="A21" s="430" t="s">
        <v>309</v>
      </c>
      <c r="B21" s="430">
        <f>'- 4 -'!C21</f>
        <v>7594</v>
      </c>
      <c r="C21" s="430">
        <f>'- 4 -'!E21</f>
        <v>7955</v>
      </c>
      <c r="D21" s="431">
        <v>14.681715575620768</v>
      </c>
      <c r="E21" s="431">
        <f>'- 9 -'!C21</f>
        <v>14.689201451905628</v>
      </c>
      <c r="F21" s="430">
        <v>126155</v>
      </c>
      <c r="G21" s="430">
        <f>'- 55 -'!F21</f>
        <v>130896</v>
      </c>
      <c r="H21" s="431">
        <v>21.751727786182197</v>
      </c>
      <c r="I21" s="431">
        <f>'- 52 -'!G21</f>
        <v>22.774131383251113</v>
      </c>
    </row>
    <row r="22" spans="1:9" ht="13.5" customHeight="1">
      <c r="A22" s="175" t="s">
        <v>310</v>
      </c>
      <c r="B22" s="175">
        <f>'- 4 -'!C22</f>
        <v>7795</v>
      </c>
      <c r="C22" s="175">
        <f>'- 4 -'!E22</f>
        <v>8274</v>
      </c>
      <c r="D22" s="284">
        <v>14.750021813105313</v>
      </c>
      <c r="E22" s="284">
        <f>'- 9 -'!C22</f>
        <v>14.158457880434781</v>
      </c>
      <c r="F22" s="175">
        <v>88490</v>
      </c>
      <c r="G22" s="175">
        <f>'- 55 -'!F22</f>
        <v>87934</v>
      </c>
      <c r="H22" s="284">
        <v>25.009886764950267</v>
      </c>
      <c r="I22" s="284">
        <f>'- 52 -'!G22</f>
        <v>26.933861545702072</v>
      </c>
    </row>
    <row r="23" spans="1:9" ht="13.5" customHeight="1">
      <c r="A23" s="430" t="s">
        <v>311</v>
      </c>
      <c r="B23" s="430">
        <f>'- 4 -'!C23</f>
        <v>8305</v>
      </c>
      <c r="C23" s="430">
        <f>'- 4 -'!E23</f>
        <v>8440</v>
      </c>
      <c r="D23" s="431">
        <v>14.184055644729801</v>
      </c>
      <c r="E23" s="431">
        <f>'- 9 -'!C23</f>
        <v>14.949324324324325</v>
      </c>
      <c r="F23" s="430">
        <v>104316</v>
      </c>
      <c r="G23" s="430">
        <f>'- 55 -'!F23</f>
        <v>104837</v>
      </c>
      <c r="H23" s="431">
        <v>23.321069227889584</v>
      </c>
      <c r="I23" s="431">
        <f>'- 52 -'!G23</f>
        <v>24.59224743249921</v>
      </c>
    </row>
    <row r="24" spans="1:9" ht="13.5" customHeight="1">
      <c r="A24" s="175" t="s">
        <v>312</v>
      </c>
      <c r="B24" s="175">
        <f>'- 4 -'!C24</f>
        <v>7841</v>
      </c>
      <c r="C24" s="175">
        <f>'- 4 -'!E24</f>
        <v>8189</v>
      </c>
      <c r="D24" s="284">
        <v>14.73684210526316</v>
      </c>
      <c r="E24" s="284">
        <f>'- 9 -'!C24</f>
        <v>14.584454646192814</v>
      </c>
      <c r="F24" s="175">
        <v>146746</v>
      </c>
      <c r="G24" s="175">
        <f>'- 55 -'!F24</f>
        <v>149955</v>
      </c>
      <c r="H24" s="284">
        <v>21.1868966062794</v>
      </c>
      <c r="I24" s="284">
        <f>'- 52 -'!G24</f>
        <v>22.800725331812572</v>
      </c>
    </row>
    <row r="25" spans="1:9" ht="13.5" customHeight="1">
      <c r="A25" s="430" t="s">
        <v>313</v>
      </c>
      <c r="B25" s="430">
        <f>'- 4 -'!C25</f>
        <v>7644</v>
      </c>
      <c r="C25" s="430">
        <f>'- 4 -'!E25</f>
        <v>8161</v>
      </c>
      <c r="D25" s="431">
        <v>14.765856903175845</v>
      </c>
      <c r="E25" s="431">
        <f>'- 9 -'!C25</f>
        <v>14.418565683646111</v>
      </c>
      <c r="F25" s="430">
        <v>127672</v>
      </c>
      <c r="G25" s="430">
        <f>'- 55 -'!F25</f>
        <v>131137</v>
      </c>
      <c r="H25" s="431">
        <v>25.39407736913463</v>
      </c>
      <c r="I25" s="431">
        <f>'- 52 -'!G25</f>
        <v>26.62057881599722</v>
      </c>
    </row>
    <row r="26" spans="1:9" ht="13.5" customHeight="1">
      <c r="A26" s="175" t="s">
        <v>314</v>
      </c>
      <c r="B26" s="175">
        <f>'- 4 -'!C26</f>
        <v>8470</v>
      </c>
      <c r="C26" s="175">
        <f>'- 4 -'!E26</f>
        <v>8870</v>
      </c>
      <c r="D26" s="284">
        <v>13.272690106295993</v>
      </c>
      <c r="E26" s="284">
        <f>'- 9 -'!C26</f>
        <v>13.87707358570821</v>
      </c>
      <c r="F26" s="175">
        <v>126778</v>
      </c>
      <c r="G26" s="175">
        <f>'- 55 -'!F26</f>
        <v>127517</v>
      </c>
      <c r="H26" s="284">
        <v>23.629772777022108</v>
      </c>
      <c r="I26" s="284">
        <f>'- 52 -'!G26</f>
        <v>24.91744144485502</v>
      </c>
    </row>
    <row r="27" spans="1:9" ht="13.5" customHeight="1">
      <c r="A27" s="430" t="s">
        <v>315</v>
      </c>
      <c r="B27" s="430">
        <f>'- 4 -'!C27</f>
        <v>8372</v>
      </c>
      <c r="C27" s="430">
        <f>'- 4 -'!E27</f>
        <v>8655</v>
      </c>
      <c r="D27" s="431">
        <v>13.450422233675614</v>
      </c>
      <c r="E27" s="431">
        <f>'- 9 -'!C27</f>
        <v>13.820770109316365</v>
      </c>
      <c r="F27" s="430">
        <v>72507</v>
      </c>
      <c r="G27" s="430">
        <f>'- 55 -'!F27</f>
        <v>69837</v>
      </c>
      <c r="H27" s="431">
        <v>34.76897908184038</v>
      </c>
      <c r="I27" s="431">
        <f>'- 52 -'!G27</f>
        <v>35.65138118544486</v>
      </c>
    </row>
    <row r="28" spans="1:9" ht="13.5" customHeight="1">
      <c r="A28" s="175" t="s">
        <v>316</v>
      </c>
      <c r="B28" s="175">
        <f>'- 4 -'!C28</f>
        <v>8365</v>
      </c>
      <c r="C28" s="175">
        <f>'- 4 -'!E28</f>
        <v>8776</v>
      </c>
      <c r="D28" s="284">
        <v>13.716373297907673</v>
      </c>
      <c r="E28" s="284">
        <f>'- 9 -'!C28</f>
        <v>13.98293515358362</v>
      </c>
      <c r="F28" s="175">
        <v>156497</v>
      </c>
      <c r="G28" s="175">
        <f>'- 55 -'!F28</f>
        <v>162371</v>
      </c>
      <c r="H28" s="284">
        <v>20.042234970677917</v>
      </c>
      <c r="I28" s="284">
        <f>'- 52 -'!G28</f>
        <v>20.041144986572494</v>
      </c>
    </row>
    <row r="29" spans="1:9" ht="13.5" customHeight="1">
      <c r="A29" s="430" t="s">
        <v>317</v>
      </c>
      <c r="B29" s="430">
        <f>'- 4 -'!C29</f>
        <v>8219</v>
      </c>
      <c r="C29" s="430">
        <f>'- 4 -'!E29</f>
        <v>8541</v>
      </c>
      <c r="D29" s="431">
        <v>14.166621081997702</v>
      </c>
      <c r="E29" s="431">
        <f>'- 9 -'!C29</f>
        <v>14.067303379391078</v>
      </c>
      <c r="F29" s="430">
        <v>170261</v>
      </c>
      <c r="G29" s="430">
        <f>'- 55 -'!F29</f>
        <v>172859</v>
      </c>
      <c r="H29" s="431">
        <v>25.778281058843465</v>
      </c>
      <c r="I29" s="431">
        <f>'- 52 -'!G29</f>
        <v>26.800856701411274</v>
      </c>
    </row>
    <row r="30" spans="1:9" ht="13.5" customHeight="1">
      <c r="A30" s="175" t="s">
        <v>318</v>
      </c>
      <c r="B30" s="175">
        <f>'- 4 -'!C30</f>
        <v>7822</v>
      </c>
      <c r="C30" s="175">
        <f>'- 4 -'!E30</f>
        <v>8413</v>
      </c>
      <c r="D30" s="284">
        <v>14.446991404011463</v>
      </c>
      <c r="E30" s="284">
        <f>'- 9 -'!C30</f>
        <v>16.19078947368421</v>
      </c>
      <c r="F30" s="175">
        <v>130816</v>
      </c>
      <c r="G30" s="175">
        <f>'- 55 -'!F30</f>
        <v>133195</v>
      </c>
      <c r="H30" s="284">
        <v>21.70000204893582</v>
      </c>
      <c r="I30" s="284">
        <f>'- 52 -'!G30</f>
        <v>21.557272935991847</v>
      </c>
    </row>
    <row r="31" spans="1:9" ht="13.5" customHeight="1">
      <c r="A31" s="430" t="s">
        <v>319</v>
      </c>
      <c r="B31" s="430">
        <f>'- 4 -'!C31</f>
        <v>7376</v>
      </c>
      <c r="C31" s="430">
        <f>'- 4 -'!E31</f>
        <v>7952</v>
      </c>
      <c r="D31" s="431">
        <v>14.546814878153057</v>
      </c>
      <c r="E31" s="431">
        <f>'- 9 -'!C31</f>
        <v>14.643813142215699</v>
      </c>
      <c r="F31" s="430">
        <v>143742</v>
      </c>
      <c r="G31" s="430">
        <f>'- 55 -'!F31</f>
        <v>149592</v>
      </c>
      <c r="H31" s="431">
        <v>19.72989561046667</v>
      </c>
      <c r="I31" s="431">
        <f>'- 52 -'!G31</f>
        <v>20.920090026872803</v>
      </c>
    </row>
    <row r="32" spans="1:9" ht="13.5" customHeight="1">
      <c r="A32" s="175" t="s">
        <v>320</v>
      </c>
      <c r="B32" s="175">
        <f>'- 4 -'!C32</f>
        <v>8436</v>
      </c>
      <c r="C32" s="175">
        <f>'- 4 -'!E32</f>
        <v>8713</v>
      </c>
      <c r="D32" s="284">
        <v>13.991437612458896</v>
      </c>
      <c r="E32" s="284">
        <f>'- 9 -'!C32</f>
        <v>13.998161473357213</v>
      </c>
      <c r="F32" s="175">
        <v>164216</v>
      </c>
      <c r="G32" s="175">
        <f>'- 55 -'!F32</f>
        <v>173106</v>
      </c>
      <c r="H32" s="284"/>
      <c r="I32" s="284"/>
    </row>
    <row r="33" spans="1:9" ht="13.5" customHeight="1">
      <c r="A33" s="430" t="s">
        <v>321</v>
      </c>
      <c r="B33" s="430">
        <f>'- 4 -'!C33</f>
        <v>9350</v>
      </c>
      <c r="C33" s="430">
        <f>'- 4 -'!E33</f>
        <v>9419</v>
      </c>
      <c r="D33" s="431">
        <v>13.497651253608014</v>
      </c>
      <c r="E33" s="431">
        <f>'- 9 -'!C33</f>
        <v>13.843035041992472</v>
      </c>
      <c r="F33" s="430">
        <v>136692</v>
      </c>
      <c r="G33" s="430">
        <f>'- 55 -'!F33</f>
        <v>142002</v>
      </c>
      <c r="H33" s="431">
        <v>23.257899362843602</v>
      </c>
      <c r="I33" s="431">
        <f>'- 52 -'!G33</f>
        <v>24.668712264497287</v>
      </c>
    </row>
    <row r="34" spans="1:9" ht="13.5" customHeight="1">
      <c r="A34" s="175" t="s">
        <v>322</v>
      </c>
      <c r="B34" s="175">
        <f>'- 4 -'!C34</f>
        <v>8289</v>
      </c>
      <c r="C34" s="175">
        <f>'- 4 -'!E34</f>
        <v>8908</v>
      </c>
      <c r="D34" s="284">
        <v>14.81421756366324</v>
      </c>
      <c r="E34" s="284">
        <f>'- 9 -'!C34</f>
        <v>14.553719849374087</v>
      </c>
      <c r="F34" s="175">
        <v>160291</v>
      </c>
      <c r="G34" s="175">
        <f>'- 55 -'!F34</f>
        <v>166231</v>
      </c>
      <c r="H34" s="284"/>
      <c r="I34" s="284"/>
    </row>
    <row r="35" spans="1:9" ht="13.5" customHeight="1">
      <c r="A35" s="430" t="s">
        <v>323</v>
      </c>
      <c r="B35" s="430">
        <f>'- 4 -'!C35</f>
        <v>7359</v>
      </c>
      <c r="C35" s="430">
        <f>'- 4 -'!E35</f>
        <v>7906</v>
      </c>
      <c r="D35" s="431">
        <v>14.994072979659153</v>
      </c>
      <c r="E35" s="431">
        <f>'- 9 -'!C35</f>
        <v>14.655120855084972</v>
      </c>
      <c r="F35" s="430">
        <v>117852</v>
      </c>
      <c r="G35" s="430">
        <f>'- 55 -'!F35</f>
        <v>119751</v>
      </c>
      <c r="H35" s="431">
        <v>25.870352089018613</v>
      </c>
      <c r="I35" s="431">
        <f>'- 52 -'!G35</f>
        <v>27.166651094932128</v>
      </c>
    </row>
    <row r="36" spans="1:9" ht="13.5" customHeight="1">
      <c r="A36" s="175" t="s">
        <v>324</v>
      </c>
      <c r="B36" s="175">
        <f>'- 4 -'!C36</f>
        <v>8305</v>
      </c>
      <c r="C36" s="175">
        <f>'- 4 -'!E36</f>
        <v>8723</v>
      </c>
      <c r="D36" s="284">
        <v>14.29422901619802</v>
      </c>
      <c r="E36" s="284">
        <f>'- 9 -'!C36</f>
        <v>13.996740824713047</v>
      </c>
      <c r="F36" s="175">
        <v>150761</v>
      </c>
      <c r="G36" s="175">
        <f>'- 55 -'!F36</f>
        <v>159336</v>
      </c>
      <c r="H36" s="284">
        <v>21.36403858155639</v>
      </c>
      <c r="I36" s="284">
        <f>'- 52 -'!G36</f>
        <v>22.182320241123666</v>
      </c>
    </row>
    <row r="37" spans="1:9" ht="13.5" customHeight="1">
      <c r="A37" s="430" t="s">
        <v>325</v>
      </c>
      <c r="B37" s="430">
        <f>'- 4 -'!C37</f>
        <v>7745</v>
      </c>
      <c r="C37" s="430">
        <f>'- 4 -'!E37</f>
        <v>8152</v>
      </c>
      <c r="D37" s="431">
        <v>15.570831398049231</v>
      </c>
      <c r="E37" s="431">
        <f>'- 9 -'!C37</f>
        <v>15.327887451781255</v>
      </c>
      <c r="F37" s="430">
        <v>97872</v>
      </c>
      <c r="G37" s="430">
        <f>'- 55 -'!F37</f>
        <v>101323</v>
      </c>
      <c r="H37" s="431">
        <v>24.64879319118366</v>
      </c>
      <c r="I37" s="431">
        <f>'- 52 -'!G37</f>
        <v>24.649630564824808</v>
      </c>
    </row>
    <row r="38" spans="1:9" ht="13.5" customHeight="1">
      <c r="A38" s="175" t="s">
        <v>326</v>
      </c>
      <c r="B38" s="175">
        <f>'- 4 -'!C38</f>
        <v>7853</v>
      </c>
      <c r="C38" s="175">
        <f>'- 4 -'!E38</f>
        <v>7973</v>
      </c>
      <c r="D38" s="284">
        <v>15.240818514878029</v>
      </c>
      <c r="E38" s="284">
        <f>'- 9 -'!C38</f>
        <v>15.553919896594438</v>
      </c>
      <c r="F38" s="175">
        <v>110079</v>
      </c>
      <c r="G38" s="175">
        <f>'- 55 -'!F38</f>
        <v>109517</v>
      </c>
      <c r="H38" s="284">
        <v>29.20504581267055</v>
      </c>
      <c r="I38" s="284">
        <f>'- 52 -'!G38</f>
        <v>30.28741616366717</v>
      </c>
    </row>
    <row r="39" spans="1:9" ht="13.5" customHeight="1">
      <c r="A39" s="430" t="s">
        <v>327</v>
      </c>
      <c r="B39" s="430">
        <f>'- 4 -'!C39</f>
        <v>8438</v>
      </c>
      <c r="C39" s="430">
        <f>'- 4 -'!E39</f>
        <v>9234</v>
      </c>
      <c r="D39" s="431">
        <v>14.613066920393276</v>
      </c>
      <c r="E39" s="431">
        <f>'- 9 -'!C39</f>
        <v>13.789473684210526</v>
      </c>
      <c r="F39" s="430">
        <v>175107</v>
      </c>
      <c r="G39" s="430">
        <f>'- 55 -'!F39</f>
        <v>182103</v>
      </c>
      <c r="H39" s="431">
        <v>20.641337900884505</v>
      </c>
      <c r="I39" s="431">
        <f>'- 52 -'!G39</f>
        <v>21.707460581257834</v>
      </c>
    </row>
    <row r="40" spans="1:9" ht="13.5" customHeight="1">
      <c r="A40" s="175" t="s">
        <v>328</v>
      </c>
      <c r="B40" s="175">
        <f>'- 4 -'!C40</f>
        <v>7693</v>
      </c>
      <c r="C40" s="175">
        <f>'- 4 -'!E40</f>
        <v>8157</v>
      </c>
      <c r="D40" s="284">
        <v>15.155175617914887</v>
      </c>
      <c r="E40" s="284">
        <f>'- 9 -'!C40</f>
        <v>14.771791969101685</v>
      </c>
      <c r="F40" s="175">
        <v>179002</v>
      </c>
      <c r="G40" s="175">
        <f>'- 55 -'!F40</f>
        <v>180421</v>
      </c>
      <c r="H40" s="284">
        <v>21.360245343892434</v>
      </c>
      <c r="I40" s="284">
        <f>'- 52 -'!G40</f>
        <v>22.428183265463772</v>
      </c>
    </row>
    <row r="41" spans="1:9" ht="13.5" customHeight="1">
      <c r="A41" s="430" t="s">
        <v>329</v>
      </c>
      <c r="B41" s="430">
        <f>'- 4 -'!C41</f>
        <v>8337</v>
      </c>
      <c r="C41" s="430">
        <f>'- 4 -'!E41</f>
        <v>9011</v>
      </c>
      <c r="D41" s="431">
        <v>14.15167017755041</v>
      </c>
      <c r="E41" s="431">
        <f>'- 9 -'!C41</f>
        <v>13.78638518130798</v>
      </c>
      <c r="F41" s="430">
        <v>145506</v>
      </c>
      <c r="G41" s="430">
        <f>'- 55 -'!F41</f>
        <v>151009</v>
      </c>
      <c r="H41" s="431">
        <v>24.617292321914377</v>
      </c>
      <c r="I41" s="431">
        <f>'- 52 -'!G41</f>
        <v>25.607025439034484</v>
      </c>
    </row>
    <row r="42" spans="1:9" ht="13.5" customHeight="1">
      <c r="A42" s="175" t="s">
        <v>330</v>
      </c>
      <c r="B42" s="175">
        <f>'- 4 -'!C42</f>
        <v>8565</v>
      </c>
      <c r="C42" s="175">
        <f>'- 4 -'!E42</f>
        <v>9156</v>
      </c>
      <c r="D42" s="284">
        <v>14.64271295922487</v>
      </c>
      <c r="E42" s="284">
        <f>'- 9 -'!C42</f>
        <v>14.56053478583808</v>
      </c>
      <c r="F42" s="175">
        <v>116881</v>
      </c>
      <c r="G42" s="175">
        <f>'- 55 -'!F42</f>
        <v>122753</v>
      </c>
      <c r="H42" s="284">
        <v>24.2169539746391</v>
      </c>
      <c r="I42" s="284">
        <f>'- 52 -'!G42</f>
        <v>25.216998624130856</v>
      </c>
    </row>
    <row r="43" spans="1:9" ht="13.5" customHeight="1">
      <c r="A43" s="430" t="s">
        <v>331</v>
      </c>
      <c r="B43" s="430">
        <f>'- 4 -'!C43</f>
        <v>8070</v>
      </c>
      <c r="C43" s="430">
        <f>'- 4 -'!E43</f>
        <v>8374</v>
      </c>
      <c r="D43" s="431">
        <v>13.038805294716594</v>
      </c>
      <c r="E43" s="431">
        <f>'- 9 -'!C43</f>
        <v>12.700226244343892</v>
      </c>
      <c r="F43" s="430">
        <v>150502</v>
      </c>
      <c r="G43" s="430">
        <f>'- 55 -'!F43</f>
        <v>158975</v>
      </c>
      <c r="H43" s="431">
        <v>20.702717005382578</v>
      </c>
      <c r="I43" s="431">
        <f>'- 52 -'!G43</f>
        <v>21.324233361766638</v>
      </c>
    </row>
    <row r="44" spans="1:9" ht="13.5" customHeight="1">
      <c r="A44" s="175" t="s">
        <v>332</v>
      </c>
      <c r="B44" s="175">
        <f>'- 4 -'!C44</f>
        <v>8781</v>
      </c>
      <c r="C44" s="175">
        <f>'- 4 -'!E44</f>
        <v>8889</v>
      </c>
      <c r="D44" s="284">
        <v>14.047116736990155</v>
      </c>
      <c r="E44" s="284">
        <f>'- 9 -'!C44</f>
        <v>13.619696176008382</v>
      </c>
      <c r="F44" s="175">
        <v>107180</v>
      </c>
      <c r="G44" s="175">
        <f>'- 55 -'!F44</f>
        <v>106061</v>
      </c>
      <c r="H44" s="284">
        <v>23.069999923254112</v>
      </c>
      <c r="I44" s="284">
        <f>'- 52 -'!G44</f>
        <v>23.719063026291135</v>
      </c>
    </row>
    <row r="45" spans="1:9" ht="13.5" customHeight="1">
      <c r="A45" s="430" t="s">
        <v>333</v>
      </c>
      <c r="B45" s="430">
        <f>'- 4 -'!C45</f>
        <v>6794</v>
      </c>
      <c r="C45" s="430">
        <f>'- 4 -'!E45</f>
        <v>7232</v>
      </c>
      <c r="D45" s="431">
        <v>17.220956719817767</v>
      </c>
      <c r="E45" s="431">
        <f>'- 9 -'!C45</f>
        <v>13.95066342739675</v>
      </c>
      <c r="F45" s="430">
        <v>120512</v>
      </c>
      <c r="G45" s="430">
        <f>'- 55 -'!F45</f>
        <v>118955</v>
      </c>
      <c r="H45" s="431">
        <v>21.361917132203303</v>
      </c>
      <c r="I45" s="431">
        <f>'- 52 -'!G45</f>
        <v>21.551428092639238</v>
      </c>
    </row>
    <row r="46" spans="1:9" ht="13.5" customHeight="1">
      <c r="A46" s="175" t="s">
        <v>334</v>
      </c>
      <c r="B46" s="175">
        <f>'- 4 -'!C46</f>
        <v>8491</v>
      </c>
      <c r="C46" s="175">
        <f>'- 4 -'!E46</f>
        <v>8968</v>
      </c>
      <c r="D46" s="284">
        <v>14.115797686800072</v>
      </c>
      <c r="E46" s="284">
        <f>'- 9 -'!C46</f>
        <v>14.022222222222222</v>
      </c>
      <c r="F46" s="175">
        <v>132041</v>
      </c>
      <c r="G46" s="175">
        <f>'- 55 -'!F46</f>
        <v>132244</v>
      </c>
      <c r="H46" s="284">
        <v>29.81144122924907</v>
      </c>
      <c r="I46" s="284">
        <f>'- 52 -'!G46</f>
        <v>31.01009313892218</v>
      </c>
    </row>
    <row r="47" spans="1:9" ht="4.5" customHeight="1">
      <c r="A47"/>
      <c r="B47"/>
      <c r="C47"/>
      <c r="D47" s="489"/>
      <c r="E47" s="489"/>
      <c r="F47"/>
      <c r="G47"/>
      <c r="H47" s="489"/>
      <c r="I47" s="489"/>
    </row>
    <row r="48" spans="1:9" ht="13.5" customHeight="1">
      <c r="A48" s="433" t="s">
        <v>335</v>
      </c>
      <c r="B48" s="434">
        <f>'- 4 -'!C48</f>
        <v>8102</v>
      </c>
      <c r="C48" s="434">
        <f>'- 4 -'!E48</f>
        <v>8528</v>
      </c>
      <c r="D48" s="490">
        <v>14.448187772947165</v>
      </c>
      <c r="E48" s="490">
        <f>'- 9 -'!C48</f>
        <v>14.328617382461971</v>
      </c>
      <c r="F48" s="434">
        <v>132451</v>
      </c>
      <c r="G48" s="434">
        <f>'- 55 -'!F48</f>
        <v>134635</v>
      </c>
      <c r="H48" s="490">
        <v>24.488857906339803</v>
      </c>
      <c r="I48" s="490">
        <f>'- 52 -'!G48</f>
        <v>25.53877297662118</v>
      </c>
    </row>
    <row r="49" spans="1:9" ht="4.5" customHeight="1">
      <c r="A49" s="153"/>
      <c r="B49" s="176"/>
      <c r="C49" s="176"/>
      <c r="D49" s="286"/>
      <c r="E49" s="286"/>
      <c r="F49" s="176"/>
      <c r="G49" s="176"/>
      <c r="H49" s="286"/>
      <c r="I49" s="286"/>
    </row>
    <row r="50" spans="1:9" ht="13.5" customHeight="1">
      <c r="A50" s="175" t="s">
        <v>336</v>
      </c>
      <c r="B50" s="175">
        <f>'- 4 -'!C51</f>
        <v>9170</v>
      </c>
      <c r="C50" s="175">
        <f>'- 4 -'!E51</f>
        <v>11139</v>
      </c>
      <c r="D50" s="284">
        <v>11.27659574468085</v>
      </c>
      <c r="E50" s="284">
        <f>'- 9 -'!C50</f>
        <v>9.461251554082056</v>
      </c>
      <c r="F50" s="175"/>
      <c r="G50" s="175"/>
      <c r="H50" s="284"/>
      <c r="I50" s="284"/>
    </row>
    <row r="51" spans="1:9" ht="13.5" customHeight="1">
      <c r="A51" s="430" t="s">
        <v>337</v>
      </c>
      <c r="B51" s="430">
        <f>'- 4 -'!C52</f>
        <v>8631</v>
      </c>
      <c r="C51" s="430">
        <f>'- 4 -'!E52</f>
        <v>9955</v>
      </c>
      <c r="D51" s="431">
        <v>19.200447928331467</v>
      </c>
      <c r="E51" s="431">
        <f>'- 9 -'!C51</f>
        <v>18.769230769230774</v>
      </c>
      <c r="F51" s="430"/>
      <c r="G51" s="430"/>
      <c r="H51" s="431"/>
      <c r="I51" s="431"/>
    </row>
    <row r="52" spans="1:9" ht="49.5" customHeight="1">
      <c r="A52" s="29"/>
      <c r="B52" s="29"/>
      <c r="C52" s="29"/>
      <c r="D52" s="29"/>
      <c r="E52" s="29"/>
      <c r="F52" s="29"/>
      <c r="G52" s="29"/>
      <c r="H52" s="29"/>
      <c r="I52" s="29"/>
    </row>
    <row r="53" spans="1:3" ht="15" customHeight="1">
      <c r="A53" s="130" t="s">
        <v>492</v>
      </c>
      <c r="B53" s="45"/>
      <c r="C53" s="45"/>
    </row>
    <row r="54" spans="1:3" ht="12" customHeight="1">
      <c r="A54" s="130" t="s">
        <v>493</v>
      </c>
      <c r="B54" s="45"/>
      <c r="C54" s="45"/>
    </row>
    <row r="55" spans="1:3" ht="12" customHeight="1">
      <c r="A55" s="130" t="s">
        <v>560</v>
      </c>
      <c r="B55" s="45"/>
      <c r="C55" s="45"/>
    </row>
    <row r="56" spans="1:3" ht="12" customHeight="1">
      <c r="A56" s="130" t="s">
        <v>561</v>
      </c>
      <c r="B56" s="45"/>
      <c r="C56" s="45"/>
    </row>
    <row r="57" spans="2:3" ht="12" customHeight="1">
      <c r="B57" s="45"/>
      <c r="C57" s="45"/>
    </row>
    <row r="58" spans="2:3" ht="12" customHeight="1">
      <c r="B58" s="45"/>
      <c r="C58" s="45"/>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G57"/>
  <sheetViews>
    <sheetView showGridLines="0" showZeros="0" workbookViewId="0" topLeftCell="A1">
      <selection activeCell="A1" sqref="A1"/>
    </sheetView>
  </sheetViews>
  <sheetFormatPr defaultColWidth="16.83203125" defaultRowHeight="12"/>
  <cols>
    <col min="1" max="1" width="32.83203125" style="1" customWidth="1"/>
    <col min="2" max="6" width="16.83203125" style="1" customWidth="1"/>
    <col min="7" max="16384" width="16.83203125" style="1" customWidth="1"/>
  </cols>
  <sheetData>
    <row r="1" spans="1:7" ht="6.75" customHeight="1">
      <c r="A1" s="5"/>
      <c r="B1" s="6"/>
      <c r="C1" s="6"/>
      <c r="D1" s="6"/>
      <c r="E1" s="6"/>
      <c r="F1" s="6"/>
      <c r="G1" s="6"/>
    </row>
    <row r="2" spans="1:7" ht="15.75" customHeight="1">
      <c r="A2" s="72"/>
      <c r="B2" s="82" t="s">
        <v>244</v>
      </c>
      <c r="C2" s="8"/>
      <c r="D2" s="8"/>
      <c r="E2" s="8"/>
      <c r="F2" s="83"/>
      <c r="G2" s="83"/>
    </row>
    <row r="3" spans="1:7" ht="15.75" customHeight="1">
      <c r="A3" s="74"/>
      <c r="B3" s="84" t="s">
        <v>387</v>
      </c>
      <c r="C3" s="10"/>
      <c r="D3" s="10"/>
      <c r="E3" s="10"/>
      <c r="F3" s="85"/>
      <c r="G3" s="85"/>
    </row>
    <row r="4" spans="2:7" ht="15.75" customHeight="1">
      <c r="B4" s="6"/>
      <c r="C4" s="6"/>
      <c r="D4" s="6"/>
      <c r="E4" s="6"/>
      <c r="F4" s="6"/>
      <c r="G4" s="6"/>
    </row>
    <row r="5" spans="2:7" ht="15.75" customHeight="1">
      <c r="B5" s="6"/>
      <c r="C5" s="6"/>
      <c r="D5" s="6"/>
      <c r="E5" s="6"/>
      <c r="F5" s="6"/>
      <c r="G5" s="6"/>
    </row>
    <row r="6" spans="2:7" ht="15.75" customHeight="1">
      <c r="B6" s="518" t="s">
        <v>523</v>
      </c>
      <c r="C6" s="519"/>
      <c r="D6" s="520"/>
      <c r="E6" s="343" t="s">
        <v>523</v>
      </c>
      <c r="F6" s="343" t="s">
        <v>495</v>
      </c>
      <c r="G6" s="343" t="s">
        <v>45</v>
      </c>
    </row>
    <row r="7" spans="2:7" ht="15.75" customHeight="1">
      <c r="B7" s="362" t="s">
        <v>452</v>
      </c>
      <c r="C7" s="363"/>
      <c r="D7" s="364"/>
      <c r="E7" s="365" t="s">
        <v>453</v>
      </c>
      <c r="F7" s="366" t="s">
        <v>454</v>
      </c>
      <c r="G7" s="366" t="s">
        <v>454</v>
      </c>
    </row>
    <row r="8" spans="1:7" ht="15.75" customHeight="1">
      <c r="A8" s="76"/>
      <c r="B8" s="15" t="s">
        <v>130</v>
      </c>
      <c r="C8" s="86" t="s">
        <v>131</v>
      </c>
      <c r="D8" s="87" t="s">
        <v>517</v>
      </c>
      <c r="E8" s="13" t="s">
        <v>518</v>
      </c>
      <c r="F8" s="13" t="s">
        <v>517</v>
      </c>
      <c r="G8" s="13" t="s">
        <v>517</v>
      </c>
    </row>
    <row r="9" spans="1:7" ht="15.75" customHeight="1">
      <c r="A9" s="42" t="s">
        <v>141</v>
      </c>
      <c r="B9" s="88" t="s">
        <v>245</v>
      </c>
      <c r="C9" s="88" t="s">
        <v>245</v>
      </c>
      <c r="D9" s="88" t="s">
        <v>245</v>
      </c>
      <c r="E9" s="89" t="s">
        <v>245</v>
      </c>
      <c r="F9" s="89" t="s">
        <v>245</v>
      </c>
      <c r="G9" s="89" t="s">
        <v>245</v>
      </c>
    </row>
    <row r="10" ht="4.5" customHeight="1">
      <c r="A10" s="4"/>
    </row>
    <row r="11" spans="1:7" ht="13.5" customHeight="1">
      <c r="A11" s="347" t="s">
        <v>300</v>
      </c>
      <c r="B11" s="348">
        <v>1548</v>
      </c>
      <c r="C11" s="348">
        <v>0</v>
      </c>
      <c r="D11" s="348">
        <v>1548</v>
      </c>
      <c r="E11" s="354">
        <f>'- 7 -'!F11</f>
        <v>1501</v>
      </c>
      <c r="F11" s="354">
        <v>1550.3</v>
      </c>
      <c r="G11" s="354">
        <v>1559.5</v>
      </c>
    </row>
    <row r="12" spans="1:7" ht="13.5" customHeight="1">
      <c r="A12" s="25" t="s">
        <v>301</v>
      </c>
      <c r="B12" s="26">
        <v>2420</v>
      </c>
      <c r="C12" s="26">
        <v>0</v>
      </c>
      <c r="D12" s="26">
        <v>2420</v>
      </c>
      <c r="E12" s="80">
        <f>'- 7 -'!F12</f>
        <v>2345.2999999999997</v>
      </c>
      <c r="F12" s="80">
        <v>2259.9</v>
      </c>
      <c r="G12" s="80">
        <v>2282.6</v>
      </c>
    </row>
    <row r="13" spans="1:7" ht="13.5" customHeight="1">
      <c r="A13" s="347" t="s">
        <v>302</v>
      </c>
      <c r="B13" s="348">
        <v>7178</v>
      </c>
      <c r="C13" s="348">
        <v>0</v>
      </c>
      <c r="D13" s="348">
        <v>7178</v>
      </c>
      <c r="E13" s="354">
        <f>'- 7 -'!F13</f>
        <v>6924</v>
      </c>
      <c r="F13" s="354">
        <v>7016.3</v>
      </c>
      <c r="G13" s="354">
        <v>7038.8</v>
      </c>
    </row>
    <row r="14" spans="1:7" ht="13.5" customHeight="1">
      <c r="A14" s="25" t="s">
        <v>338</v>
      </c>
      <c r="B14" s="26">
        <v>4572</v>
      </c>
      <c r="C14" s="26">
        <v>0</v>
      </c>
      <c r="D14" s="26">
        <v>4572</v>
      </c>
      <c r="E14" s="80">
        <f>'- 7 -'!F14</f>
        <v>4579.9</v>
      </c>
      <c r="F14" s="80">
        <v>4305.1</v>
      </c>
      <c r="G14" s="80">
        <v>4269.8</v>
      </c>
    </row>
    <row r="15" spans="1:7" ht="13.5" customHeight="1">
      <c r="A15" s="347" t="s">
        <v>303</v>
      </c>
      <c r="B15" s="348">
        <v>1663</v>
      </c>
      <c r="C15" s="348">
        <v>0</v>
      </c>
      <c r="D15" s="348">
        <v>1663</v>
      </c>
      <c r="E15" s="354">
        <f>'- 7 -'!F15</f>
        <v>1607</v>
      </c>
      <c r="F15" s="354">
        <v>1604.6</v>
      </c>
      <c r="G15" s="354">
        <v>1637.8</v>
      </c>
    </row>
    <row r="16" spans="1:7" ht="13.5" customHeight="1">
      <c r="A16" s="25" t="s">
        <v>304</v>
      </c>
      <c r="B16" s="26">
        <v>1292</v>
      </c>
      <c r="C16" s="26">
        <v>0</v>
      </c>
      <c r="D16" s="26">
        <v>1292</v>
      </c>
      <c r="E16" s="80">
        <f>'- 7 -'!F16</f>
        <v>1246.5</v>
      </c>
      <c r="F16" s="80">
        <v>1216.2</v>
      </c>
      <c r="G16" s="80">
        <v>1248.9</v>
      </c>
    </row>
    <row r="17" spans="1:7" ht="13.5" customHeight="1">
      <c r="A17" s="347" t="s">
        <v>305</v>
      </c>
      <c r="B17" s="348">
        <v>1518</v>
      </c>
      <c r="C17" s="348">
        <v>0</v>
      </c>
      <c r="D17" s="348">
        <v>1518</v>
      </c>
      <c r="E17" s="354">
        <f>'- 7 -'!F17</f>
        <v>1499.23</v>
      </c>
      <c r="F17" s="354">
        <v>1426.5</v>
      </c>
      <c r="G17" s="354">
        <v>1475</v>
      </c>
    </row>
    <row r="18" spans="1:7" ht="13.5" customHeight="1">
      <c r="A18" s="25" t="s">
        <v>306</v>
      </c>
      <c r="B18" s="26">
        <v>6243</v>
      </c>
      <c r="C18" s="26">
        <v>346</v>
      </c>
      <c r="D18" s="26">
        <v>5897</v>
      </c>
      <c r="E18" s="80">
        <f>'- 7 -'!F18</f>
        <v>5651</v>
      </c>
      <c r="F18" s="80">
        <v>2995.6</v>
      </c>
      <c r="G18" s="80">
        <v>3134.6</v>
      </c>
    </row>
    <row r="19" spans="1:7" ht="13.5" customHeight="1">
      <c r="A19" s="347" t="s">
        <v>307</v>
      </c>
      <c r="B19" s="348">
        <v>3361</v>
      </c>
      <c r="C19" s="348">
        <v>0</v>
      </c>
      <c r="D19" s="348">
        <v>3361</v>
      </c>
      <c r="E19" s="354">
        <f>'- 7 -'!F19</f>
        <v>3317.35</v>
      </c>
      <c r="F19" s="354">
        <v>3054.2</v>
      </c>
      <c r="G19" s="354">
        <v>2997.6</v>
      </c>
    </row>
    <row r="20" spans="1:7" ht="13.5" customHeight="1">
      <c r="A20" s="25" t="s">
        <v>308</v>
      </c>
      <c r="B20" s="26">
        <v>6895</v>
      </c>
      <c r="C20" s="26">
        <v>0</v>
      </c>
      <c r="D20" s="26">
        <v>6895</v>
      </c>
      <c r="E20" s="80">
        <f>'- 7 -'!F20</f>
        <v>6649.5</v>
      </c>
      <c r="F20" s="80">
        <v>6562.9</v>
      </c>
      <c r="G20" s="80">
        <v>6317.8</v>
      </c>
    </row>
    <row r="21" spans="1:7" ht="13.5" customHeight="1">
      <c r="A21" s="347" t="s">
        <v>309</v>
      </c>
      <c r="B21" s="348">
        <v>3322</v>
      </c>
      <c r="C21" s="348">
        <v>0</v>
      </c>
      <c r="D21" s="348">
        <v>3322</v>
      </c>
      <c r="E21" s="354">
        <f>'- 7 -'!F21</f>
        <v>3237.5</v>
      </c>
      <c r="F21" s="354">
        <v>3241.7</v>
      </c>
      <c r="G21" s="354">
        <v>3309.5</v>
      </c>
    </row>
    <row r="22" spans="1:7" ht="13.5" customHeight="1">
      <c r="A22" s="25" t="s">
        <v>310</v>
      </c>
      <c r="B22" s="26">
        <v>1733</v>
      </c>
      <c r="C22" s="26">
        <v>0</v>
      </c>
      <c r="D22" s="26">
        <v>1733</v>
      </c>
      <c r="E22" s="80">
        <f>'- 7 -'!F22</f>
        <v>1667.3</v>
      </c>
      <c r="F22" s="80">
        <v>1644.3</v>
      </c>
      <c r="G22" s="80">
        <v>1652.2</v>
      </c>
    </row>
    <row r="23" spans="1:7" ht="13.5" customHeight="1">
      <c r="A23" s="347" t="s">
        <v>311</v>
      </c>
      <c r="B23" s="348">
        <v>1367</v>
      </c>
      <c r="C23" s="348">
        <v>0</v>
      </c>
      <c r="D23" s="348">
        <v>1367</v>
      </c>
      <c r="E23" s="354">
        <f>'- 7 -'!F23</f>
        <v>1327.5</v>
      </c>
      <c r="F23" s="354">
        <v>1268.7</v>
      </c>
      <c r="G23" s="354">
        <v>1279.7</v>
      </c>
    </row>
    <row r="24" spans="1:7" ht="13.5" customHeight="1">
      <c r="A24" s="25" t="s">
        <v>312</v>
      </c>
      <c r="B24" s="26">
        <v>4759</v>
      </c>
      <c r="C24" s="26">
        <v>0</v>
      </c>
      <c r="D24" s="26">
        <v>4759</v>
      </c>
      <c r="E24" s="80">
        <f>'- 7 -'!F24</f>
        <v>4606.5</v>
      </c>
      <c r="F24" s="80">
        <v>4552.9</v>
      </c>
      <c r="G24" s="80">
        <v>4588.2</v>
      </c>
    </row>
    <row r="25" spans="1:7" ht="13.5" customHeight="1">
      <c r="A25" s="347" t="s">
        <v>313</v>
      </c>
      <c r="B25" s="348">
        <v>15148</v>
      </c>
      <c r="C25" s="348">
        <v>0</v>
      </c>
      <c r="D25" s="348">
        <v>15148</v>
      </c>
      <c r="E25" s="354">
        <f>'- 7 -'!F25</f>
        <v>14628.5</v>
      </c>
      <c r="F25" s="354">
        <v>14832.7</v>
      </c>
      <c r="G25" s="354">
        <v>15021.5</v>
      </c>
    </row>
    <row r="26" spans="1:7" ht="13.5" customHeight="1">
      <c r="A26" s="25" t="s">
        <v>314</v>
      </c>
      <c r="B26" s="26">
        <v>3369</v>
      </c>
      <c r="C26" s="26">
        <v>0</v>
      </c>
      <c r="D26" s="26">
        <v>3369</v>
      </c>
      <c r="E26" s="80">
        <f>'- 7 -'!F26</f>
        <v>3262.5</v>
      </c>
      <c r="F26" s="80">
        <v>3164.6</v>
      </c>
      <c r="G26" s="80">
        <v>3179.8</v>
      </c>
    </row>
    <row r="27" spans="1:7" ht="13.5" customHeight="1">
      <c r="A27" s="347" t="s">
        <v>315</v>
      </c>
      <c r="B27" s="348">
        <v>3521</v>
      </c>
      <c r="C27" s="348">
        <v>0</v>
      </c>
      <c r="D27" s="348">
        <v>3521</v>
      </c>
      <c r="E27" s="354">
        <f>'- 7 -'!F27</f>
        <v>3388.3</v>
      </c>
      <c r="F27" s="354">
        <v>3277.6</v>
      </c>
      <c r="G27" s="354">
        <v>3180.6</v>
      </c>
    </row>
    <row r="28" spans="1:7" ht="13.5" customHeight="1">
      <c r="A28" s="25" t="s">
        <v>316</v>
      </c>
      <c r="B28" s="26">
        <v>2110</v>
      </c>
      <c r="C28" s="26">
        <v>0</v>
      </c>
      <c r="D28" s="26">
        <v>2110</v>
      </c>
      <c r="E28" s="80">
        <f>'- 7 -'!F28</f>
        <v>2048.5</v>
      </c>
      <c r="F28" s="80">
        <v>1866.2</v>
      </c>
      <c r="G28" s="80">
        <v>1926</v>
      </c>
    </row>
    <row r="29" spans="1:7" ht="13.5" customHeight="1">
      <c r="A29" s="347" t="s">
        <v>317</v>
      </c>
      <c r="B29" s="348">
        <v>13385</v>
      </c>
      <c r="C29" s="348">
        <v>0</v>
      </c>
      <c r="D29" s="348">
        <v>13385</v>
      </c>
      <c r="E29" s="354">
        <f>'- 7 -'!F29</f>
        <v>12858.5</v>
      </c>
      <c r="F29" s="354">
        <v>12990.8</v>
      </c>
      <c r="G29" s="354">
        <v>13499.4</v>
      </c>
    </row>
    <row r="30" spans="1:7" ht="13.5" customHeight="1">
      <c r="A30" s="25" t="s">
        <v>318</v>
      </c>
      <c r="B30" s="26">
        <v>1279</v>
      </c>
      <c r="C30" s="26">
        <v>0</v>
      </c>
      <c r="D30" s="26">
        <v>1279</v>
      </c>
      <c r="E30" s="80">
        <f>'- 7 -'!F30</f>
        <v>1230.5</v>
      </c>
      <c r="F30" s="80">
        <v>1260.5</v>
      </c>
      <c r="G30" s="80">
        <v>1274.5</v>
      </c>
    </row>
    <row r="31" spans="1:7" ht="13.5" customHeight="1">
      <c r="A31" s="347" t="s">
        <v>319</v>
      </c>
      <c r="B31" s="348">
        <v>3486</v>
      </c>
      <c r="C31" s="348">
        <v>0</v>
      </c>
      <c r="D31" s="348">
        <v>3486</v>
      </c>
      <c r="E31" s="354">
        <f>'- 7 -'!F31</f>
        <v>3391.8</v>
      </c>
      <c r="F31" s="354">
        <v>3306.6</v>
      </c>
      <c r="G31" s="354">
        <v>3290.4</v>
      </c>
    </row>
    <row r="32" spans="1:7" ht="13.5" customHeight="1">
      <c r="A32" s="25" t="s">
        <v>320</v>
      </c>
      <c r="B32" s="26">
        <v>2278</v>
      </c>
      <c r="C32" s="26">
        <v>0</v>
      </c>
      <c r="D32" s="26">
        <v>2278</v>
      </c>
      <c r="E32" s="80">
        <f>'- 7 -'!F32</f>
        <v>2208</v>
      </c>
      <c r="F32" s="80">
        <v>2247.3</v>
      </c>
      <c r="G32" s="80">
        <v>2322.2</v>
      </c>
    </row>
    <row r="33" spans="1:7" ht="13.5" customHeight="1">
      <c r="A33" s="347" t="s">
        <v>321</v>
      </c>
      <c r="B33" s="348">
        <v>2479</v>
      </c>
      <c r="C33" s="348">
        <v>0</v>
      </c>
      <c r="D33" s="348">
        <v>2479</v>
      </c>
      <c r="E33" s="354">
        <f>'- 7 -'!F33</f>
        <v>2390</v>
      </c>
      <c r="F33" s="354">
        <v>2384.9</v>
      </c>
      <c r="G33" s="354">
        <v>2476.3</v>
      </c>
    </row>
    <row r="34" spans="1:7" ht="13.5" customHeight="1">
      <c r="A34" s="25" t="s">
        <v>322</v>
      </c>
      <c r="B34" s="26">
        <v>2196</v>
      </c>
      <c r="C34" s="26">
        <v>0</v>
      </c>
      <c r="D34" s="26">
        <v>2196</v>
      </c>
      <c r="E34" s="80">
        <f>'- 7 -'!F34</f>
        <v>2145</v>
      </c>
      <c r="F34" s="80">
        <v>2168.3</v>
      </c>
      <c r="G34" s="80">
        <v>2176.5</v>
      </c>
    </row>
    <row r="35" spans="1:7" ht="13.5" customHeight="1">
      <c r="A35" s="347" t="s">
        <v>323</v>
      </c>
      <c r="B35" s="348">
        <v>17686</v>
      </c>
      <c r="C35" s="348">
        <v>0</v>
      </c>
      <c r="D35" s="348">
        <v>17686</v>
      </c>
      <c r="E35" s="354">
        <f>'- 7 -'!F35</f>
        <v>17152.5</v>
      </c>
      <c r="F35" s="354">
        <v>17284.6</v>
      </c>
      <c r="G35" s="354">
        <v>17541.5</v>
      </c>
    </row>
    <row r="36" spans="1:7" ht="13.5" customHeight="1">
      <c r="A36" s="25" t="s">
        <v>324</v>
      </c>
      <c r="B36" s="26">
        <v>2041</v>
      </c>
      <c r="C36" s="26">
        <v>0</v>
      </c>
      <c r="D36" s="26">
        <v>2041</v>
      </c>
      <c r="E36" s="80">
        <f>'- 7 -'!F36</f>
        <v>1975.4999999999998</v>
      </c>
      <c r="F36" s="80">
        <v>1916</v>
      </c>
      <c r="G36" s="80">
        <v>1995.5</v>
      </c>
    </row>
    <row r="37" spans="1:7" ht="13.5" customHeight="1">
      <c r="A37" s="347" t="s">
        <v>325</v>
      </c>
      <c r="B37" s="348">
        <v>3512</v>
      </c>
      <c r="C37" s="348">
        <v>0</v>
      </c>
      <c r="D37" s="348">
        <v>3512</v>
      </c>
      <c r="E37" s="354">
        <f>'- 7 -'!F37</f>
        <v>3377.5</v>
      </c>
      <c r="F37" s="354">
        <v>3352.2</v>
      </c>
      <c r="G37" s="354">
        <v>3370.7</v>
      </c>
    </row>
    <row r="38" spans="1:7" ht="13.5" customHeight="1">
      <c r="A38" s="25" t="s">
        <v>326</v>
      </c>
      <c r="B38" s="26">
        <v>8950</v>
      </c>
      <c r="C38" s="26">
        <v>0</v>
      </c>
      <c r="D38" s="26">
        <v>8950</v>
      </c>
      <c r="E38" s="80">
        <f>'- 7 -'!F38</f>
        <v>8664</v>
      </c>
      <c r="F38" s="80">
        <v>8471.1</v>
      </c>
      <c r="G38" s="80">
        <v>8442.8</v>
      </c>
    </row>
    <row r="39" spans="1:7" ht="13.5" customHeight="1">
      <c r="A39" s="347" t="s">
        <v>327</v>
      </c>
      <c r="B39" s="348">
        <v>1793</v>
      </c>
      <c r="C39" s="348">
        <v>0</v>
      </c>
      <c r="D39" s="348">
        <v>1793</v>
      </c>
      <c r="E39" s="354">
        <f>'- 7 -'!F39</f>
        <v>1729.2</v>
      </c>
      <c r="F39" s="354">
        <v>1780.2</v>
      </c>
      <c r="G39" s="354">
        <v>1820</v>
      </c>
    </row>
    <row r="40" spans="1:7" ht="13.5" customHeight="1">
      <c r="A40" s="25" t="s">
        <v>328</v>
      </c>
      <c r="B40" s="26">
        <v>9202</v>
      </c>
      <c r="C40" s="26">
        <v>0</v>
      </c>
      <c r="D40" s="26">
        <v>9202</v>
      </c>
      <c r="E40" s="80">
        <f>'- 7 -'!F40</f>
        <v>8873.119999999999</v>
      </c>
      <c r="F40" s="80">
        <v>8893</v>
      </c>
      <c r="G40" s="80">
        <v>8938.2</v>
      </c>
    </row>
    <row r="41" spans="1:7" ht="13.5" customHeight="1">
      <c r="A41" s="347" t="s">
        <v>329</v>
      </c>
      <c r="B41" s="348">
        <v>4885</v>
      </c>
      <c r="C41" s="348">
        <v>0</v>
      </c>
      <c r="D41" s="348">
        <v>4885</v>
      </c>
      <c r="E41" s="354">
        <f>'- 7 -'!F41</f>
        <v>4741</v>
      </c>
      <c r="F41" s="354">
        <v>4712.2</v>
      </c>
      <c r="G41" s="354">
        <v>4731.8</v>
      </c>
    </row>
    <row r="42" spans="1:7" ht="13.5" customHeight="1">
      <c r="A42" s="25" t="s">
        <v>330</v>
      </c>
      <c r="B42" s="26">
        <v>1825</v>
      </c>
      <c r="C42" s="26">
        <v>0</v>
      </c>
      <c r="D42" s="26">
        <v>1825</v>
      </c>
      <c r="E42" s="80">
        <f>'- 7 -'!F42</f>
        <v>1764.3000000000002</v>
      </c>
      <c r="F42" s="80">
        <v>1727.7</v>
      </c>
      <c r="G42" s="80">
        <v>1792.5</v>
      </c>
    </row>
    <row r="43" spans="1:7" ht="13.5" customHeight="1">
      <c r="A43" s="347" t="s">
        <v>331</v>
      </c>
      <c r="B43" s="348">
        <v>1160</v>
      </c>
      <c r="C43" s="348">
        <v>0</v>
      </c>
      <c r="D43" s="348">
        <v>1160</v>
      </c>
      <c r="E43" s="354">
        <f>'- 7 -'!F43</f>
        <v>1122.7</v>
      </c>
      <c r="F43" s="354">
        <v>1152.5</v>
      </c>
      <c r="G43" s="354">
        <v>1208.1</v>
      </c>
    </row>
    <row r="44" spans="1:7" ht="13.5" customHeight="1">
      <c r="A44" s="25" t="s">
        <v>332</v>
      </c>
      <c r="B44" s="26">
        <v>805</v>
      </c>
      <c r="C44" s="26">
        <v>0</v>
      </c>
      <c r="D44" s="26">
        <v>805</v>
      </c>
      <c r="E44" s="80">
        <f>'- 7 -'!F44</f>
        <v>780</v>
      </c>
      <c r="F44" s="80">
        <v>792.2</v>
      </c>
      <c r="G44" s="80">
        <v>782.5</v>
      </c>
    </row>
    <row r="45" spans="1:7" ht="13.5" customHeight="1">
      <c r="A45" s="347" t="s">
        <v>333</v>
      </c>
      <c r="B45" s="348">
        <v>1531</v>
      </c>
      <c r="C45" s="348">
        <v>0</v>
      </c>
      <c r="D45" s="348">
        <v>1531</v>
      </c>
      <c r="E45" s="354">
        <f>'- 7 -'!F45</f>
        <v>1493</v>
      </c>
      <c r="F45" s="354">
        <v>1487.6</v>
      </c>
      <c r="G45" s="354">
        <v>1443.9</v>
      </c>
    </row>
    <row r="46" spans="1:7" ht="13.5" customHeight="1">
      <c r="A46" s="25" t="s">
        <v>334</v>
      </c>
      <c r="B46" s="26">
        <v>33754</v>
      </c>
      <c r="C46" s="26">
        <v>1781</v>
      </c>
      <c r="D46" s="26">
        <v>31973</v>
      </c>
      <c r="E46" s="80">
        <f>'- 7 -'!F46</f>
        <v>30540.4</v>
      </c>
      <c r="F46" s="80">
        <v>30344.5</v>
      </c>
      <c r="G46" s="80">
        <v>30592.6</v>
      </c>
    </row>
    <row r="47" spans="1:7" ht="4.5" customHeight="1">
      <c r="A47"/>
      <c r="B47"/>
      <c r="C47"/>
      <c r="D47"/>
      <c r="E47"/>
      <c r="F47"/>
      <c r="G47"/>
    </row>
    <row r="48" spans="1:7" ht="13.5" customHeight="1">
      <c r="A48" s="349" t="s">
        <v>335</v>
      </c>
      <c r="B48" s="350">
        <f aca="true" t="shared" si="0" ref="B48:G48">SUM(B11:B46)</f>
        <v>184266</v>
      </c>
      <c r="C48" s="350">
        <f t="shared" si="0"/>
        <v>2127</v>
      </c>
      <c r="D48" s="350">
        <f t="shared" si="0"/>
        <v>182139</v>
      </c>
      <c r="E48" s="357">
        <f t="shared" si="0"/>
        <v>175924.4</v>
      </c>
      <c r="F48" s="357">
        <f t="shared" si="0"/>
        <v>172112.50000000003</v>
      </c>
      <c r="G48" s="357">
        <f t="shared" si="0"/>
        <v>173799.3</v>
      </c>
    </row>
    <row r="49" spans="1:7" ht="4.5" customHeight="1">
      <c r="A49" s="27" t="s">
        <v>50</v>
      </c>
      <c r="B49" s="28"/>
      <c r="C49" s="28"/>
      <c r="D49" s="28"/>
      <c r="E49" s="81"/>
      <c r="F49" s="81"/>
      <c r="G49" s="81"/>
    </row>
    <row r="50" spans="1:7" ht="13.5" customHeight="1">
      <c r="A50" s="347" t="s">
        <v>336</v>
      </c>
      <c r="B50" s="348">
        <v>232</v>
      </c>
      <c r="C50" s="348">
        <v>0</v>
      </c>
      <c r="D50" s="348">
        <v>232</v>
      </c>
      <c r="E50" s="354">
        <f>'- 7 -'!F50</f>
        <v>228.3</v>
      </c>
      <c r="F50" s="354">
        <v>264.2</v>
      </c>
      <c r="G50" s="354">
        <v>240</v>
      </c>
    </row>
    <row r="51" spans="1:7" ht="13.5" customHeight="1">
      <c r="A51" s="25" t="s">
        <v>337</v>
      </c>
      <c r="B51" s="26"/>
      <c r="C51" s="26"/>
      <c r="D51" s="26"/>
      <c r="E51" s="80">
        <f>'- 7 -'!F51</f>
        <v>695.4000000000001</v>
      </c>
      <c r="F51" s="80"/>
      <c r="G51" s="80"/>
    </row>
    <row r="52" spans="1:7" ht="49.5" customHeight="1">
      <c r="A52" s="29"/>
      <c r="B52" s="29"/>
      <c r="C52" s="29"/>
      <c r="D52" s="29"/>
      <c r="E52" s="29"/>
      <c r="F52" s="90"/>
      <c r="G52" s="90"/>
    </row>
    <row r="53" spans="1:6" ht="15" customHeight="1">
      <c r="A53" s="129" t="s">
        <v>455</v>
      </c>
      <c r="C53" s="91"/>
      <c r="D53" s="91"/>
      <c r="E53" s="91"/>
      <c r="F53" s="91"/>
    </row>
    <row r="54" spans="1:6" ht="12" customHeight="1">
      <c r="A54" s="129" t="s">
        <v>458</v>
      </c>
      <c r="C54" s="91"/>
      <c r="D54" s="91"/>
      <c r="E54" s="91"/>
      <c r="F54" s="91"/>
    </row>
    <row r="55" spans="1:6" ht="12" customHeight="1">
      <c r="A55" s="31" t="s">
        <v>459</v>
      </c>
      <c r="C55" s="91"/>
      <c r="D55" s="91"/>
      <c r="E55" s="91"/>
      <c r="F55" s="91"/>
    </row>
    <row r="56" spans="1:6" ht="12" customHeight="1">
      <c r="A56" s="129" t="s">
        <v>524</v>
      </c>
      <c r="C56" s="91"/>
      <c r="D56" s="91"/>
      <c r="E56" s="91"/>
      <c r="F56" s="92"/>
    </row>
    <row r="57" ht="12">
      <c r="A57" s="1" t="s">
        <v>525</v>
      </c>
    </row>
  </sheetData>
  <mergeCells count="1">
    <mergeCell ref="B6:D6"/>
  </mergeCells>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57"/>
  <sheetViews>
    <sheetView showGridLines="0" showZeros="0" workbookViewId="0" topLeftCell="A1">
      <selection activeCell="A1" sqref="A1"/>
    </sheetView>
  </sheetViews>
  <sheetFormatPr defaultColWidth="9.33203125" defaultRowHeight="12"/>
  <cols>
    <col min="1" max="1" width="39.83203125" style="1" customWidth="1"/>
    <col min="2" max="3" width="31.83203125" style="1" customWidth="1"/>
    <col min="4" max="4" width="29.83203125" style="1" customWidth="1"/>
    <col min="5" max="16384" width="9.33203125" style="1" customWidth="1"/>
  </cols>
  <sheetData>
    <row r="1" spans="1:4" ht="6.75" customHeight="1">
      <c r="A1" s="5"/>
      <c r="B1" s="6"/>
      <c r="C1" s="6"/>
      <c r="D1" s="6"/>
    </row>
    <row r="2" spans="1:4" ht="15.75" customHeight="1">
      <c r="A2" s="72"/>
      <c r="B2" s="7" t="s">
        <v>247</v>
      </c>
      <c r="C2" s="8"/>
      <c r="D2" s="73"/>
    </row>
    <row r="3" spans="1:4" ht="15.75" customHeight="1">
      <c r="A3" s="74"/>
      <c r="B3" s="9" t="str">
        <f>STATDATE</f>
        <v>ACTUAL SEPTEMBER 30, 2005</v>
      </c>
      <c r="C3" s="10"/>
      <c r="D3" s="75"/>
    </row>
    <row r="4" spans="2:4" ht="15.75" customHeight="1">
      <c r="B4" s="6"/>
      <c r="C4" s="6"/>
      <c r="D4" s="6"/>
    </row>
    <row r="5" spans="2:4" ht="15.75" customHeight="1">
      <c r="B5" s="6"/>
      <c r="C5" s="6"/>
      <c r="D5" s="6"/>
    </row>
    <row r="6" spans="2:4" ht="15.75" customHeight="1">
      <c r="B6" s="6"/>
      <c r="C6" s="6"/>
      <c r="D6" s="6"/>
    </row>
    <row r="7" spans="2:4" ht="15.75" customHeight="1">
      <c r="B7" s="367" t="s">
        <v>246</v>
      </c>
      <c r="C7" s="345"/>
      <c r="D7" s="6"/>
    </row>
    <row r="8" spans="1:4" ht="15.75" customHeight="1">
      <c r="A8" s="76"/>
      <c r="B8" s="77" t="s">
        <v>132</v>
      </c>
      <c r="C8" s="78"/>
      <c r="D8" s="79"/>
    </row>
    <row r="9" spans="1:3" ht="15.75" customHeight="1">
      <c r="A9" s="42" t="s">
        <v>141</v>
      </c>
      <c r="B9" s="43" t="s">
        <v>456</v>
      </c>
      <c r="C9" s="43" t="s">
        <v>457</v>
      </c>
    </row>
    <row r="10" ht="4.5" customHeight="1">
      <c r="A10" s="4"/>
    </row>
    <row r="11" spans="1:3" ht="13.5" customHeight="1">
      <c r="A11" s="347" t="s">
        <v>300</v>
      </c>
      <c r="B11" s="354">
        <v>17.311789772727273</v>
      </c>
      <c r="C11" s="354">
        <v>14.52627504113036</v>
      </c>
    </row>
    <row r="12" spans="1:3" ht="13.5" customHeight="1">
      <c r="A12" s="25" t="s">
        <v>301</v>
      </c>
      <c r="B12" s="80">
        <v>16.795330850759093</v>
      </c>
      <c r="C12" s="80">
        <v>13.886553377938302</v>
      </c>
    </row>
    <row r="13" spans="1:3" ht="13.5" customHeight="1">
      <c r="A13" s="347" t="s">
        <v>302</v>
      </c>
      <c r="B13" s="354">
        <v>17.819092265075646</v>
      </c>
      <c r="C13" s="354">
        <v>14.313770078349492</v>
      </c>
    </row>
    <row r="14" spans="1:3" ht="13.5" customHeight="1">
      <c r="A14" s="25" t="s">
        <v>338</v>
      </c>
      <c r="B14" s="80">
        <v>15.700217284642882</v>
      </c>
      <c r="C14" s="80">
        <v>12.92150998758605</v>
      </c>
    </row>
    <row r="15" spans="1:3" ht="13.5" customHeight="1">
      <c r="A15" s="347" t="s">
        <v>303</v>
      </c>
      <c r="B15" s="354">
        <v>19.169748300131218</v>
      </c>
      <c r="C15" s="354">
        <v>15.586808923375365</v>
      </c>
    </row>
    <row r="16" spans="1:3" ht="13.5" customHeight="1">
      <c r="A16" s="25" t="s">
        <v>304</v>
      </c>
      <c r="B16" s="80">
        <v>16.93471446095134</v>
      </c>
      <c r="C16" s="80">
        <v>14.026105547428829</v>
      </c>
    </row>
    <row r="17" spans="1:3" ht="13.5" customHeight="1">
      <c r="A17" s="347" t="s">
        <v>305</v>
      </c>
      <c r="B17" s="354">
        <v>15.002801961372962</v>
      </c>
      <c r="C17" s="354">
        <v>12.833675740455403</v>
      </c>
    </row>
    <row r="18" spans="1:3" ht="13.5" customHeight="1">
      <c r="A18" s="25" t="s">
        <v>306</v>
      </c>
      <c r="B18" s="80">
        <v>14.480461242793082</v>
      </c>
      <c r="C18" s="80">
        <v>11.817231283981597</v>
      </c>
    </row>
    <row r="19" spans="1:3" ht="13.5" customHeight="1">
      <c r="A19" s="347" t="s">
        <v>307</v>
      </c>
      <c r="B19" s="354">
        <v>19.188571767637807</v>
      </c>
      <c r="C19" s="354">
        <v>16.29746990911324</v>
      </c>
    </row>
    <row r="20" spans="1:3" ht="13.5" customHeight="1">
      <c r="A20" s="25" t="s">
        <v>308</v>
      </c>
      <c r="B20" s="80">
        <v>20.23878503247842</v>
      </c>
      <c r="C20" s="80">
        <v>17.381814379631685</v>
      </c>
    </row>
    <row r="21" spans="1:3" ht="13.5" customHeight="1">
      <c r="A21" s="347" t="s">
        <v>309</v>
      </c>
      <c r="B21" s="354">
        <v>18.332378223495702</v>
      </c>
      <c r="C21" s="354">
        <v>14.689201451905628</v>
      </c>
    </row>
    <row r="22" spans="1:3" ht="13.5" customHeight="1">
      <c r="A22" s="25" t="s">
        <v>310</v>
      </c>
      <c r="B22" s="80">
        <v>18.08682771194166</v>
      </c>
      <c r="C22" s="80">
        <v>14.158457880434781</v>
      </c>
    </row>
    <row r="23" spans="1:3" ht="13.5" customHeight="1">
      <c r="A23" s="347" t="s">
        <v>311</v>
      </c>
      <c r="B23" s="354">
        <v>18.501742160278745</v>
      </c>
      <c r="C23" s="354">
        <v>14.949324324324325</v>
      </c>
    </row>
    <row r="24" spans="1:3" ht="13.5" customHeight="1">
      <c r="A24" s="25" t="s">
        <v>312</v>
      </c>
      <c r="B24" s="80">
        <v>17.785769828926906</v>
      </c>
      <c r="C24" s="80">
        <v>14.584454646192814</v>
      </c>
    </row>
    <row r="25" spans="1:3" ht="13.5" customHeight="1">
      <c r="A25" s="347" t="s">
        <v>313</v>
      </c>
      <c r="B25" s="354">
        <v>17.566416375606966</v>
      </c>
      <c r="C25" s="354">
        <v>14.418565683646111</v>
      </c>
    </row>
    <row r="26" spans="1:3" ht="13.5" customHeight="1">
      <c r="A26" s="25" t="s">
        <v>314</v>
      </c>
      <c r="B26" s="80">
        <v>16.357767859394308</v>
      </c>
      <c r="C26" s="80">
        <v>13.87707358570821</v>
      </c>
    </row>
    <row r="27" spans="1:3" ht="13.5" customHeight="1">
      <c r="A27" s="347" t="s">
        <v>315</v>
      </c>
      <c r="B27" s="354">
        <v>17.507340771982275</v>
      </c>
      <c r="C27" s="354">
        <v>13.820770109316365</v>
      </c>
    </row>
    <row r="28" spans="1:3" ht="13.5" customHeight="1">
      <c r="A28" s="25" t="s">
        <v>316</v>
      </c>
      <c r="B28" s="80">
        <v>16.790983606557376</v>
      </c>
      <c r="C28" s="80">
        <v>13.98293515358362</v>
      </c>
    </row>
    <row r="29" spans="1:3" ht="13.5" customHeight="1">
      <c r="A29" s="347" t="s">
        <v>317</v>
      </c>
      <c r="B29" s="354">
        <v>17.786437710999042</v>
      </c>
      <c r="C29" s="354">
        <v>14.067303379391078</v>
      </c>
    </row>
    <row r="30" spans="1:3" ht="13.5" customHeight="1">
      <c r="A30" s="25" t="s">
        <v>318</v>
      </c>
      <c r="B30" s="80">
        <v>19.283811314840932</v>
      </c>
      <c r="C30" s="80">
        <v>16.19078947368421</v>
      </c>
    </row>
    <row r="31" spans="1:3" ht="13.5" customHeight="1">
      <c r="A31" s="347" t="s">
        <v>319</v>
      </c>
      <c r="B31" s="354">
        <v>17.42484155787877</v>
      </c>
      <c r="C31" s="354">
        <v>14.643813142215699</v>
      </c>
    </row>
    <row r="32" spans="1:3" ht="13.5" customHeight="1">
      <c r="A32" s="25" t="s">
        <v>320</v>
      </c>
      <c r="B32" s="80">
        <v>16.505326107269667</v>
      </c>
      <c r="C32" s="80">
        <v>13.998161473357213</v>
      </c>
    </row>
    <row r="33" spans="1:3" ht="13.5" customHeight="1">
      <c r="A33" s="347" t="s">
        <v>321</v>
      </c>
      <c r="B33" s="354">
        <v>16.32000874042309</v>
      </c>
      <c r="C33" s="354">
        <v>13.843035041992472</v>
      </c>
    </row>
    <row r="34" spans="1:3" ht="13.5" customHeight="1">
      <c r="A34" s="25" t="s">
        <v>322</v>
      </c>
      <c r="B34" s="80">
        <v>17.88284518828452</v>
      </c>
      <c r="C34" s="80">
        <v>14.553719849374087</v>
      </c>
    </row>
    <row r="35" spans="1:3" ht="13.5" customHeight="1">
      <c r="A35" s="347" t="s">
        <v>323</v>
      </c>
      <c r="B35" s="354">
        <v>18.30915376910401</v>
      </c>
      <c r="C35" s="354">
        <v>14.655120855084972</v>
      </c>
    </row>
    <row r="36" spans="1:3" ht="13.5" customHeight="1">
      <c r="A36" s="25" t="s">
        <v>324</v>
      </c>
      <c r="B36" s="80">
        <v>16.709354592485795</v>
      </c>
      <c r="C36" s="80">
        <v>13.996740824713047</v>
      </c>
    </row>
    <row r="37" spans="1:3" ht="13.5" customHeight="1">
      <c r="A37" s="347" t="s">
        <v>325</v>
      </c>
      <c r="B37" s="354">
        <v>18.942793045429053</v>
      </c>
      <c r="C37" s="354">
        <v>15.327887451781255</v>
      </c>
    </row>
    <row r="38" spans="1:3" ht="13.5" customHeight="1">
      <c r="A38" s="25" t="s">
        <v>326</v>
      </c>
      <c r="B38" s="80">
        <v>18.9053416694088</v>
      </c>
      <c r="C38" s="80">
        <v>15.553919896594438</v>
      </c>
    </row>
    <row r="39" spans="1:3" ht="13.5" customHeight="1">
      <c r="A39" s="347" t="s">
        <v>327</v>
      </c>
      <c r="B39" s="354">
        <v>16.17283950617284</v>
      </c>
      <c r="C39" s="354">
        <v>13.789473684210526</v>
      </c>
    </row>
    <row r="40" spans="1:3" ht="13.5" customHeight="1">
      <c r="A40" s="25" t="s">
        <v>328</v>
      </c>
      <c r="B40" s="80">
        <v>18.270995797704416</v>
      </c>
      <c r="C40" s="80">
        <v>14.771791969101685</v>
      </c>
    </row>
    <row r="41" spans="1:3" ht="13.5" customHeight="1">
      <c r="A41" s="347" t="s">
        <v>329</v>
      </c>
      <c r="B41" s="354">
        <v>17.5606308585032</v>
      </c>
      <c r="C41" s="354">
        <v>13.78638518130798</v>
      </c>
    </row>
    <row r="42" spans="1:3" ht="13.5" customHeight="1">
      <c r="A42" s="25" t="s">
        <v>330</v>
      </c>
      <c r="B42" s="80">
        <v>17.53428741800835</v>
      </c>
      <c r="C42" s="80">
        <v>14.56053478583808</v>
      </c>
    </row>
    <row r="43" spans="1:3" ht="13.5" customHeight="1">
      <c r="A43" s="347" t="s">
        <v>331</v>
      </c>
      <c r="B43" s="354">
        <v>14.63754889178618</v>
      </c>
      <c r="C43" s="354">
        <v>12.700226244343892</v>
      </c>
    </row>
    <row r="44" spans="1:3" ht="13.5" customHeight="1">
      <c r="A44" s="25" t="s">
        <v>332</v>
      </c>
      <c r="B44" s="80">
        <v>16.810344827586206</v>
      </c>
      <c r="C44" s="80">
        <v>13.619696176008382</v>
      </c>
    </row>
    <row r="45" spans="1:3" ht="13.5" customHeight="1">
      <c r="A45" s="347" t="s">
        <v>333</v>
      </c>
      <c r="B45" s="354">
        <v>15.78556263269639</v>
      </c>
      <c r="C45" s="354">
        <v>13.95066342739675</v>
      </c>
    </row>
    <row r="46" spans="1:3" ht="13.5" customHeight="1">
      <c r="A46" s="25" t="s">
        <v>334</v>
      </c>
      <c r="B46" s="80">
        <v>18.10219338894038</v>
      </c>
      <c r="C46" s="80">
        <v>14.022222222222222</v>
      </c>
    </row>
    <row r="47" spans="1:4" ht="4.5" customHeight="1">
      <c r="A47"/>
      <c r="B47"/>
      <c r="C47"/>
      <c r="D47"/>
    </row>
    <row r="48" spans="1:4" ht="13.5" customHeight="1">
      <c r="A48" s="349" t="s">
        <v>335</v>
      </c>
      <c r="B48" s="357">
        <v>17.688025135607354</v>
      </c>
      <c r="C48" s="357">
        <v>14.328617382461971</v>
      </c>
      <c r="D48" s="4"/>
    </row>
    <row r="49" spans="1:3" ht="4.5" customHeight="1">
      <c r="A49" s="27" t="s">
        <v>50</v>
      </c>
      <c r="B49" s="81"/>
      <c r="C49" s="81"/>
    </row>
    <row r="50" spans="1:3" ht="13.5" customHeight="1">
      <c r="A50" s="25" t="s">
        <v>336</v>
      </c>
      <c r="B50" s="80">
        <v>11.707692307692309</v>
      </c>
      <c r="C50" s="80">
        <v>9.461251554082056</v>
      </c>
    </row>
    <row r="51" spans="1:3" ht="13.5" customHeight="1">
      <c r="A51" s="347" t="s">
        <v>337</v>
      </c>
      <c r="B51" s="354">
        <v>20.274052478134116</v>
      </c>
      <c r="C51" s="354">
        <v>18.769230769230774</v>
      </c>
    </row>
    <row r="52" spans="1:4" ht="49.5" customHeight="1">
      <c r="A52" s="29"/>
      <c r="B52" s="29"/>
      <c r="C52" s="29"/>
      <c r="D52" s="29"/>
    </row>
    <row r="53" spans="1:4" ht="15" customHeight="1">
      <c r="A53" s="130" t="s">
        <v>461</v>
      </c>
      <c r="B53" s="45"/>
      <c r="C53" s="45"/>
      <c r="D53" s="45"/>
    </row>
    <row r="54" spans="1:4" ht="12" customHeight="1">
      <c r="A54" s="45" t="s">
        <v>460</v>
      </c>
      <c r="B54" s="45"/>
      <c r="C54" s="45"/>
      <c r="D54" s="45"/>
    </row>
    <row r="55" spans="1:4" ht="12" customHeight="1">
      <c r="A55" s="130" t="s">
        <v>462</v>
      </c>
      <c r="C55" s="45"/>
      <c r="D55" s="45"/>
    </row>
    <row r="56" spans="1:4" ht="12" customHeight="1">
      <c r="A56" s="45" t="s">
        <v>516</v>
      </c>
      <c r="C56" s="45"/>
      <c r="D56" s="45"/>
    </row>
    <row r="57" spans="1:4" ht="12" customHeight="1">
      <c r="A57" s="45" t="s">
        <v>463</v>
      </c>
      <c r="B57" s="45"/>
      <c r="C57" s="45"/>
      <c r="D57" s="45"/>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K29"/>
  <sheetViews>
    <sheetView showGridLines="0" showZeros="0" workbookViewId="0" topLeftCell="A1">
      <selection activeCell="A1" sqref="A1"/>
    </sheetView>
  </sheetViews>
  <sheetFormatPr defaultColWidth="15.83203125" defaultRowHeight="12"/>
  <cols>
    <col min="1" max="1" width="5.83203125" style="1" customWidth="1"/>
    <col min="2" max="2" width="40.83203125" style="1" customWidth="1"/>
    <col min="3" max="7" width="17.83203125" style="1" customWidth="1"/>
    <col min="8" max="8" width="15.83203125" style="1" customWidth="1"/>
    <col min="9" max="9" width="2.83203125" style="1" customWidth="1"/>
    <col min="10" max="10" width="17.83203125" style="1" customWidth="1"/>
    <col min="11" max="11" width="9.83203125" style="1" customWidth="1"/>
    <col min="12" max="16384" width="15.83203125" style="1" customWidth="1"/>
  </cols>
  <sheetData>
    <row r="2" spans="1:10" ht="12">
      <c r="A2" s="46"/>
      <c r="B2" s="46"/>
      <c r="C2" s="47" t="str">
        <f>OPYEAR</f>
        <v>OPERATING FUND 2005/2006 ACTUAL</v>
      </c>
      <c r="D2" s="48"/>
      <c r="E2" s="48"/>
      <c r="F2" s="48"/>
      <c r="G2" s="48"/>
      <c r="H2" s="48"/>
      <c r="I2" s="48"/>
      <c r="J2" s="49"/>
    </row>
    <row r="4" spans="3:10" ht="12">
      <c r="C4" s="6"/>
      <c r="D4" s="6"/>
      <c r="E4" s="6"/>
      <c r="F4" s="6"/>
      <c r="G4" s="6"/>
      <c r="H4" s="6"/>
      <c r="I4" s="6"/>
      <c r="J4" s="6"/>
    </row>
    <row r="5" spans="3:10" ht="15.75">
      <c r="C5" s="340" t="s">
        <v>222</v>
      </c>
      <c r="D5" s="50"/>
      <c r="E5" s="50"/>
      <c r="F5" s="50"/>
      <c r="G5" s="50"/>
      <c r="H5" s="50"/>
      <c r="I5" s="50"/>
      <c r="J5" s="6"/>
    </row>
    <row r="6" spans="3:10" ht="15.75">
      <c r="C6" s="340" t="s">
        <v>389</v>
      </c>
      <c r="D6" s="50"/>
      <c r="E6" s="50"/>
      <c r="F6" s="50"/>
      <c r="G6" s="50"/>
      <c r="H6" s="50"/>
      <c r="I6" s="50"/>
      <c r="J6" s="6"/>
    </row>
    <row r="7" spans="3:10" ht="12">
      <c r="C7" s="6"/>
      <c r="D7" s="6"/>
      <c r="E7" s="6"/>
      <c r="F7" s="6"/>
      <c r="G7" s="6"/>
      <c r="H7" s="6"/>
      <c r="I7" s="6"/>
      <c r="J7" s="6"/>
    </row>
    <row r="8" spans="3:10" ht="12">
      <c r="C8" s="6"/>
      <c r="D8" s="6"/>
      <c r="E8" s="6"/>
      <c r="F8" s="6"/>
      <c r="G8" s="6"/>
      <c r="H8" s="6"/>
      <c r="I8" s="6"/>
      <c r="J8" s="6"/>
    </row>
    <row r="9" spans="3:10" ht="12">
      <c r="C9" s="344" t="s">
        <v>223</v>
      </c>
      <c r="D9" s="368"/>
      <c r="E9" s="368"/>
      <c r="F9" s="368"/>
      <c r="G9" s="368"/>
      <c r="H9" s="368"/>
      <c r="I9" s="369"/>
      <c r="J9" s="6"/>
    </row>
    <row r="10" spans="3:10" ht="12">
      <c r="C10" s="6"/>
      <c r="D10" s="6"/>
      <c r="E10" s="6"/>
      <c r="F10" s="6"/>
      <c r="G10" s="6"/>
      <c r="H10" s="6"/>
      <c r="I10" s="6"/>
      <c r="J10" s="6"/>
    </row>
    <row r="11" spans="1:10" ht="12">
      <c r="A11" s="51"/>
      <c r="B11" s="52"/>
      <c r="C11" s="370"/>
      <c r="D11" s="370" t="s">
        <v>224</v>
      </c>
      <c r="E11" s="371"/>
      <c r="F11" s="370" t="s">
        <v>225</v>
      </c>
      <c r="G11" s="370" t="s">
        <v>201</v>
      </c>
      <c r="H11" s="372"/>
      <c r="I11" s="373"/>
      <c r="J11" s="370"/>
    </row>
    <row r="12" spans="1:10" ht="12">
      <c r="A12" s="521" t="s">
        <v>236</v>
      </c>
      <c r="B12" s="522"/>
      <c r="C12" s="374" t="s">
        <v>226</v>
      </c>
      <c r="D12" s="374" t="s">
        <v>227</v>
      </c>
      <c r="E12" s="364" t="s">
        <v>211</v>
      </c>
      <c r="F12" s="374" t="s">
        <v>228</v>
      </c>
      <c r="G12" s="374" t="s">
        <v>211</v>
      </c>
      <c r="H12" s="363" t="s">
        <v>154</v>
      </c>
      <c r="I12" s="375"/>
      <c r="J12" s="374" t="s">
        <v>229</v>
      </c>
    </row>
    <row r="14" spans="1:10" ht="12">
      <c r="A14" s="55">
        <v>100</v>
      </c>
      <c r="B14" s="4" t="s">
        <v>106</v>
      </c>
      <c r="C14" s="56">
        <f>'- 12 -'!B21</f>
        <v>743117416</v>
      </c>
      <c r="D14" s="57">
        <f>'- 12 -'!B22</f>
        <v>45850720</v>
      </c>
      <c r="E14" s="57">
        <f>'- 12 -'!B39</f>
        <v>21325224</v>
      </c>
      <c r="F14" s="57">
        <f>'- 12 -'!B45</f>
        <v>57556858</v>
      </c>
      <c r="G14" s="58"/>
      <c r="H14" s="59"/>
      <c r="I14" s="58"/>
      <c r="J14" s="56">
        <f>SUM(C14:F14)</f>
        <v>867850218</v>
      </c>
    </row>
    <row r="15" spans="1:10" ht="24" customHeight="1">
      <c r="A15" s="55">
        <v>200</v>
      </c>
      <c r="B15" s="4" t="s">
        <v>107</v>
      </c>
      <c r="C15" s="56">
        <f>'- 12 -'!D21</f>
        <v>198551649</v>
      </c>
      <c r="D15" s="57">
        <f>'- 12 -'!D22</f>
        <v>19137224</v>
      </c>
      <c r="E15" s="57">
        <f>'- 12 -'!D39</f>
        <v>8709252</v>
      </c>
      <c r="F15" s="57">
        <f>'- 12 -'!D45</f>
        <v>3678023</v>
      </c>
      <c r="G15" s="58"/>
      <c r="H15" s="59"/>
      <c r="I15" s="58"/>
      <c r="J15" s="56">
        <f>SUM(C15:F15)</f>
        <v>230076148</v>
      </c>
    </row>
    <row r="16" spans="1:10" ht="24" customHeight="1">
      <c r="A16" s="55">
        <v>300</v>
      </c>
      <c r="B16" s="4" t="s">
        <v>282</v>
      </c>
      <c r="C16" s="56">
        <f>'- 12 -'!F21</f>
        <v>5221657</v>
      </c>
      <c r="D16" s="57">
        <f>'- 12 -'!F22</f>
        <v>359306</v>
      </c>
      <c r="E16" s="57">
        <f>'- 12 -'!F39</f>
        <v>838446</v>
      </c>
      <c r="F16" s="57">
        <f>'- 12 -'!F45</f>
        <v>324916</v>
      </c>
      <c r="G16" s="58"/>
      <c r="H16" s="59">
        <f>'- 12 -'!F47</f>
        <v>35200</v>
      </c>
      <c r="I16" s="132" t="s">
        <v>261</v>
      </c>
      <c r="J16" s="56">
        <f>SUM(C16:H16)</f>
        <v>6779525</v>
      </c>
    </row>
    <row r="17" spans="1:10" ht="24" customHeight="1">
      <c r="A17" s="55">
        <v>400</v>
      </c>
      <c r="B17" s="4" t="s">
        <v>230</v>
      </c>
      <c r="C17" s="56">
        <f>'- 12 -'!H21</f>
        <v>10232770</v>
      </c>
      <c r="D17" s="57">
        <f>'- 12 -'!H22</f>
        <v>815657</v>
      </c>
      <c r="E17" s="57">
        <f>'- 12 -'!H39</f>
        <v>1333406</v>
      </c>
      <c r="F17" s="57">
        <f>'- 12 -'!H45</f>
        <v>1041603</v>
      </c>
      <c r="G17" s="58"/>
      <c r="H17" s="59"/>
      <c r="I17" s="33"/>
      <c r="J17" s="56">
        <f>SUM(C17:F17)</f>
        <v>13423436</v>
      </c>
    </row>
    <row r="18" spans="1:10" ht="24" customHeight="1">
      <c r="A18" s="55">
        <v>500</v>
      </c>
      <c r="B18" s="4" t="s">
        <v>255</v>
      </c>
      <c r="C18" s="56">
        <f>'- 12 -'!J21</f>
        <v>33244545</v>
      </c>
      <c r="D18" s="57">
        <f>'- 12 -'!J22</f>
        <v>3772846</v>
      </c>
      <c r="E18" s="57">
        <f>'- 12 -'!J39</f>
        <v>11371120</v>
      </c>
      <c r="F18" s="57">
        <f>'- 12 -'!J45</f>
        <v>2996496</v>
      </c>
      <c r="G18" s="58"/>
      <c r="H18" s="59">
        <f>'- 12 -'!J47</f>
        <v>-35200</v>
      </c>
      <c r="I18" s="132" t="s">
        <v>261</v>
      </c>
      <c r="J18" s="56">
        <f>SUM(C18:H18)</f>
        <v>51349807</v>
      </c>
    </row>
    <row r="19" spans="1:10" ht="12" customHeight="1">
      <c r="A19" s="55"/>
      <c r="B19" s="4"/>
      <c r="C19" s="60"/>
      <c r="D19" s="61"/>
      <c r="E19" s="61"/>
      <c r="F19" s="61"/>
      <c r="G19" s="58"/>
      <c r="H19" s="62"/>
      <c r="I19" s="33"/>
      <c r="J19" s="56"/>
    </row>
    <row r="20" spans="1:11" ht="24" customHeight="1">
      <c r="A20" s="63">
        <v>600</v>
      </c>
      <c r="B20" s="64" t="s">
        <v>248</v>
      </c>
      <c r="C20" s="56">
        <f>'- 13 -'!B21</f>
        <v>56780342</v>
      </c>
      <c r="D20" s="57">
        <f>'- 13 -'!B22</f>
        <v>4278284</v>
      </c>
      <c r="E20" s="57">
        <f>'- 13 -'!B39</f>
        <v>9576976</v>
      </c>
      <c r="F20" s="57">
        <f>'- 13 -'!B45</f>
        <v>6553428</v>
      </c>
      <c r="G20" s="58"/>
      <c r="H20" s="59"/>
      <c r="I20" s="33"/>
      <c r="J20" s="56">
        <f>SUM(C20:F20)</f>
        <v>77189030</v>
      </c>
      <c r="K20" s="523" t="s">
        <v>262</v>
      </c>
    </row>
    <row r="21" spans="1:11" ht="24" customHeight="1">
      <c r="A21" s="55">
        <v>700</v>
      </c>
      <c r="B21" s="4" t="s">
        <v>231</v>
      </c>
      <c r="C21" s="56">
        <f>'- 13 -'!D21</f>
        <v>28053251</v>
      </c>
      <c r="D21" s="57">
        <f>'- 13 -'!D22</f>
        <v>3795130</v>
      </c>
      <c r="E21" s="57">
        <f>'- 13 -'!D39</f>
        <v>17177148</v>
      </c>
      <c r="F21" s="57">
        <f>'- 13 -'!D45</f>
        <v>12154565</v>
      </c>
      <c r="G21" s="58"/>
      <c r="H21" s="59"/>
      <c r="I21" s="33"/>
      <c r="J21" s="56">
        <f>SUM(C21:F21)</f>
        <v>61180094</v>
      </c>
      <c r="K21" s="524"/>
    </row>
    <row r="22" spans="1:10" ht="24" customHeight="1">
      <c r="A22" s="55">
        <v>800</v>
      </c>
      <c r="B22" s="4" t="s">
        <v>232</v>
      </c>
      <c r="C22" s="56">
        <f>'- 13 -'!F21</f>
        <v>77752384</v>
      </c>
      <c r="D22" s="57">
        <f>'- 13 -'!F22</f>
        <v>11824705</v>
      </c>
      <c r="E22" s="57">
        <f>'- 13 -'!F39</f>
        <v>78531283</v>
      </c>
      <c r="F22" s="57">
        <f>'- 13 -'!F45</f>
        <v>16890358</v>
      </c>
      <c r="G22" s="58"/>
      <c r="H22" s="59"/>
      <c r="I22" s="33"/>
      <c r="J22" s="56">
        <f>SUM(C22:F22)</f>
        <v>184998730</v>
      </c>
    </row>
    <row r="23" spans="1:10" ht="24" customHeight="1">
      <c r="A23" s="55">
        <v>900</v>
      </c>
      <c r="B23" s="4" t="s">
        <v>111</v>
      </c>
      <c r="C23" s="60"/>
      <c r="D23" s="61"/>
      <c r="E23" s="61"/>
      <c r="F23" s="61"/>
      <c r="G23" s="57">
        <v>2001484</v>
      </c>
      <c r="H23" s="62">
        <v>25554284</v>
      </c>
      <c r="I23" s="132" t="s">
        <v>384</v>
      </c>
      <c r="J23" s="56">
        <f>SUM(G23:H23)</f>
        <v>27555768</v>
      </c>
    </row>
    <row r="24" spans="1:10" ht="12">
      <c r="A24" s="55"/>
      <c r="B24" s="4"/>
      <c r="C24" s="60"/>
      <c r="D24" s="61"/>
      <c r="E24" s="61"/>
      <c r="F24" s="61"/>
      <c r="G24" s="61"/>
      <c r="H24" s="62"/>
      <c r="I24" s="58"/>
      <c r="J24" s="60"/>
    </row>
    <row r="25" spans="2:10" ht="12">
      <c r="B25" s="4"/>
      <c r="C25" s="65"/>
      <c r="D25" s="65"/>
      <c r="E25" s="65"/>
      <c r="F25" s="65"/>
      <c r="G25" s="65"/>
      <c r="H25" s="65"/>
      <c r="J25" s="65"/>
    </row>
    <row r="26" spans="1:10" ht="12">
      <c r="A26" s="66"/>
      <c r="B26" s="67" t="s">
        <v>229</v>
      </c>
      <c r="C26" s="68">
        <f>SUM(C14:C23)</f>
        <v>1152954014</v>
      </c>
      <c r="D26" s="69">
        <f>SUM(D14:D23)</f>
        <v>89833872</v>
      </c>
      <c r="E26" s="69">
        <f>SUM(E14:E23)</f>
        <v>148862855</v>
      </c>
      <c r="F26" s="69">
        <f>SUM(F14:F23)</f>
        <v>101196247</v>
      </c>
      <c r="G26" s="69">
        <f>G23</f>
        <v>2001484</v>
      </c>
      <c r="H26" s="70">
        <f>H23</f>
        <v>25554284</v>
      </c>
      <c r="I26" s="71"/>
      <c r="J26" s="68">
        <f>SUM(J14:J23)</f>
        <v>1520402756</v>
      </c>
    </row>
    <row r="27" ht="60" customHeight="1"/>
    <row r="28" spans="1:3" ht="12">
      <c r="A28" s="131" t="s">
        <v>261</v>
      </c>
      <c r="B28" s="1" t="s">
        <v>388</v>
      </c>
      <c r="C28" s="4"/>
    </row>
    <row r="29" spans="1:2" ht="12">
      <c r="A29" s="131" t="s">
        <v>384</v>
      </c>
      <c r="B29" s="1" t="s">
        <v>383</v>
      </c>
    </row>
  </sheetData>
  <mergeCells count="2">
    <mergeCell ref="A12:B12"/>
    <mergeCell ref="K20:K21"/>
  </mergeCells>
  <printOptions/>
  <pageMargins left="0.5905511811023623" right="0" top="0.7480314960629921" bottom="0.5118110236220472" header="0.31496062992125984" footer="0"/>
  <pageSetup fitToHeight="1" fitToWidth="1" horizontalDpi="600" verticalDpi="600" orientation="landscape" scale="88"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L51"/>
  <sheetViews>
    <sheetView showGridLines="0" showZeros="0" workbookViewId="0" topLeftCell="A1">
      <selection activeCell="A1" sqref="A1"/>
    </sheetView>
  </sheetViews>
  <sheetFormatPr defaultColWidth="15.83203125" defaultRowHeight="12"/>
  <cols>
    <col min="1" max="1" width="48.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ustomWidth="1"/>
  </cols>
  <sheetData>
    <row r="2" spans="1:11" ht="12">
      <c r="A2" s="46"/>
      <c r="B2" s="46"/>
      <c r="C2" s="46"/>
      <c r="D2" s="47" t="str">
        <f>OPYEAR</f>
        <v>OPERATING FUND 2005/2006 ACTUAL</v>
      </c>
      <c r="E2" s="47"/>
      <c r="F2" s="47"/>
      <c r="G2" s="47"/>
      <c r="H2" s="48"/>
      <c r="I2" s="48"/>
      <c r="J2" s="49"/>
      <c r="K2" s="133" t="s">
        <v>54</v>
      </c>
    </row>
    <row r="3" spans="10:11" ht="9" customHeight="1">
      <c r="J3" s="91"/>
      <c r="K3" s="91"/>
    </row>
    <row r="4" spans="2:11" ht="15.75">
      <c r="B4" s="341" t="s">
        <v>234</v>
      </c>
      <c r="C4" s="91"/>
      <c r="D4" s="91"/>
      <c r="E4" s="91"/>
      <c r="F4" s="91"/>
      <c r="G4" s="91"/>
      <c r="H4" s="91"/>
      <c r="I4" s="91"/>
      <c r="J4" s="91"/>
      <c r="K4" s="91"/>
    </row>
    <row r="5" spans="2:11" ht="15.75">
      <c r="B5" s="341" t="s">
        <v>235</v>
      </c>
      <c r="C5" s="91"/>
      <c r="D5" s="91"/>
      <c r="E5" s="91"/>
      <c r="F5" s="91"/>
      <c r="G5" s="91"/>
      <c r="H5" s="91"/>
      <c r="I5" s="91"/>
      <c r="J5" s="91"/>
      <c r="K5" s="91"/>
    </row>
    <row r="6" ht="9" customHeight="1"/>
    <row r="7" spans="2:11" ht="12">
      <c r="B7" s="134" t="s">
        <v>236</v>
      </c>
      <c r="C7" s="48"/>
      <c r="D7" s="48"/>
      <c r="E7" s="48"/>
      <c r="F7" s="48"/>
      <c r="G7" s="48"/>
      <c r="H7" s="48"/>
      <c r="I7" s="48"/>
      <c r="J7" s="48"/>
      <c r="K7" s="135"/>
    </row>
    <row r="8" spans="1:11" ht="12">
      <c r="A8" s="6"/>
      <c r="B8" s="376" t="s">
        <v>121</v>
      </c>
      <c r="C8" s="377"/>
      <c r="D8" s="378"/>
      <c r="E8" s="377"/>
      <c r="F8" s="379" t="s">
        <v>281</v>
      </c>
      <c r="G8" s="377"/>
      <c r="H8" s="379" t="s">
        <v>116</v>
      </c>
      <c r="I8" s="377"/>
      <c r="J8" s="379" t="s">
        <v>253</v>
      </c>
      <c r="K8" s="377"/>
    </row>
    <row r="9" spans="1:11" ht="12">
      <c r="A9" s="6"/>
      <c r="B9" s="362" t="s">
        <v>237</v>
      </c>
      <c r="C9" s="364"/>
      <c r="D9" s="363" t="s">
        <v>107</v>
      </c>
      <c r="E9" s="364"/>
      <c r="F9" s="363" t="s">
        <v>343</v>
      </c>
      <c r="G9" s="364"/>
      <c r="H9" s="363" t="s">
        <v>138</v>
      </c>
      <c r="I9" s="364"/>
      <c r="J9" s="363" t="s">
        <v>84</v>
      </c>
      <c r="K9" s="364"/>
    </row>
    <row r="10" spans="1:11" ht="12">
      <c r="A10" s="136" t="s">
        <v>223</v>
      </c>
      <c r="B10" s="137" t="s">
        <v>142</v>
      </c>
      <c r="C10" s="137" t="s">
        <v>143</v>
      </c>
      <c r="D10" s="137" t="s">
        <v>142</v>
      </c>
      <c r="E10" s="137" t="s">
        <v>143</v>
      </c>
      <c r="F10" s="137" t="s">
        <v>142</v>
      </c>
      <c r="G10" s="137" t="s">
        <v>143</v>
      </c>
      <c r="H10" s="137" t="s">
        <v>142</v>
      </c>
      <c r="I10" s="137" t="s">
        <v>143</v>
      </c>
      <c r="J10" s="137" t="s">
        <v>142</v>
      </c>
      <c r="K10" s="54" t="s">
        <v>143</v>
      </c>
    </row>
    <row r="11" spans="1:11" ht="4.5" customHeight="1">
      <c r="A11" s="138"/>
      <c r="B11" s="6"/>
      <c r="C11" s="6"/>
      <c r="D11" s="6"/>
      <c r="E11" s="6"/>
      <c r="F11" s="6"/>
      <c r="G11" s="6"/>
      <c r="H11" s="6"/>
      <c r="I11" s="6"/>
      <c r="J11" s="6"/>
      <c r="K11" s="6"/>
    </row>
    <row r="12" spans="1:11" ht="12">
      <c r="A12" s="380" t="s">
        <v>226</v>
      </c>
      <c r="B12" s="139"/>
      <c r="C12" s="140"/>
      <c r="D12" s="139"/>
      <c r="E12" s="140"/>
      <c r="F12" s="139"/>
      <c r="G12" s="140"/>
      <c r="H12" s="139"/>
      <c r="I12" s="140"/>
      <c r="J12" s="139"/>
      <c r="K12" s="140"/>
    </row>
    <row r="13" spans="1:11" ht="12">
      <c r="A13" s="141" t="s">
        <v>345</v>
      </c>
      <c r="B13" s="142"/>
      <c r="C13" s="414"/>
      <c r="D13" s="142"/>
      <c r="E13" s="414"/>
      <c r="F13" s="142"/>
      <c r="G13" s="414"/>
      <c r="H13" s="142"/>
      <c r="I13" s="414"/>
      <c r="J13" s="142">
        <v>3017839</v>
      </c>
      <c r="K13" s="414"/>
    </row>
    <row r="14" spans="1:11" ht="12">
      <c r="A14" s="141" t="s">
        <v>386</v>
      </c>
      <c r="B14" s="142">
        <v>62880210</v>
      </c>
      <c r="C14" s="414">
        <f>B14/'- 13 -'!$J$51*100</f>
        <v>4.1357600643549475</v>
      </c>
      <c r="D14" s="142">
        <v>4593884</v>
      </c>
      <c r="E14" s="414">
        <f>D14/'- 13 -'!$J$51*100</f>
        <v>0.3021491497480553</v>
      </c>
      <c r="F14" s="142">
        <v>621225</v>
      </c>
      <c r="G14" s="414">
        <f>F14/'- 13 -'!$J$51*100</f>
        <v>0.04085923927383357</v>
      </c>
      <c r="H14" s="142">
        <v>837695</v>
      </c>
      <c r="I14" s="414">
        <f>H14/'- 13 -'!$J$51*100</f>
        <v>0.0550969140705767</v>
      </c>
      <c r="J14" s="142">
        <v>15070464</v>
      </c>
      <c r="K14" s="414">
        <f>J14/'- 13 -'!$J$51*100</f>
        <v>0.9912152513882974</v>
      </c>
    </row>
    <row r="15" spans="1:11" ht="12">
      <c r="A15" s="141" t="s">
        <v>346</v>
      </c>
      <c r="B15" s="142">
        <v>624594552</v>
      </c>
      <c r="C15" s="414">
        <f>B15/'- 13 -'!$J$51*100</f>
        <v>41.08086160296332</v>
      </c>
      <c r="D15" s="142">
        <v>75051834</v>
      </c>
      <c r="E15" s="414">
        <f>D15/'- 13 -'!$J$51*100</f>
        <v>4.936312677928348</v>
      </c>
      <c r="F15" s="142">
        <v>3824980</v>
      </c>
      <c r="G15" s="414">
        <f>F15/'- 13 -'!$J$51*100</f>
        <v>0.25157676049358596</v>
      </c>
      <c r="H15" s="142">
        <v>6243285</v>
      </c>
      <c r="I15" s="414">
        <f>H15/'- 13 -'!$J$51*100</f>
        <v>0.41063362818582005</v>
      </c>
      <c r="J15" s="142"/>
      <c r="K15" s="414">
        <f>J15/'- 13 -'!$J$51*100</f>
        <v>0</v>
      </c>
    </row>
    <row r="16" spans="1:11" ht="12">
      <c r="A16" s="141" t="s">
        <v>347</v>
      </c>
      <c r="B16" s="142">
        <v>17525665</v>
      </c>
      <c r="C16" s="414">
        <f>B16/'- 13 -'!$J$51*100</f>
        <v>1.1526988444895978</v>
      </c>
      <c r="D16" s="142">
        <v>98045862</v>
      </c>
      <c r="E16" s="414">
        <f>D16/'- 13 -'!$J$51*100</f>
        <v>6.448676945176493</v>
      </c>
      <c r="F16" s="142">
        <v>312168</v>
      </c>
      <c r="G16" s="414">
        <f>F16/'- 13 -'!$J$51*100</f>
        <v>0.020531928054463484</v>
      </c>
      <c r="H16" s="142">
        <v>1558912</v>
      </c>
      <c r="I16" s="414">
        <f>H16/'- 13 -'!$J$51*100</f>
        <v>0.10253283176763722</v>
      </c>
      <c r="J16" s="142"/>
      <c r="K16" s="414">
        <f>J16/'- 13 -'!$J$51*100</f>
        <v>0</v>
      </c>
    </row>
    <row r="17" spans="1:11" ht="12">
      <c r="A17" s="141" t="s">
        <v>348</v>
      </c>
      <c r="B17" s="142">
        <v>2856171</v>
      </c>
      <c r="C17" s="414">
        <f>B17/'- 13 -'!$J$51*100</f>
        <v>0.18785621038429637</v>
      </c>
      <c r="D17" s="142">
        <v>634998</v>
      </c>
      <c r="E17" s="414">
        <f>D17/'- 13 -'!$J$51*100</f>
        <v>0.04176511766333578</v>
      </c>
      <c r="F17" s="142">
        <v>138357</v>
      </c>
      <c r="G17" s="414">
        <f>F17/'- 13 -'!$J$51*100</f>
        <v>0.00910002296786155</v>
      </c>
      <c r="H17" s="142">
        <v>690068</v>
      </c>
      <c r="I17" s="414">
        <f>H17/'- 13 -'!$J$51*100</f>
        <v>0.04538718423633271</v>
      </c>
      <c r="J17" s="142">
        <v>3203208</v>
      </c>
      <c r="K17" s="414">
        <f>J17/'- 13 -'!$J$51*100</f>
        <v>0.21068154391059257</v>
      </c>
    </row>
    <row r="18" spans="1:11" ht="12">
      <c r="A18" s="143" t="s">
        <v>349</v>
      </c>
      <c r="B18" s="142">
        <v>27366389</v>
      </c>
      <c r="C18" s="414">
        <f>B18/'- 13 -'!$J$51*100</f>
        <v>1.7999433960510396</v>
      </c>
      <c r="D18" s="142">
        <v>2111046</v>
      </c>
      <c r="E18" s="414">
        <f>D18/'- 13 -'!$J$51*100</f>
        <v>0.13884781461156467</v>
      </c>
      <c r="F18" s="142">
        <v>320868</v>
      </c>
      <c r="G18" s="414">
        <f>F18/'- 13 -'!$J$51*100</f>
        <v>0.02110414485462824</v>
      </c>
      <c r="H18" s="142">
        <v>713518</v>
      </c>
      <c r="I18" s="414">
        <f>H18/'- 13 -'!$J$51*100</f>
        <v>0.04692953871493772</v>
      </c>
      <c r="J18" s="142">
        <v>11185790</v>
      </c>
      <c r="K18" s="414">
        <f>J18/'- 13 -'!$J$51*100</f>
        <v>0.7357122943810291</v>
      </c>
    </row>
    <row r="19" spans="1:11" ht="12">
      <c r="A19" s="143" t="s">
        <v>350</v>
      </c>
      <c r="B19" s="144"/>
      <c r="C19" s="415"/>
      <c r="D19" s="144">
        <v>18095614</v>
      </c>
      <c r="E19" s="415">
        <f>D19/'- 13 -'!$J$51*100</f>
        <v>1.190185556332943</v>
      </c>
      <c r="F19" s="144"/>
      <c r="G19" s="415"/>
      <c r="H19" s="144">
        <v>153798</v>
      </c>
      <c r="I19" s="415"/>
      <c r="J19" s="144"/>
      <c r="K19" s="415"/>
    </row>
    <row r="20" spans="1:11" ht="12">
      <c r="A20" s="146" t="s">
        <v>351</v>
      </c>
      <c r="B20" s="145">
        <v>7894429</v>
      </c>
      <c r="C20" s="415">
        <f>B20/'- 13 -'!$J$51*100</f>
        <v>0.5192327472997557</v>
      </c>
      <c r="D20" s="145">
        <v>18411</v>
      </c>
      <c r="E20" s="415">
        <f>D20/'- 13 -'!$J$51*100</f>
        <v>0.0012109291388314215</v>
      </c>
      <c r="F20" s="145">
        <v>4059</v>
      </c>
      <c r="G20" s="415">
        <f>F20/'- 13 -'!$J$51*100</f>
        <v>0.000266968734697558</v>
      </c>
      <c r="H20" s="145">
        <v>35494</v>
      </c>
      <c r="I20" s="415">
        <f>H20/'- 13 -'!$J$51*100</f>
        <v>0.002334513000580223</v>
      </c>
      <c r="J20" s="145">
        <v>767244</v>
      </c>
      <c r="K20" s="415">
        <f>J20/'- 13 -'!$J$51*100</f>
        <v>0.050463207658116085</v>
      </c>
    </row>
    <row r="21" spans="1:11" ht="12.75" customHeight="1">
      <c r="A21" s="147" t="s">
        <v>352</v>
      </c>
      <c r="B21" s="417">
        <f>SUM(B13:B20)</f>
        <v>743117416</v>
      </c>
      <c r="C21" s="418">
        <f>B21/'- 13 -'!$J$51*100</f>
        <v>48.87635286554295</v>
      </c>
      <c r="D21" s="417">
        <f>SUM(D13:D20)</f>
        <v>198551649</v>
      </c>
      <c r="E21" s="418">
        <f>D21/'- 13 -'!$J$51*100</f>
        <v>13.05914819059957</v>
      </c>
      <c r="F21" s="417">
        <f>SUM(F13:F20)</f>
        <v>5221657</v>
      </c>
      <c r="G21" s="418">
        <f>F21/'- 13 -'!$J$51*100</f>
        <v>0.34343906437907035</v>
      </c>
      <c r="H21" s="417">
        <f>SUM(H13:H20)</f>
        <v>10232770</v>
      </c>
      <c r="I21" s="418">
        <f>H21/'- 13 -'!$J$51*100</f>
        <v>0.6730302191059695</v>
      </c>
      <c r="J21" s="417">
        <f>SUM(J13:J20)</f>
        <v>33244545</v>
      </c>
      <c r="K21" s="418">
        <f>J21/'- 13 -'!$J$51*100</f>
        <v>2.1865617428544044</v>
      </c>
    </row>
    <row r="22" spans="1:11" ht="12">
      <c r="A22" s="380" t="s">
        <v>238</v>
      </c>
      <c r="B22" s="417">
        <v>45850720</v>
      </c>
      <c r="C22" s="418">
        <f>B22/'- 13 -'!$J$51*100</f>
        <v>3.01569566478739</v>
      </c>
      <c r="D22" s="417">
        <v>19137224</v>
      </c>
      <c r="E22" s="418">
        <f>D22/'- 13 -'!$J$51*100</f>
        <v>1.2586943771627839</v>
      </c>
      <c r="F22" s="417">
        <v>359306</v>
      </c>
      <c r="G22" s="418">
        <f>F22/'- 13 -'!$J$51*100</f>
        <v>0.02363229075862054</v>
      </c>
      <c r="H22" s="417">
        <v>815657</v>
      </c>
      <c r="I22" s="418">
        <f>H22/'- 13 -'!$J$51*100</f>
        <v>0.05364742972091798</v>
      </c>
      <c r="J22" s="417">
        <v>3772846</v>
      </c>
      <c r="K22" s="418">
        <f>J22/'- 13 -'!$J$51*100</f>
        <v>0.24814780064763312</v>
      </c>
    </row>
    <row r="23" spans="1:11" ht="12">
      <c r="A23" s="380" t="s">
        <v>211</v>
      </c>
      <c r="B23" s="151"/>
      <c r="C23" s="416"/>
      <c r="D23" s="151"/>
      <c r="E23" s="416"/>
      <c r="F23" s="151"/>
      <c r="G23" s="416"/>
      <c r="H23" s="151"/>
      <c r="I23" s="416"/>
      <c r="J23" s="151"/>
      <c r="K23" s="416"/>
    </row>
    <row r="24" spans="1:11" ht="12">
      <c r="A24" s="143" t="s">
        <v>353</v>
      </c>
      <c r="B24" s="142">
        <v>3007980</v>
      </c>
      <c r="C24" s="414">
        <f>B24/'- 13 -'!$J$51*100</f>
        <v>0.19784099891489543</v>
      </c>
      <c r="D24" s="142">
        <v>6482754</v>
      </c>
      <c r="E24" s="414">
        <f>D24/'- 13 -'!$J$51*100</f>
        <v>0.426383994268424</v>
      </c>
      <c r="F24" s="142">
        <v>148946</v>
      </c>
      <c r="G24" s="414">
        <f>F24/'- 13 -'!$J$51*100</f>
        <v>0.009796483162912657</v>
      </c>
      <c r="H24" s="142">
        <v>666351</v>
      </c>
      <c r="I24" s="414">
        <f>H24/'- 13 -'!$J$51*100</f>
        <v>0.04382726862144678</v>
      </c>
      <c r="J24" s="142">
        <v>2702188</v>
      </c>
      <c r="K24" s="414">
        <f>J24/'- 13 -'!$J$51*100</f>
        <v>0.1777284334257021</v>
      </c>
    </row>
    <row r="25" spans="1:11" ht="12">
      <c r="A25" s="143" t="s">
        <v>354</v>
      </c>
      <c r="B25" s="144">
        <v>3699804</v>
      </c>
      <c r="C25" s="415">
        <f>B25/'- 13 -'!$J$51*100</f>
        <v>0.243343678863997</v>
      </c>
      <c r="D25" s="144">
        <v>240593</v>
      </c>
      <c r="E25" s="415">
        <f>D25/'- 13 -'!$J$51*100</f>
        <v>0.01582429386230342</v>
      </c>
      <c r="F25" s="144">
        <v>54542</v>
      </c>
      <c r="G25" s="415">
        <f>F25/'- 13 -'!$J$51*100</f>
        <v>0.0035873389327110636</v>
      </c>
      <c r="H25" s="144">
        <v>48559</v>
      </c>
      <c r="I25" s="415">
        <f>H25/'- 13 -'!$J$51*100</f>
        <v>0.0031938247815172997</v>
      </c>
      <c r="J25" s="144">
        <v>1130940</v>
      </c>
      <c r="K25" s="415">
        <f>J25/'- 13 -'!$J$51*100</f>
        <v>0.07438423769865884</v>
      </c>
    </row>
    <row r="26" spans="1:11" ht="12.75" customHeight="1">
      <c r="A26" s="143" t="s">
        <v>355</v>
      </c>
      <c r="B26" s="144"/>
      <c r="C26" s="415">
        <f>B26/'- 13 -'!$J$51*100</f>
        <v>0</v>
      </c>
      <c r="D26" s="144"/>
      <c r="E26" s="415">
        <f>D26/'- 13 -'!$J$51*100</f>
        <v>0</v>
      </c>
      <c r="F26" s="144">
        <v>48594</v>
      </c>
      <c r="G26" s="415">
        <f>F26/'- 13 -'!$J$51*100</f>
        <v>0.0031961268031271577</v>
      </c>
      <c r="H26" s="144"/>
      <c r="I26" s="415">
        <f>H26/'- 13 -'!$J$51*100</f>
        <v>0</v>
      </c>
      <c r="J26" s="144"/>
      <c r="K26" s="415">
        <f>J26/'- 13 -'!$J$51*100</f>
        <v>0</v>
      </c>
    </row>
    <row r="27" spans="1:12" ht="12.75" customHeight="1">
      <c r="A27" s="143" t="s">
        <v>379</v>
      </c>
      <c r="B27" s="144">
        <v>1909052</v>
      </c>
      <c r="C27" s="415">
        <f>B27/'- 13 -'!$J$51*100</f>
        <v>0.1255622559526589</v>
      </c>
      <c r="D27" s="144">
        <v>1314143</v>
      </c>
      <c r="E27" s="415">
        <f>D27/'- 13 -'!$J$51*100</f>
        <v>0.08643387384125473</v>
      </c>
      <c r="F27" s="144">
        <v>79525</v>
      </c>
      <c r="G27" s="415">
        <f>F27/'- 13 -'!$J$51*100</f>
        <v>0.005230521957827864</v>
      </c>
      <c r="H27" s="144">
        <v>184887</v>
      </c>
      <c r="I27" s="415">
        <f>H27/'- 13 -'!$J$51*100</f>
        <v>0.01216039626805307</v>
      </c>
      <c r="J27" s="144">
        <v>1977723</v>
      </c>
      <c r="K27" s="415">
        <f>J27/'- 13 -'!$J$51*100</f>
        <v>0.13007888812324675</v>
      </c>
      <c r="L27" s="525" t="s">
        <v>286</v>
      </c>
    </row>
    <row r="28" spans="1:12" ht="12.75" customHeight="1">
      <c r="A28" s="143" t="s">
        <v>356</v>
      </c>
      <c r="B28" s="144"/>
      <c r="C28" s="415">
        <f>B28/'- 13 -'!$J$51*100</f>
        <v>0</v>
      </c>
      <c r="D28" s="144"/>
      <c r="E28" s="415">
        <f>D28/'- 13 -'!$J$51*100</f>
        <v>0</v>
      </c>
      <c r="F28" s="144"/>
      <c r="G28" s="415">
        <f>F28/'- 13 -'!$J$51*100</f>
        <v>0</v>
      </c>
      <c r="H28" s="144"/>
      <c r="I28" s="415">
        <f>H28/'- 13 -'!$J$51*100</f>
        <v>0</v>
      </c>
      <c r="J28" s="144"/>
      <c r="K28" s="415">
        <f>J28/'- 13 -'!$J$51*100</f>
        <v>0</v>
      </c>
      <c r="L28" s="526"/>
    </row>
    <row r="29" spans="1:12" ht="12.75" customHeight="1">
      <c r="A29" s="143" t="s">
        <v>357</v>
      </c>
      <c r="B29" s="144">
        <v>327291</v>
      </c>
      <c r="C29" s="415">
        <f>B29/'- 13 -'!$J$51*100</f>
        <v>0.021526598706060225</v>
      </c>
      <c r="D29" s="144">
        <v>173893</v>
      </c>
      <c r="E29" s="415">
        <f>D29/'- 13 -'!$J$51*100</f>
        <v>0.011437298394373603</v>
      </c>
      <c r="F29" s="144">
        <v>678</v>
      </c>
      <c r="G29" s="415">
        <f>F29/'- 13 -'!$J$51*100</f>
        <v>4.459344718525359E-05</v>
      </c>
      <c r="H29" s="144"/>
      <c r="I29" s="415">
        <f>H29/'- 13 -'!$J$51*100</f>
        <v>0</v>
      </c>
      <c r="J29" s="144"/>
      <c r="K29" s="415">
        <f>J29/'- 13 -'!$J$51*100</f>
        <v>0</v>
      </c>
      <c r="L29" s="526"/>
    </row>
    <row r="30" spans="1:11" ht="12.75" customHeight="1">
      <c r="A30" s="143" t="s">
        <v>358</v>
      </c>
      <c r="B30" s="144">
        <v>524496</v>
      </c>
      <c r="C30" s="415">
        <f>B30/'- 13 -'!$J$51*100</f>
        <v>0.0344971750366914</v>
      </c>
      <c r="D30" s="144">
        <v>36540</v>
      </c>
      <c r="E30" s="415">
        <f>D30/'- 13 -'!$J$51*100</f>
        <v>0.0024033105606919855</v>
      </c>
      <c r="F30" s="144">
        <v>186</v>
      </c>
      <c r="G30" s="415">
        <f>F30/'- 13 -'!$J$51*100</f>
        <v>1.223360055524656E-05</v>
      </c>
      <c r="H30" s="144">
        <v>120212</v>
      </c>
      <c r="I30" s="415">
        <f>H30/'- 13 -'!$J$51*100</f>
        <v>0.00790658919326505</v>
      </c>
      <c r="J30" s="144">
        <v>248875</v>
      </c>
      <c r="K30" s="415">
        <f>J30/'- 13 -'!$J$51*100</f>
        <v>0.01636901794724187</v>
      </c>
    </row>
    <row r="31" spans="1:11" ht="12">
      <c r="A31" s="143" t="s">
        <v>359</v>
      </c>
      <c r="B31" s="144">
        <v>66048</v>
      </c>
      <c r="C31" s="415">
        <f>B31/'- 13 -'!$J$51*100</f>
        <v>0.004344112093940456</v>
      </c>
      <c r="D31" s="144"/>
      <c r="E31" s="415">
        <f>D31/'- 13 -'!$J$51*100</f>
        <v>0</v>
      </c>
      <c r="F31" s="144">
        <v>711</v>
      </c>
      <c r="G31" s="415">
        <f>F31/'- 13 -'!$J$51*100</f>
        <v>4.6763924703119915E-05</v>
      </c>
      <c r="H31" s="144"/>
      <c r="I31" s="415">
        <f>H31/'- 13 -'!$J$51*100</f>
        <v>0</v>
      </c>
      <c r="J31" s="144">
        <v>1021673</v>
      </c>
      <c r="K31" s="415">
        <f>J31/'- 13 -'!$J$51*100</f>
        <v>0.06719752354881946</v>
      </c>
    </row>
    <row r="32" spans="1:11" ht="12">
      <c r="A32" s="143" t="s">
        <v>360</v>
      </c>
      <c r="B32" s="144">
        <v>2683714</v>
      </c>
      <c r="C32" s="415">
        <f>B32/'- 13 -'!$J$51*100</f>
        <v>0.17651336064797293</v>
      </c>
      <c r="D32" s="144">
        <v>36263</v>
      </c>
      <c r="E32" s="415">
        <f>D32/'- 13 -'!$J$51*100</f>
        <v>0.0023850917039511077</v>
      </c>
      <c r="F32" s="144">
        <v>37282</v>
      </c>
      <c r="G32" s="415">
        <f>F32/'- 13 -'!$J$51*100</f>
        <v>0.0024521134188209798</v>
      </c>
      <c r="H32" s="144">
        <v>86860</v>
      </c>
      <c r="I32" s="415">
        <f>H32/'- 13 -'!$J$51*100</f>
        <v>0.0057129599152081515</v>
      </c>
      <c r="J32" s="144">
        <v>280180</v>
      </c>
      <c r="K32" s="415">
        <f>J32/'- 13 -'!$J$51*100</f>
        <v>0.01842801184714506</v>
      </c>
    </row>
    <row r="33" spans="1:11" ht="12">
      <c r="A33" s="143" t="s">
        <v>361</v>
      </c>
      <c r="B33" s="144">
        <v>3541745</v>
      </c>
      <c r="C33" s="415">
        <f>B33/'- 13 -'!$J$51*100</f>
        <v>0.23294781504592327</v>
      </c>
      <c r="D33" s="144">
        <v>121108</v>
      </c>
      <c r="E33" s="415">
        <f>D33/'- 13 -'!$J$51*100</f>
        <v>0.007965520946477421</v>
      </c>
      <c r="F33" s="144">
        <v>403709</v>
      </c>
      <c r="G33" s="415">
        <f>F33/'- 13 -'!$J$51*100</f>
        <v>0.026552766916978675</v>
      </c>
      <c r="H33" s="144">
        <v>51598</v>
      </c>
      <c r="I33" s="415">
        <f>H33/'- 13 -'!$J$51*100</f>
        <v>0.0033937060292989893</v>
      </c>
      <c r="J33" s="144">
        <v>33253</v>
      </c>
      <c r="K33" s="415">
        <f>J33/'- 13 -'!$J$51*100</f>
        <v>0.0021871178455033003</v>
      </c>
    </row>
    <row r="34" spans="1:11" ht="12">
      <c r="A34" s="148" t="s">
        <v>362</v>
      </c>
      <c r="B34" s="144"/>
      <c r="C34" s="415">
        <f>B34/'- 13 -'!$J$51*100</f>
        <v>0</v>
      </c>
      <c r="D34" s="144"/>
      <c r="E34" s="415">
        <f>D34/'- 13 -'!$J$51*100</f>
        <v>0</v>
      </c>
      <c r="F34" s="144">
        <v>2293</v>
      </c>
      <c r="G34" s="415">
        <f>F34/'- 13 -'!$J$51*100</f>
        <v>0.00015081530146871162</v>
      </c>
      <c r="H34" s="144"/>
      <c r="I34" s="415">
        <f>H34/'- 13 -'!$J$51*100</f>
        <v>0</v>
      </c>
      <c r="J34" s="144"/>
      <c r="K34" s="415">
        <f>J34/'- 13 -'!$J$51*100</f>
        <v>0</v>
      </c>
    </row>
    <row r="35" spans="1:11" ht="12">
      <c r="A35" s="143" t="s">
        <v>363</v>
      </c>
      <c r="B35" s="144">
        <v>301418</v>
      </c>
      <c r="C35" s="415">
        <f>B35/'- 13 -'!$J$51*100</f>
        <v>0.01982487856000703</v>
      </c>
      <c r="D35" s="144">
        <v>43957</v>
      </c>
      <c r="E35" s="415">
        <f>D35/'- 13 -'!$J$51*100</f>
        <v>0.002891141825843941</v>
      </c>
      <c r="F35" s="144">
        <v>8875</v>
      </c>
      <c r="G35" s="415">
        <f>F35/'- 13 -'!$J$51*100</f>
        <v>0.0005837269082140496</v>
      </c>
      <c r="H35" s="144">
        <v>123631</v>
      </c>
      <c r="I35" s="415">
        <f>H35/'- 13 -'!$J$51*100</f>
        <v>0.008131463818525201</v>
      </c>
      <c r="J35" s="144">
        <v>371643</v>
      </c>
      <c r="K35" s="415">
        <f>J35/'- 13 -'!$J$51*100</f>
        <v>0.024443720490072565</v>
      </c>
    </row>
    <row r="36" spans="1:11" ht="12">
      <c r="A36" s="143" t="s">
        <v>364</v>
      </c>
      <c r="B36" s="144">
        <v>494836</v>
      </c>
      <c r="C36" s="415">
        <f>B36/'- 13 -'!$J$51*100</f>
        <v>0.032546376152451546</v>
      </c>
      <c r="D36" s="144">
        <v>74027</v>
      </c>
      <c r="E36" s="415">
        <f>D36/'- 13 -'!$J$51*100</f>
        <v>0.004868907248942135</v>
      </c>
      <c r="F36" s="144">
        <v>839</v>
      </c>
      <c r="G36" s="415">
        <f>F36/'- 13 -'!$J$51*100</f>
        <v>5.518274659060142E-05</v>
      </c>
      <c r="H36" s="144">
        <v>12547</v>
      </c>
      <c r="I36" s="415">
        <f>H36/'- 13 -'!$J$51*100</f>
        <v>0.0008252418611111752</v>
      </c>
      <c r="J36" s="144">
        <v>1658651</v>
      </c>
      <c r="K36" s="415">
        <f>J36/'- 13 -'!$J$51*100</f>
        <v>0.10909286986322722</v>
      </c>
    </row>
    <row r="37" spans="1:11" ht="12">
      <c r="A37" s="149" t="s">
        <v>365</v>
      </c>
      <c r="B37" s="144">
        <v>642034</v>
      </c>
      <c r="C37" s="415">
        <f>B37/'- 13 -'!$J$51*100</f>
        <v>0.04222788977896328</v>
      </c>
      <c r="D37" s="144">
        <v>164607</v>
      </c>
      <c r="E37" s="415">
        <f>D37/'- 13 -'!$J$51*100</f>
        <v>0.010826539175255218</v>
      </c>
      <c r="F37" s="144">
        <v>13474</v>
      </c>
      <c r="G37" s="415">
        <f>F37/'- 13 -'!$J$51*100</f>
        <v>0.0008862125477494202</v>
      </c>
      <c r="H37" s="144">
        <v>34744</v>
      </c>
      <c r="I37" s="415">
        <f>H37/'- 13 -'!$J$51*100</f>
        <v>0.0022851839660832604</v>
      </c>
      <c r="J37" s="144">
        <v>753961</v>
      </c>
      <c r="K37" s="415">
        <f>J37/'- 13 -'!$J$51*100</f>
        <v>0.049589557571151896</v>
      </c>
    </row>
    <row r="38" spans="1:11" ht="12">
      <c r="A38" s="150" t="s">
        <v>366</v>
      </c>
      <c r="B38" s="144">
        <v>4126806</v>
      </c>
      <c r="C38" s="415">
        <f>B38/'- 13 -'!$J$51*100</f>
        <v>0.27142847404835935</v>
      </c>
      <c r="D38" s="144">
        <v>21367</v>
      </c>
      <c r="E38" s="415">
        <f>D38/'- 13 -'!$J$51*100</f>
        <v>0.0014053513067954475</v>
      </c>
      <c r="F38" s="144">
        <v>38792</v>
      </c>
      <c r="G38" s="415">
        <f>F38/'- 13 -'!$J$51*100</f>
        <v>0.002551429208274863</v>
      </c>
      <c r="H38" s="144">
        <v>4017</v>
      </c>
      <c r="I38" s="415">
        <f>H38/'- 13 -'!$J$51*100</f>
        <v>0.0002642063087657281</v>
      </c>
      <c r="J38" s="144">
        <v>1192033</v>
      </c>
      <c r="K38" s="415">
        <f>J38/'- 13 -'!$J$51*100</f>
        <v>0.07840244930468937</v>
      </c>
    </row>
    <row r="39" spans="1:11" ht="12">
      <c r="A39" s="147" t="s">
        <v>367</v>
      </c>
      <c r="B39" s="417">
        <f>SUM(B24:B38)</f>
        <v>21325224</v>
      </c>
      <c r="C39" s="418">
        <f>B39/'- 13 -'!$J$51*100</f>
        <v>1.4026036138019207</v>
      </c>
      <c r="D39" s="417">
        <f>SUM(D24:D38)</f>
        <v>8709252</v>
      </c>
      <c r="E39" s="418">
        <f>D39/'- 13 -'!$J$51*100</f>
        <v>0.572825323134313</v>
      </c>
      <c r="F39" s="417">
        <f>SUM(F24:F38)</f>
        <v>838446</v>
      </c>
      <c r="G39" s="418">
        <f>F39/'- 13 -'!$J$51*100</f>
        <v>0.05514630887711967</v>
      </c>
      <c r="H39" s="417">
        <f>SUM(H24:H38)</f>
        <v>1333406</v>
      </c>
      <c r="I39" s="418">
        <f>H39/'- 13 -'!$J$51*100</f>
        <v>0.0877008407632747</v>
      </c>
      <c r="J39" s="417">
        <f>SUM(J24:J38)</f>
        <v>11371120</v>
      </c>
      <c r="K39" s="418">
        <f>J39/'- 13 -'!$J$51*100</f>
        <v>0.7479018276654584</v>
      </c>
    </row>
    <row r="40" spans="1:11" ht="12">
      <c r="A40" s="381" t="s">
        <v>368</v>
      </c>
      <c r="B40" s="151"/>
      <c r="C40" s="416"/>
      <c r="D40" s="151"/>
      <c r="E40" s="416"/>
      <c r="F40" s="151"/>
      <c r="G40" s="416"/>
      <c r="H40" s="151"/>
      <c r="I40" s="416"/>
      <c r="J40" s="151"/>
      <c r="K40" s="416"/>
    </row>
    <row r="41" spans="1:11" ht="12">
      <c r="A41" s="143" t="s">
        <v>369</v>
      </c>
      <c r="B41" s="144">
        <v>22344207</v>
      </c>
      <c r="C41" s="415">
        <f>B41/'- 13 -'!$J$51*100</f>
        <v>1.4696242105470112</v>
      </c>
      <c r="D41" s="144">
        <v>2018248</v>
      </c>
      <c r="E41" s="415">
        <f>D41/'- 13 -'!$J$51*100</f>
        <v>0.13274430028723258</v>
      </c>
      <c r="F41" s="144">
        <v>90266</v>
      </c>
      <c r="G41" s="415">
        <f>F41/'- 13 -'!$J$51*100</f>
        <v>0.0059369795038703545</v>
      </c>
      <c r="H41" s="144">
        <v>770404</v>
      </c>
      <c r="I41" s="415">
        <f>H41/'- 13 -'!$J$51*100</f>
        <v>0.05067104732346329</v>
      </c>
      <c r="J41" s="144">
        <v>1496591</v>
      </c>
      <c r="K41" s="415">
        <f>J41/'- 13 -'!$J$51*100</f>
        <v>0.09843385208912368</v>
      </c>
    </row>
    <row r="42" spans="1:11" ht="12">
      <c r="A42" s="143" t="s">
        <v>370</v>
      </c>
      <c r="B42" s="144">
        <v>10337156</v>
      </c>
      <c r="C42" s="415">
        <f>B42/'- 13 -'!$J$51*100</f>
        <v>0.6798958998993027</v>
      </c>
      <c r="D42" s="144">
        <v>749308</v>
      </c>
      <c r="E42" s="415">
        <f>D42/'- 13 -'!$J$51*100</f>
        <v>0.049283520241132736</v>
      </c>
      <c r="F42" s="144">
        <v>50666</v>
      </c>
      <c r="G42" s="415">
        <f>F42/'- 13 -'!$J$51*100</f>
        <v>0.0033324064824307646</v>
      </c>
      <c r="H42" s="144">
        <v>112592</v>
      </c>
      <c r="I42" s="415">
        <f>H42/'- 13 -'!$J$51*100</f>
        <v>0.007405406202775917</v>
      </c>
      <c r="J42" s="144">
        <v>163781</v>
      </c>
      <c r="K42" s="415">
        <f>J42/'- 13 -'!$J$51*100</f>
        <v>0.010772211465262563</v>
      </c>
    </row>
    <row r="43" spans="1:11" ht="12">
      <c r="A43" s="143" t="s">
        <v>371</v>
      </c>
      <c r="B43" s="144">
        <v>8654178</v>
      </c>
      <c r="C43" s="415">
        <f>B43/'- 13 -'!$J$51*100</f>
        <v>0.5692029934731321</v>
      </c>
      <c r="D43" s="144">
        <v>341610</v>
      </c>
      <c r="E43" s="415">
        <f>D43/'- 13 -'!$J$51*100</f>
        <v>0.022468388632676223</v>
      </c>
      <c r="F43" s="144">
        <v>51235</v>
      </c>
      <c r="G43" s="415">
        <f>F43/'- 13 -'!$J$51*100</f>
        <v>0.0033698307766024593</v>
      </c>
      <c r="H43" s="144">
        <v>93093</v>
      </c>
      <c r="I43" s="415">
        <f>H43/'- 13 -'!$J$51*100</f>
        <v>0.006122917077900904</v>
      </c>
      <c r="J43" s="144">
        <v>293741</v>
      </c>
      <c r="K43" s="415">
        <f>J43/'- 13 -'!$J$51*100</f>
        <v>0.019319946562896127</v>
      </c>
    </row>
    <row r="44" spans="1:11" ht="12">
      <c r="A44" s="150" t="s">
        <v>372</v>
      </c>
      <c r="B44" s="144">
        <v>16221317</v>
      </c>
      <c r="C44" s="415">
        <f>B44/'- 13 -'!$J$51*100</f>
        <v>1.0669092078388736</v>
      </c>
      <c r="D44" s="144">
        <v>568857</v>
      </c>
      <c r="E44" s="415">
        <f>D44/'- 13 -'!$J$51*100</f>
        <v>0.0374148887691177</v>
      </c>
      <c r="F44" s="144">
        <v>132749</v>
      </c>
      <c r="G44" s="415">
        <f>F44/'- 13 -'!$J$51*100</f>
        <v>0.008731173333916266</v>
      </c>
      <c r="H44" s="144">
        <v>65514</v>
      </c>
      <c r="I44" s="415">
        <f>H44/'- 13 -'!$J$51*100</f>
        <v>0.00430898982137862</v>
      </c>
      <c r="J44" s="144">
        <v>1042383</v>
      </c>
      <c r="K44" s="415">
        <f>J44/'- 13 -'!$J$51*100</f>
        <v>0.06855966262139555</v>
      </c>
    </row>
    <row r="45" spans="1:11" ht="12">
      <c r="A45" s="147" t="s">
        <v>373</v>
      </c>
      <c r="B45" s="417">
        <f>SUM(B41:B44)</f>
        <v>57556858</v>
      </c>
      <c r="C45" s="418">
        <f>B45/'- 13 -'!$J$51*100</f>
        <v>3.7856323117583193</v>
      </c>
      <c r="D45" s="417">
        <f>SUM(D41:D44)</f>
        <v>3678023</v>
      </c>
      <c r="E45" s="418">
        <f>D45/'- 13 -'!$J$51*100</f>
        <v>0.24191109793015925</v>
      </c>
      <c r="F45" s="417">
        <f>SUM(F41:F44)</f>
        <v>324916</v>
      </c>
      <c r="G45" s="418">
        <f>F45/'- 13 -'!$J$51*100</f>
        <v>0.021370390096819847</v>
      </c>
      <c r="H45" s="417">
        <f>SUM(H41:H44)</f>
        <v>1041603</v>
      </c>
      <c r="I45" s="418">
        <f>H45/'- 13 -'!$J$51*100</f>
        <v>0.06850836042551872</v>
      </c>
      <c r="J45" s="417">
        <f>SUM(J41:J44)</f>
        <v>2996496</v>
      </c>
      <c r="K45" s="418">
        <f>J45/'- 13 -'!$J$51*100</f>
        <v>0.19708567273867794</v>
      </c>
    </row>
    <row r="46" spans="1:11" ht="12">
      <c r="A46" s="380" t="s">
        <v>154</v>
      </c>
      <c r="B46" s="151"/>
      <c r="C46" s="416"/>
      <c r="D46" s="151"/>
      <c r="E46" s="416"/>
      <c r="F46" s="151"/>
      <c r="G46" s="416"/>
      <c r="H46" s="151"/>
      <c r="I46" s="416"/>
      <c r="J46" s="151"/>
      <c r="K46" s="416"/>
    </row>
    <row r="47" spans="1:11" ht="14.25">
      <c r="A47" s="150" t="s">
        <v>465</v>
      </c>
      <c r="B47" s="144"/>
      <c r="C47" s="415"/>
      <c r="D47" s="144"/>
      <c r="E47" s="415"/>
      <c r="F47" s="144">
        <v>35200</v>
      </c>
      <c r="G47" s="415"/>
      <c r="H47" s="144"/>
      <c r="I47" s="415"/>
      <c r="J47" s="144">
        <v>-35200</v>
      </c>
      <c r="K47" s="415"/>
    </row>
    <row r="48" spans="1:11" ht="12">
      <c r="A48" s="147" t="s">
        <v>376</v>
      </c>
      <c r="B48" s="417"/>
      <c r="C48" s="418"/>
      <c r="D48" s="417"/>
      <c r="E48" s="418"/>
      <c r="F48" s="417">
        <f>F47</f>
        <v>35200</v>
      </c>
      <c r="G48" s="418"/>
      <c r="H48" s="417"/>
      <c r="I48" s="418"/>
      <c r="J48" s="417">
        <f>J47</f>
        <v>-35200</v>
      </c>
      <c r="K48" s="418"/>
    </row>
    <row r="49" spans="1:11" ht="4.5" customHeight="1">
      <c r="A49" s="29"/>
      <c r="B49" s="39"/>
      <c r="C49" s="152"/>
      <c r="D49" s="65"/>
      <c r="E49" s="152"/>
      <c r="F49" s="65"/>
      <c r="G49" s="152"/>
      <c r="H49" s="65"/>
      <c r="I49" s="152"/>
      <c r="J49" s="65"/>
      <c r="K49" s="152"/>
    </row>
    <row r="50" spans="1:11" ht="12">
      <c r="A50" s="382" t="s">
        <v>377</v>
      </c>
      <c r="B50" s="419">
        <f>SUM(B48,B45,B39,B22,B21)</f>
        <v>867850218</v>
      </c>
      <c r="C50" s="420">
        <f>B50/'- 13 -'!$J$51*100</f>
        <v>57.080284455890585</v>
      </c>
      <c r="D50" s="419">
        <f>SUM(D48,D45,D39,D22,D21)</f>
        <v>230076148</v>
      </c>
      <c r="E50" s="420">
        <f>D50/'- 13 -'!$J$51*100</f>
        <v>15.132578988826825</v>
      </c>
      <c r="F50" s="419">
        <f>SUM(F48,F45,F39,F22,F21)</f>
        <v>6779525</v>
      </c>
      <c r="G50" s="420">
        <f>F50/'- 13 -'!$J$51*100</f>
        <v>0.4459032301306878</v>
      </c>
      <c r="H50" s="419">
        <f>SUM(H48,H45,H39,H22,H21)</f>
        <v>13423436</v>
      </c>
      <c r="I50" s="420">
        <f>H50/'- 13 -'!$J$51*100</f>
        <v>0.882886850015681</v>
      </c>
      <c r="J50" s="419">
        <f>SUM(J48,J45,J39,J22,J21)</f>
        <v>51349807</v>
      </c>
      <c r="K50" s="420">
        <f>J50/'- 13 -'!$J$51*100</f>
        <v>3.3773818678871166</v>
      </c>
    </row>
    <row r="51" ht="15.75" customHeight="1">
      <c r="A51" s="154" t="s">
        <v>464</v>
      </c>
    </row>
  </sheetData>
  <mergeCells count="1">
    <mergeCell ref="L27:L29"/>
  </mergeCells>
  <printOptions verticalCentered="1"/>
  <pageMargins left="0.7874015748031497" right="0" top="0.3937007874015748" bottom="0.3937007874015748" header="0" footer="0"/>
  <pageSetup fitToHeight="1"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chanderson</cp:lastModifiedBy>
  <cp:lastPrinted>2007-07-06T20:38:27Z</cp:lastPrinted>
  <dcterms:created xsi:type="dcterms:W3CDTF">1999-01-19T20:49:35Z</dcterms:created>
  <dcterms:modified xsi:type="dcterms:W3CDTF">2007-07-06T21:10:31Z</dcterms:modified>
  <cp:category/>
  <cp:version/>
  <cp:contentType/>
  <cp:contentStatus/>
</cp:coreProperties>
</file>