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240" tabRatio="865"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39 -" sheetId="35" r:id="rId35"/>
    <sheet name="- 41 -" sheetId="36" r:id="rId36"/>
    <sheet name="- 42 -" sheetId="37" r:id="rId37"/>
    <sheet name="- 43 -" sheetId="38" r:id="rId38"/>
    <sheet name="- 44 -" sheetId="39" r:id="rId39"/>
    <sheet name="- 47 -" sheetId="40" r:id="rId40"/>
    <sheet name="- 48 -" sheetId="41" r:id="rId41"/>
    <sheet name="- 49 -" sheetId="42" r:id="rId42"/>
    <sheet name="- 50 -" sheetId="43" r:id="rId43"/>
    <sheet name="- 52 -" sheetId="44" r:id="rId44"/>
    <sheet name="- 53 -" sheetId="45" r:id="rId45"/>
    <sheet name="- 55 -" sheetId="46" r:id="rId46"/>
    <sheet name="- 56 -" sheetId="47" r:id="rId47"/>
    <sheet name="- 57 -" sheetId="48" r:id="rId48"/>
    <sheet name="- 58 -" sheetId="49" r:id="rId49"/>
    <sheet name="- 59 -" sheetId="50" r:id="rId50"/>
    <sheet name="- 60 -" sheetId="51" r:id="rId51"/>
    <sheet name="- 61 -" sheetId="52" r:id="rId52"/>
    <sheet name="- 62 -" sheetId="53" r:id="rId53"/>
    <sheet name="- 63 -" sheetId="54" r:id="rId54"/>
  </sheets>
  <definedNames>
    <definedName name="_Fill" hidden="1">#REF!</definedName>
    <definedName name="capyear">'- 47 -'!$B$3</definedName>
    <definedName name="HTML_CodePage" hidden="1">1252</definedName>
    <definedName name="HTML_Control" localSheetId="18" hidden="1">{"'- 4 -'!$A$1:$G$76","'-3 -'!$A$1:$G$77"}</definedName>
    <definedName name="HTML_Control" localSheetId="47" hidden="1">{"'- 4 -'!$A$1:$G$76","'-3 -'!$A$1:$G$77"}</definedName>
    <definedName name="HTML_Control" localSheetId="51" hidden="1">{"'- 4 -'!$A$1:$G$76","'-3 -'!$A$1:$G$77"}</definedName>
    <definedName name="HTML_Control" localSheetId="52" hidden="1">{"'- 4 -'!$A$1:$G$76","'-3 -'!$A$1:$G$77"}</definedName>
    <definedName name="HTML_Control" localSheetId="53"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OPYEAR">'- 3 -'!$A$3</definedName>
    <definedName name="_xlnm.Print_Area" localSheetId="7">'- 10 -'!$A$1:$K$36</definedName>
    <definedName name="_xlnm.Print_Area" localSheetId="8">'- 12 -'!$A$2:$L$54</definedName>
    <definedName name="_xlnm.Print_Area" localSheetId="9">'- 13 -'!$A$2:$L$53</definedName>
    <definedName name="_xlnm.Print_Area" localSheetId="10">'- 15 -'!$A$1:$I$60</definedName>
    <definedName name="_xlnm.Print_Area" localSheetId="11">'- 16 -'!$A$1:$I$60</definedName>
    <definedName name="_xlnm.Print_Area" localSheetId="12">'- 17 -'!$A$1:$J$60</definedName>
    <definedName name="_xlnm.Print_Area" localSheetId="13">'- 18 -'!$A$1:$G$58</definedName>
    <definedName name="_xlnm.Print_Area" localSheetId="14">'- 19 -'!$A$1:$J$60</definedName>
    <definedName name="_xlnm.Print_Area" localSheetId="15">'- 20 -'!$A$1:$I$60</definedName>
    <definedName name="_xlnm.Print_Area" localSheetId="16">'- 21 -'!$A$1:$J$60</definedName>
    <definedName name="_xlnm.Print_Area" localSheetId="17">'- 22 -'!$A$1:$J$60</definedName>
    <definedName name="_xlnm.Print_Area" localSheetId="18">'- 23 -'!$A$1:$F$60</definedName>
    <definedName name="_xlnm.Print_Area" localSheetId="19">'- 24 -'!$A$1:$I$60</definedName>
    <definedName name="_xlnm.Print_Area" localSheetId="20">'- 25 -'!$A$1:$J$60</definedName>
    <definedName name="_xlnm.Print_Area" localSheetId="21">'- 26 -'!$A$1:$E$60</definedName>
    <definedName name="_xlnm.Print_Area" localSheetId="22">'- 27 -'!$A$1:$J$60</definedName>
    <definedName name="_xlnm.Print_Area" localSheetId="23">'- 28 -'!$A$1:$J$60</definedName>
    <definedName name="_xlnm.Print_Area" localSheetId="24">'- 29 -'!$A$1:$H$60</definedName>
    <definedName name="_xlnm.Print_Area" localSheetId="1">'- 3 -'!$A$2:$F$60</definedName>
    <definedName name="_xlnm.Print_Area" localSheetId="25">'- 30 -'!$A$1:$G$60</definedName>
    <definedName name="_xlnm.Print_Area" localSheetId="26">'- 31 -'!$A$1:$G$60</definedName>
    <definedName name="_xlnm.Print_Area" localSheetId="27">'- 32 -'!$A$1:$G$60</definedName>
    <definedName name="_xlnm.Print_Area" localSheetId="28">'- 33 -'!$A$1:$F$60</definedName>
    <definedName name="_xlnm.Print_Area" localSheetId="29">'- 34 -'!$A$1:$F$60</definedName>
    <definedName name="_xlnm.Print_Area" localSheetId="30">'- 35 -'!$A$1:$H$60</definedName>
    <definedName name="_xlnm.Print_Area" localSheetId="31">'- 36 -'!$A$1:$E$60</definedName>
    <definedName name="_xlnm.Print_Area" localSheetId="32">'- 37 -'!$A$1:$G$60</definedName>
    <definedName name="_xlnm.Print_Area" localSheetId="33">'- 38 -'!$A$1:$J$60</definedName>
    <definedName name="_xlnm.Print_Area" localSheetId="34">'- 39 -'!$A$1:$E$60</definedName>
    <definedName name="_xlnm.Print_Area" localSheetId="2">'- 4 -'!$A$1:$E$60</definedName>
    <definedName name="_xlnm.Print_Area" localSheetId="35">'- 41 -'!$A$1:$H$60</definedName>
    <definedName name="_xlnm.Print_Area" localSheetId="36">'- 42 -'!$A$1:$G$60</definedName>
    <definedName name="_xlnm.Print_Area" localSheetId="37">'- 43 -'!$A$1:$I$60</definedName>
    <definedName name="_xlnm.Print_Area" localSheetId="38">'- 44 -'!$A$1:$I$60</definedName>
    <definedName name="_xlnm.Print_Area" localSheetId="39">'- 47 -'!$A$1:$G$60</definedName>
    <definedName name="_xlnm.Print_Area" localSheetId="40">'- 48 -'!$A$1:$F$60</definedName>
    <definedName name="_xlnm.Print_Area" localSheetId="41">'- 49 -'!$A$1:$E$60</definedName>
    <definedName name="_xlnm.Print_Area" localSheetId="42">'- 50 -'!$A$1:$G$60</definedName>
    <definedName name="_xlnm.Print_Area" localSheetId="43">'- 52 -'!$A$1:$G$60</definedName>
    <definedName name="_xlnm.Print_Area" localSheetId="44">'- 53 -'!$A$1:$G$60</definedName>
    <definedName name="_xlnm.Print_Area" localSheetId="45">'- 55 -'!$A$1:$F$60</definedName>
    <definedName name="_xlnm.Print_Area" localSheetId="46">'- 56 -'!$A$1:$F$60</definedName>
    <definedName name="_xlnm.Print_Area" localSheetId="47">'- 57 -'!$A$1:$F$60</definedName>
    <definedName name="_xlnm.Print_Area" localSheetId="48">'- 58 -'!$A$1:$F$60</definedName>
    <definedName name="_xlnm.Print_Area" localSheetId="49">'- 59 -'!$A$1:$F$60</definedName>
    <definedName name="_xlnm.Print_Area" localSheetId="3">'- 6 -'!$A$1:$H$55</definedName>
    <definedName name="_xlnm.Print_Area" localSheetId="50">'- 60 -'!$A$1:$F$60</definedName>
    <definedName name="_xlnm.Print_Area" localSheetId="51">'- 61 -'!$A$1:$G$69</definedName>
    <definedName name="_xlnm.Print_Area" localSheetId="52">'- 62 -'!$A$1:$G$60</definedName>
    <definedName name="_xlnm.Print_Area" localSheetId="53">'- 63 -'!$A$1:$E$60</definedName>
    <definedName name="_xlnm.Print_Area" localSheetId="4">'- 7 -'!$A$1:$G$60</definedName>
    <definedName name="_xlnm.Print_Area" localSheetId="5">'- 8 -'!$A$1:$H$60</definedName>
    <definedName name="_xlnm.Print_Area" localSheetId="6">'- 9 -'!$A$1:$D$60</definedName>
    <definedName name="REVYEAR">'- 42 -'!$B$2</definedName>
    <definedName name="STATDATE">'- 6 -'!$B$3</definedName>
    <definedName name="TAXYEAR">'- 50 -'!$B$3</definedName>
    <definedName name="YEAR">#REF!</definedName>
  </definedNames>
  <calcPr fullCalcOnLoad="1"/>
</workbook>
</file>

<file path=xl/sharedStrings.xml><?xml version="1.0" encoding="utf-8"?>
<sst xmlns="http://schemas.openxmlformats.org/spreadsheetml/2006/main" count="3221" uniqueCount="595">
  <si>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</si>
  <si>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</si>
  <si>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</si>
  <si>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</si>
  <si>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</si>
  <si>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</si>
  <si>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</si>
  <si>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</si>
  <si>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</si>
  <si>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</si>
  <si>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OPERATING FUND EXPENDITURE PER PUPIL</t>
  </si>
  <si>
    <t xml:space="preserve"> FUNCTION 200: EXCEPTIONAL</t>
  </si>
  <si>
    <t xml:space="preserve"> FUNCTION 600: INSTRUCTIONAL &amp; PUPIL SUPPORT SERVICES</t>
  </si>
  <si>
    <t xml:space="preserve"> FUNCTION 100: REGULAR INSTRUCTION</t>
  </si>
  <si>
    <t>ADMINISTRATION /</t>
  </si>
  <si>
    <t>CLINICAL AND</t>
  </si>
  <si>
    <t>SPECIAL NEEDS</t>
  </si>
  <si>
    <t>BUSINESS AND</t>
  </si>
  <si>
    <t xml:space="preserve"> FUNCTION 400: COMMUNITY EDUCATION AND SERVICES</t>
  </si>
  <si>
    <t>INSTRUCTIONAL MGMT.</t>
  </si>
  <si>
    <t>MANAGEMENT</t>
  </si>
  <si>
    <t>PROFESSIONAL AND</t>
  </si>
  <si>
    <t>CURRICULUM CONSULTING</t>
  </si>
  <si>
    <t>COUNSELLING AND</t>
  </si>
  <si>
    <t>HEALTH SERVICES</t>
  </si>
  <si>
    <t xml:space="preserve"> FUNCTION 700: TRANSPORTATION OF PUPILS</t>
  </si>
  <si>
    <t xml:space="preserve"> FUNCTION 800: OPERATIONS AND MAINTENANCE</t>
  </si>
  <si>
    <t xml:space="preserve"> FUNCTION 900: FISCAL</t>
  </si>
  <si>
    <t>TECHNOLOGY</t>
  </si>
  <si>
    <t>INSTRUCTIONAL &amp; PUPIL</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</si>
  <si>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</si>
  <si>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</si>
  <si>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</si>
  <si>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</si>
  <si>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</si>
  <si>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</si>
  <si>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</si>
  <si>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</si>
  <si>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</si>
  <si>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</si>
  <si>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</si>
  <si>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</si>
  <si>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</si>
  <si>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CLASSES</t>
  </si>
  <si>
    <t>SUPPORT SERVICES</t>
  </si>
  <si>
    <t>ENGLISH AS A</t>
  </si>
  <si>
    <t>COMMUNITY SERVICES</t>
  </si>
  <si>
    <t>BOARD OF TRUSTEES</t>
  </si>
  <si>
    <t>AND ADMINISTRATION</t>
  </si>
  <si>
    <t>ADMIN. SERVICES</t>
  </si>
  <si>
    <t>INFORMATION SERVICES</t>
  </si>
  <si>
    <t>STAFF DEVELOPMENT</t>
  </si>
  <si>
    <t>AND DEVELOPMENT</t>
  </si>
  <si>
    <t>GUIDANCE</t>
  </si>
  <si>
    <t>AND ATTENDANCE</t>
  </si>
  <si>
    <t>FOOD SERVICES</t>
  </si>
  <si>
    <t>OTHER</t>
  </si>
  <si>
    <t>ALLOWANCES IN LIEU</t>
  </si>
  <si>
    <t>BOARDING OF</t>
  </si>
  <si>
    <t>SCHOOL BUILDINGS</t>
  </si>
  <si>
    <t>HEALTH AND</t>
  </si>
  <si>
    <t>REGULAR INSTRUCTION</t>
  </si>
  <si>
    <t>EXCEPTIONAL</t>
  </si>
  <si>
    <t>(VOCATIONAL)</t>
  </si>
  <si>
    <t>COMMUNITY EDUCATION</t>
  </si>
  <si>
    <t>OF PUPILS</t>
  </si>
  <si>
    <t>MAINTENANCE</t>
  </si>
  <si>
    <t>FISCAL</t>
  </si>
  <si>
    <t>TOTAL</t>
  </si>
  <si>
    <t>(PROGRAM 720)</t>
  </si>
  <si>
    <t>(PROGRAMS 710, 720 AND 790)</t>
  </si>
  <si>
    <t>REPLACEMENTS</t>
  </si>
  <si>
    <t>COMMUNITY</t>
  </si>
  <si>
    <t>EXPENDITURES</t>
  </si>
  <si>
    <t>PER</t>
  </si>
  <si>
    <t>SECOND LANGUAGE</t>
  </si>
  <si>
    <t>&amp; RECREATION</t>
  </si>
  <si>
    <t>REGULAR</t>
  </si>
  <si>
    <t>OF TRANSPORTATION</t>
  </si>
  <si>
    <t>STUDENTS</t>
  </si>
  <si>
    <t>OTHER BUILDINGS</t>
  </si>
  <si>
    <t>GROUNDS</t>
  </si>
  <si>
    <t>DEBT SERVICES</t>
  </si>
  <si>
    <t>EDUCATION LEVY</t>
  </si>
  <si>
    <t>ENGLISH</t>
  </si>
  <si>
    <t>FRENCH</t>
  </si>
  <si>
    <t>K-S4  F.T.E.</t>
  </si>
  <si>
    <t>N-S4</t>
  </si>
  <si>
    <t>NURSERY</t>
  </si>
  <si>
    <t>K-S4</t>
  </si>
  <si>
    <t xml:space="preserve">REGULAR </t>
  </si>
  <si>
    <t>TOTAL KM.</t>
  </si>
  <si>
    <t>COST</t>
  </si>
  <si>
    <t>LOADED</t>
  </si>
  <si>
    <t>COST PER</t>
  </si>
  <si>
    <t>CONSOLIDATED</t>
  </si>
  <si>
    <t>EDUCATION</t>
  </si>
  <si>
    <t>FOR PER PUPIL</t>
  </si>
  <si>
    <t>AREA</t>
  </si>
  <si>
    <t xml:space="preserve"> DIVISION / DISTRICT</t>
  </si>
  <si>
    <t>AMOUNT</t>
  </si>
  <si>
    <t>%</t>
  </si>
  <si>
    <t>PUPIL</t>
  </si>
  <si>
    <t>LANGUAGE</t>
  </si>
  <si>
    <t>IMMERSION</t>
  </si>
  <si>
    <t>BILINGUAL</t>
  </si>
  <si>
    <t>PUPILS</t>
  </si>
  <si>
    <t>(ROUTES)</t>
  </si>
  <si>
    <t>PER KM.</t>
  </si>
  <si>
    <t>KM.</t>
  </si>
  <si>
    <t>(LOG BOOK)</t>
  </si>
  <si>
    <t xml:space="preserve">PER PUPIL </t>
  </si>
  <si>
    <t>TRANSFERS</t>
  </si>
  <si>
    <t>n/a</t>
  </si>
  <si>
    <t>FINANCES ACQUIRED AND APPLIED</t>
  </si>
  <si>
    <t>PORTIONED ASSESSMENT AND EDUCATION SUPPORT LEVY</t>
  </si>
  <si>
    <t>TOTAL PORTIONED ASSESSMENT, SPECIAL LEVY AND MILL RATES</t>
  </si>
  <si>
    <t>PROVINCIAL GOVERNMENT</t>
  </si>
  <si>
    <t>BASE SUPPORT</t>
  </si>
  <si>
    <t>CATEGORICAL SUPPORT</t>
  </si>
  <si>
    <t>PRIVATE</t>
  </si>
  <si>
    <t>% OF OPERATING FUND REVENUES</t>
  </si>
  <si>
    <t xml:space="preserve"> FINANCES ACQUIRED</t>
  </si>
  <si>
    <t xml:space="preserve"> FINANCES APPLIED</t>
  </si>
  <si>
    <t xml:space="preserve"> FINANCES APPLIED  (CONT'D)</t>
  </si>
  <si>
    <t>PORTIONED ASSESSMENT</t>
  </si>
  <si>
    <t>LEVEL I</t>
  </si>
  <si>
    <t>% OPERATING</t>
  </si>
  <si>
    <t>FEDERAL</t>
  </si>
  <si>
    <t>MUNICIPAL</t>
  </si>
  <si>
    <t>OTHER SCHOOL</t>
  </si>
  <si>
    <t>ORGANIZATIONS</t>
  </si>
  <si>
    <t>NON-PROVINCIAL</t>
  </si>
  <si>
    <t>OPERATING</t>
  </si>
  <si>
    <t>GOVERNMENTS</t>
  </si>
  <si>
    <t>CHANGE IN</t>
  </si>
  <si>
    <t>CAPITAL EXPENDITURES</t>
  </si>
  <si>
    <t>CHANGE</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</si>
  <si>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</si>
  <si>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</si>
  <si>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</si>
  <si>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</si>
  <si>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</si>
  <si>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</si>
  <si>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</si>
  <si>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</si>
  <si>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</si>
  <si>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</si>
  <si>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</si>
  <si>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</si>
  <si>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</si>
  <si>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</si>
  <si>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</si>
  <si>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</si>
  <si>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</si>
  <si>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</si>
  <si>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</si>
  <si>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</si>
  <si>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</si>
  <si>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</si>
  <si>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</si>
  <si>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</si>
  <si>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</si>
  <si>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</si>
  <si>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</si>
  <si>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</si>
  <si>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</si>
  <si>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MINING</t>
  </si>
  <si>
    <t>SUPPORT</t>
  </si>
  <si>
    <t>OCCUPANCY</t>
  </si>
  <si>
    <t>AND GUIDANCE</t>
  </si>
  <si>
    <t>SERVICES</t>
  </si>
  <si>
    <t>DEVELOPMENT</t>
  </si>
  <si>
    <t>NATIONS</t>
  </si>
  <si>
    <t>INDIVIDUALS</t>
  </si>
  <si>
    <t>LAND</t>
  </si>
  <si>
    <t>BUILDINGS</t>
  </si>
  <si>
    <t>EQUIPMENT</t>
  </si>
  <si>
    <t>VEHICLES</t>
  </si>
  <si>
    <t>RESIDENTIAL</t>
  </si>
  <si>
    <t xml:space="preserve">OTHER  </t>
  </si>
  <si>
    <t>SPECIAL LEVY</t>
  </si>
  <si>
    <t>OTHER DIVISIONS</t>
  </si>
  <si>
    <t>CAPFUND CHARTS:</t>
  </si>
  <si>
    <t>FINANCES ACQUIRED</t>
  </si>
  <si>
    <t>CHANGE IN WORKING CAPITAL</t>
  </si>
  <si>
    <t>INTERFUND TRANSFERS</t>
  </si>
  <si>
    <t>LONG TERM DEBT</t>
  </si>
  <si>
    <t>FINANCES APPLIED</t>
  </si>
  <si>
    <t>CONSOLIDATED EXPENDITURES</t>
  </si>
  <si>
    <t>OBJECT</t>
  </si>
  <si>
    <t>EMPLOYEE</t>
  </si>
  <si>
    <t>SUPPLIES AND</t>
  </si>
  <si>
    <t>SALARIES</t>
  </si>
  <si>
    <t>BENEFITS</t>
  </si>
  <si>
    <t>MATERIALS</t>
  </si>
  <si>
    <t>TOTALS</t>
  </si>
  <si>
    <t>COMMUNITY EDUCATION &amp; SERVICES</t>
  </si>
  <si>
    <t>TRANSPORTATION OF PUPILS</t>
  </si>
  <si>
    <t>OPERATIONS AND MAINTENANCE</t>
  </si>
  <si>
    <t>PAGE 2 OF 2</t>
  </si>
  <si>
    <t>CONSOLIDATED EXPENDITURES BY 2ND LEVEL OBJECT</t>
  </si>
  <si>
    <t>AS A PERCENTAGE OF TOTAL OPERATING FUND EXPENDITURES</t>
  </si>
  <si>
    <t>FUNCTION</t>
  </si>
  <si>
    <t>INSTRUCTION</t>
  </si>
  <si>
    <t>EMPLOYEE BENEFITS AND ALLOWANCES</t>
  </si>
  <si>
    <t>FRAME STUDENT STATISTICS</t>
  </si>
  <si>
    <t xml:space="preserve">PAGE 1 OF 2 </t>
  </si>
  <si>
    <t>NO. OF</t>
  </si>
  <si>
    <t>%  IN DUAL TRACK SCHOOLS</t>
  </si>
  <si>
    <t>F.T.E.</t>
  </si>
  <si>
    <t>CHECK</t>
  </si>
  <si>
    <t>ENROLMENTS - HEADCOUNT, FRAME AND ELIGIBLE</t>
  </si>
  <si>
    <t>ENROLMENT</t>
  </si>
  <si>
    <t>FRAME PUPIL / TEACHER RATIOS</t>
  </si>
  <si>
    <t>PUPIL / TEACHER RATIOS</t>
  </si>
  <si>
    <t>INSTRUCTIONAL AND PUPIL SUPPORT SERVICES</t>
  </si>
  <si>
    <t>ANALYSIS OF  TRANSPORTATION EXPENDITURES (CONT'D)</t>
  </si>
  <si>
    <t>ANALYSIS OF EXPENDITURE BY OBJECT</t>
  </si>
  <si>
    <t>INSURANCE</t>
  </si>
  <si>
    <t>EMPLOYEE BENEFITS</t>
  </si>
  <si>
    <t>SUPPLIES &amp; MATERIALS</t>
  </si>
  <si>
    <t>OPERATIONS &amp; MAINTENANCE</t>
  </si>
  <si>
    <t>INSTRUCTIONAL &amp; PUPIL SUPPORT SERVICES</t>
  </si>
  <si>
    <t>OTHER RESOURCE</t>
  </si>
  <si>
    <r>
      <t xml:space="preserve"> FUNCTION 100: REGULAR INSTRUCTION </t>
    </r>
    <r>
      <rPr>
        <b/>
        <sz val="10"/>
        <rFont val="Times New Roman"/>
        <family val="1"/>
      </rPr>
      <t>(CONT'D)</t>
    </r>
  </si>
  <si>
    <r>
      <t xml:space="preserve"> FUNCTION 200: EXCEPTIONAL </t>
    </r>
    <r>
      <rPr>
        <b/>
        <sz val="10"/>
        <rFont val="Times New Roman"/>
        <family val="1"/>
      </rPr>
      <t>(CONT'D)</t>
    </r>
  </si>
  <si>
    <r>
      <t xml:space="preserve"> FUNCTION 600: </t>
    </r>
    <r>
      <rPr>
        <b/>
        <sz val="10"/>
        <rFont val="Times New Roman"/>
        <family val="1"/>
      </rPr>
      <t>(CONT'D)</t>
    </r>
  </si>
  <si>
    <r>
      <t xml:space="preserve">FUNCTION 600: INSTRUCTIONAL &amp; PUPIL SUPPORT SERVICES </t>
    </r>
    <r>
      <rPr>
        <b/>
        <sz val="10"/>
        <rFont val="Times New Roman"/>
        <family val="1"/>
      </rPr>
      <t>(CONT'D)</t>
    </r>
  </si>
  <si>
    <r>
      <t xml:space="preserve"> FUNCTION 700: TRANSPORTATION </t>
    </r>
    <r>
      <rPr>
        <b/>
        <sz val="10"/>
        <rFont val="Times New Roman"/>
        <family val="1"/>
      </rPr>
      <t>(CONT'D)</t>
    </r>
  </si>
  <si>
    <r>
      <t xml:space="preserve"> FUNCTION 800: </t>
    </r>
    <r>
      <rPr>
        <b/>
        <sz val="10"/>
        <rFont val="Times New Roman"/>
        <family val="1"/>
      </rPr>
      <t>(CONT'D)</t>
    </r>
  </si>
  <si>
    <t>DIVISIONAL</t>
  </si>
  <si>
    <t>NEEDS IN REGULAR CLASSES</t>
  </si>
  <si>
    <t>STUDENTS WITH SPECIAL</t>
  </si>
  <si>
    <t>DIVISIONAL ADMINISTRATION</t>
  </si>
  <si>
    <t xml:space="preserve"> FUNCTION 500: DIVISIONAL ADMINISTRATION</t>
  </si>
  <si>
    <r>
      <t xml:space="preserve"> FUNCTION 500: </t>
    </r>
    <r>
      <rPr>
        <b/>
        <sz val="10"/>
        <rFont val="Times New Roman"/>
        <family val="1"/>
      </rPr>
      <t>(CONT'D)</t>
    </r>
  </si>
  <si>
    <t>PRE-KINDERGARTEN</t>
  </si>
  <si>
    <t xml:space="preserve">N/A </t>
  </si>
  <si>
    <t>ACTUAL</t>
  </si>
  <si>
    <t>ESTIMATE</t>
  </si>
  <si>
    <t>SENIOR YEARS</t>
  </si>
  <si>
    <t>EXPENDITURE</t>
  </si>
  <si>
    <t>(1)</t>
  </si>
  <si>
    <t>- 10 -</t>
  </si>
  <si>
    <t>PER RESIDENT</t>
  </si>
  <si>
    <t>STATISTICAL SUMMARY</t>
  </si>
  <si>
    <t>EDUCATOR</t>
  </si>
  <si>
    <t>PUPIL /</t>
  </si>
  <si>
    <t>TRANSPORTED</t>
  </si>
  <si>
    <t>CURRICULAR</t>
  </si>
  <si>
    <t>INFORMATION</t>
  </si>
  <si>
    <t>EARLY</t>
  </si>
  <si>
    <t>BEHAVIOUR</t>
  </si>
  <si>
    <t>INTERVENTION</t>
  </si>
  <si>
    <t>PAGE 1 OF 5</t>
  </si>
  <si>
    <t>PAGE 2 OF 5</t>
  </si>
  <si>
    <t>PAGE 3 OF 5</t>
  </si>
  <si>
    <t>PAGE 4 OF 5</t>
  </si>
  <si>
    <t>PAGE 5 OF 5</t>
  </si>
  <si>
    <t>ABORIGINAL</t>
  </si>
  <si>
    <t>ACADEMIC</t>
  </si>
  <si>
    <t>PROGRAMS</t>
  </si>
  <si>
    <t>LITERACY</t>
  </si>
  <si>
    <t>(Grants-</t>
  </si>
  <si>
    <t>in-Lieu)</t>
  </si>
  <si>
    <r>
      <t xml:space="preserve">EXPENSES </t>
    </r>
    <r>
      <rPr>
        <b/>
        <vertAlign val="superscript"/>
        <sz val="11"/>
        <rFont val="Times New Roman"/>
        <family val="1"/>
      </rPr>
      <t>(1)</t>
    </r>
  </si>
  <si>
    <r>
      <t xml:space="preserve">TRANSFERS </t>
    </r>
    <r>
      <rPr>
        <b/>
        <vertAlign val="superscript"/>
        <sz val="11"/>
        <rFont val="Times New Roman"/>
        <family val="1"/>
      </rPr>
      <t>(2)</t>
    </r>
  </si>
  <si>
    <r>
      <t>EXPENDITURES</t>
    </r>
    <r>
      <rPr>
        <b/>
        <sz val="11"/>
        <rFont val="Times New Roman"/>
        <family val="1"/>
      </rPr>
      <t xml:space="preserve"> </t>
    </r>
    <r>
      <rPr>
        <b/>
        <vertAlign val="superscript"/>
        <sz val="11"/>
        <rFont val="Times New Roman"/>
        <family val="1"/>
      </rPr>
      <t>(3)</t>
    </r>
  </si>
  <si>
    <r>
      <t xml:space="preserve">SINGLE TRACK </t>
    </r>
    <r>
      <rPr>
        <b/>
        <vertAlign val="superscript"/>
        <sz val="11"/>
        <rFont val="Times New Roman"/>
        <family val="1"/>
      </rPr>
      <t>(1)</t>
    </r>
  </si>
  <si>
    <r>
      <t xml:space="preserve">DUAL TRACK </t>
    </r>
    <r>
      <rPr>
        <b/>
        <vertAlign val="superscript"/>
        <sz val="11"/>
        <rFont val="Times New Roman"/>
        <family val="1"/>
      </rPr>
      <t>(2)</t>
    </r>
  </si>
  <si>
    <r>
      <t xml:space="preserve">ELIGIBLE </t>
    </r>
    <r>
      <rPr>
        <b/>
        <vertAlign val="superscript"/>
        <sz val="11"/>
        <rFont val="Times New Roman"/>
        <family val="1"/>
      </rPr>
      <t>(3)</t>
    </r>
  </si>
  <si>
    <r>
      <t xml:space="preserve">FRAME </t>
    </r>
    <r>
      <rPr>
        <b/>
        <vertAlign val="superscript"/>
        <sz val="11"/>
        <rFont val="Times New Roman"/>
        <family val="1"/>
      </rPr>
      <t>(2)</t>
    </r>
  </si>
  <si>
    <r>
      <t xml:space="preserve">INSTRUCTION </t>
    </r>
    <r>
      <rPr>
        <b/>
        <vertAlign val="superscript"/>
        <sz val="11"/>
        <rFont val="Times New Roman"/>
        <family val="1"/>
      </rPr>
      <t>(1)</t>
    </r>
  </si>
  <si>
    <r>
      <t xml:space="preserve">EDUCATOR </t>
    </r>
    <r>
      <rPr>
        <b/>
        <vertAlign val="superscript"/>
        <sz val="11"/>
        <rFont val="Times New Roman"/>
        <family val="1"/>
      </rPr>
      <t>(2)</t>
    </r>
  </si>
  <si>
    <r>
      <t xml:space="preserve">HEADCOUNT </t>
    </r>
    <r>
      <rPr>
        <b/>
        <vertAlign val="superscript"/>
        <sz val="11"/>
        <rFont val="Times New Roman"/>
        <family val="1"/>
      </rPr>
      <t>(1)</t>
    </r>
  </si>
  <si>
    <r>
      <t xml:space="preserve">SINGLE TRACK SCHOOLS </t>
    </r>
    <r>
      <rPr>
        <b/>
        <vertAlign val="superscript"/>
        <sz val="11"/>
        <rFont val="Times New Roman"/>
        <family val="1"/>
      </rPr>
      <t>(1)</t>
    </r>
  </si>
  <si>
    <r>
      <t xml:space="preserve">DUAL TRACK SCHOOLS </t>
    </r>
    <r>
      <rPr>
        <b/>
        <vertAlign val="superscript"/>
        <sz val="11"/>
        <rFont val="Times New Roman"/>
        <family val="1"/>
      </rPr>
      <t>(1)</t>
    </r>
  </si>
  <si>
    <r>
      <t xml:space="preserve">GIFTED EDUCATION </t>
    </r>
    <r>
      <rPr>
        <b/>
        <vertAlign val="superscript"/>
        <sz val="11"/>
        <rFont val="Times New Roman"/>
        <family val="1"/>
      </rPr>
      <t>(1)</t>
    </r>
  </si>
  <si>
    <r>
      <t xml:space="preserve">PROGRAM </t>
    </r>
    <r>
      <rPr>
        <b/>
        <vertAlign val="superscript"/>
        <sz val="11"/>
        <rFont val="Times New Roman"/>
        <family val="1"/>
      </rPr>
      <t>(1)</t>
    </r>
  </si>
  <si>
    <r>
      <t xml:space="preserve">REVENUE </t>
    </r>
    <r>
      <rPr>
        <b/>
        <vertAlign val="superscript"/>
        <sz val="11"/>
        <rFont val="Times New Roman"/>
        <family val="1"/>
      </rPr>
      <t>(2)</t>
    </r>
  </si>
  <si>
    <r>
      <t xml:space="preserve">REVENUE </t>
    </r>
    <r>
      <rPr>
        <b/>
        <vertAlign val="superscript"/>
        <sz val="11"/>
        <rFont val="Times New Roman"/>
        <family val="1"/>
      </rPr>
      <t>(3)</t>
    </r>
  </si>
  <si>
    <r>
      <t xml:space="preserve">EDUCATION SUPPORT LEVY </t>
    </r>
    <r>
      <rPr>
        <b/>
        <vertAlign val="superscript"/>
        <sz val="11"/>
        <rFont val="Times New Roman"/>
        <family val="1"/>
      </rPr>
      <t>(1)</t>
    </r>
  </si>
  <si>
    <r>
      <t xml:space="preserve">MILL RATE </t>
    </r>
    <r>
      <rPr>
        <b/>
        <vertAlign val="superscript"/>
        <sz val="11"/>
        <rFont val="Times New Roman"/>
        <family val="1"/>
      </rPr>
      <t>(1)</t>
    </r>
  </si>
  <si>
    <r>
      <t xml:space="preserve">RESIDENT PUPIL </t>
    </r>
    <r>
      <rPr>
        <b/>
        <vertAlign val="superscript"/>
        <sz val="11"/>
        <rFont val="Times New Roman"/>
        <family val="1"/>
      </rPr>
      <t>(1)</t>
    </r>
  </si>
  <si>
    <r>
      <t xml:space="preserve">NEEDS </t>
    </r>
    <r>
      <rPr>
        <b/>
        <vertAlign val="superscript"/>
        <sz val="11"/>
        <rFont val="Times New Roman"/>
        <family val="1"/>
      </rPr>
      <t>(2)</t>
    </r>
  </si>
  <si>
    <r>
      <t xml:space="preserve">AT RISK </t>
    </r>
    <r>
      <rPr>
        <b/>
        <vertAlign val="superscript"/>
        <sz val="11"/>
        <rFont val="Times New Roman"/>
        <family val="1"/>
      </rPr>
      <t>(3)</t>
    </r>
  </si>
  <si>
    <r>
      <t xml:space="preserve">CATEGORICAL </t>
    </r>
    <r>
      <rPr>
        <b/>
        <vertAlign val="superscript"/>
        <sz val="11"/>
        <rFont val="Times New Roman"/>
        <family val="1"/>
      </rPr>
      <t>(1)</t>
    </r>
  </si>
  <si>
    <r>
      <t xml:space="preserve">SUPPORT </t>
    </r>
    <r>
      <rPr>
        <b/>
        <vertAlign val="superscript"/>
        <sz val="11"/>
        <rFont val="Times New Roman"/>
        <family val="1"/>
      </rPr>
      <t>(2)</t>
    </r>
  </si>
  <si>
    <r>
      <t xml:space="preserve">PER PUPIL </t>
    </r>
    <r>
      <rPr>
        <b/>
        <vertAlign val="superscript"/>
        <sz val="11"/>
        <rFont val="Times New Roman"/>
        <family val="1"/>
      </rPr>
      <t>(1)</t>
    </r>
  </si>
  <si>
    <r>
      <t xml:space="preserve"> RATIO </t>
    </r>
    <r>
      <rPr>
        <b/>
        <vertAlign val="superscript"/>
        <sz val="11"/>
        <rFont val="Times New Roman"/>
        <family val="1"/>
      </rPr>
      <t>(2)</t>
    </r>
  </si>
  <si>
    <r>
      <t xml:space="preserve">PUPIL </t>
    </r>
    <r>
      <rPr>
        <b/>
        <vertAlign val="superscript"/>
        <sz val="11"/>
        <rFont val="Times New Roman"/>
        <family val="1"/>
      </rPr>
      <t>(3)</t>
    </r>
  </si>
  <si>
    <r>
      <t xml:space="preserve">MILL RATE </t>
    </r>
    <r>
      <rPr>
        <b/>
        <vertAlign val="superscript"/>
        <sz val="11"/>
        <rFont val="Times New Roman"/>
        <family val="1"/>
      </rPr>
      <t>(4)</t>
    </r>
  </si>
  <si>
    <t>AND SERVICES</t>
  </si>
  <si>
    <t>ADULT LEARNING</t>
  </si>
  <si>
    <t>PAGE 1 OF 17</t>
  </si>
  <si>
    <t>PAGE 2 OF 17</t>
  </si>
  <si>
    <t>PAGE 3 OF 17</t>
  </si>
  <si>
    <t>PAGE 4 OF 17</t>
  </si>
  <si>
    <t>PAGE 5 OF 17</t>
  </si>
  <si>
    <t>PAGE 6 OF 17</t>
  </si>
  <si>
    <t>PAGE 7 OF 17</t>
  </si>
  <si>
    <t>PAGE 8 OF 17</t>
  </si>
  <si>
    <t>PAGE 17 OF 17</t>
  </si>
  <si>
    <t>PAGE 16 OF 17</t>
  </si>
  <si>
    <t>PAGE 15 OF 17</t>
  </si>
  <si>
    <t>PAGE 14 OF 17</t>
  </si>
  <si>
    <t>PAGE 13 OF 17</t>
  </si>
  <si>
    <t>PAGE 12 OF 17</t>
  </si>
  <si>
    <t>PAGE 11 OF 17</t>
  </si>
  <si>
    <t>PAGE 10 OF 17</t>
  </si>
  <si>
    <t>PAGE 9 OF 17</t>
  </si>
  <si>
    <t>NON K-S4</t>
  </si>
  <si>
    <r>
      <t xml:space="preserve">&amp; SERVICES </t>
    </r>
    <r>
      <rPr>
        <b/>
        <vertAlign val="superscript"/>
        <sz val="11"/>
        <rFont val="Times New Roman"/>
        <family val="1"/>
      </rPr>
      <t>(4)</t>
    </r>
  </si>
  <si>
    <r>
      <t xml:space="preserve">COSTS </t>
    </r>
    <r>
      <rPr>
        <b/>
        <vertAlign val="superscript"/>
        <sz val="11"/>
        <rFont val="Times New Roman"/>
        <family val="1"/>
      </rPr>
      <t>(5)</t>
    </r>
  </si>
  <si>
    <t>ADULT LEARNING CENTRES</t>
  </si>
  <si>
    <t>ACHIEVEMENT</t>
  </si>
  <si>
    <r>
      <t xml:space="preserve">SUPPORT </t>
    </r>
    <r>
      <rPr>
        <b/>
        <vertAlign val="superscript"/>
        <sz val="11"/>
        <rFont val="Times New Roman"/>
        <family val="1"/>
      </rPr>
      <t>(1)</t>
    </r>
  </si>
  <si>
    <t>AND OTHER</t>
  </si>
  <si>
    <t>- 13 -</t>
  </si>
  <si>
    <t>- 12 -</t>
  </si>
  <si>
    <t>SQ. FT. PER</t>
  </si>
  <si>
    <r>
      <t xml:space="preserve">SQ. FT. </t>
    </r>
    <r>
      <rPr>
        <b/>
        <vertAlign val="superscript"/>
        <sz val="11"/>
        <rFont val="Times New Roman"/>
        <family val="1"/>
      </rPr>
      <t>(1)</t>
    </r>
  </si>
  <si>
    <r>
      <t xml:space="preserve">PUPIL </t>
    </r>
    <r>
      <rPr>
        <b/>
        <vertAlign val="superscript"/>
        <sz val="11"/>
        <rFont val="Times New Roman"/>
        <family val="1"/>
      </rPr>
      <t>(2)</t>
    </r>
  </si>
  <si>
    <t>INSTRUCTIONAL</t>
  </si>
  <si>
    <t>SCHOOLS</t>
  </si>
  <si>
    <t>FUNDING OF</t>
  </si>
  <si>
    <t>FUNDING OF SCHOOLS PROGRAM (CONT'D)</t>
  </si>
  <si>
    <t>FUNDING OF SCHOOLS PROGRAM</t>
  </si>
  <si>
    <t>TOTAL FUNDING</t>
  </si>
  <si>
    <t>OF SCHOOLS</t>
  </si>
  <si>
    <r>
      <t xml:space="preserve">NEEDS </t>
    </r>
    <r>
      <rPr>
        <b/>
        <vertAlign val="superscript"/>
        <sz val="11"/>
        <rFont val="Times New Roman"/>
        <family val="1"/>
      </rPr>
      <t>(1)</t>
    </r>
  </si>
  <si>
    <t>HEALTH AND EDUCATION SUPPORT LEVY.</t>
  </si>
  <si>
    <t>TECHNOLOGY EDUCATION</t>
  </si>
  <si>
    <t>CONTINUING</t>
  </si>
  <si>
    <t>REPAIRS</t>
  </si>
  <si>
    <t>SPARSITY</t>
  </si>
  <si>
    <t>EQUALIZATION</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</si>
  <si>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</si>
  <si>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</si>
  <si>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</si>
  <si>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</si>
  <si>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</si>
  <si>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</si>
  <si>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</si>
  <si>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</si>
  <si>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</si>
  <si>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</si>
  <si>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</si>
  <si>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</si>
  <si>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</si>
  <si>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</si>
  <si>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</si>
  <si>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</si>
  <si>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</si>
  <si>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</si>
  <si>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</si>
  <si>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</si>
  <si>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</si>
  <si>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</si>
  <si>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</si>
  <si>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</si>
  <si>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</si>
  <si>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</si>
  <si>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</si>
  <si>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</si>
  <si>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</si>
  <si>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</si>
  <si>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</si>
  <si>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</si>
  <si>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</si>
  <si>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</si>
  <si>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</si>
  <si>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</si>
  <si>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PINE FALLS</t>
  </si>
  <si>
    <t xml:space="preserve"> WHITESHELL</t>
  </si>
  <si>
    <t xml:space="preserve"> WPG. TECHNICAL COLLEGE</t>
  </si>
  <si>
    <t xml:space="preserve"> D.S.F.M.</t>
  </si>
  <si>
    <t>(2) SQUARE FOOTAGE (AS PER NOTE ABOVE) DIVIDED BY TOTAL F.T.E. ENROLMENT (FROM PAGE 7).</t>
  </si>
  <si>
    <r>
      <t xml:space="preserve">TRANSFERS </t>
    </r>
    <r>
      <rPr>
        <b/>
        <vertAlign val="superscript"/>
        <sz val="11"/>
        <rFont val="Times New Roman"/>
        <family val="1"/>
      </rPr>
      <t>(1)</t>
    </r>
  </si>
  <si>
    <t>(1)  INCLUDES VEHICLE SUPPORT FOR SCHOOL BUSES.</t>
  </si>
  <si>
    <t>(3)  SUPPORT FOR EXPENDITURES RELATED TO AT RISK STUDENTS WHICH MAY BE RECORDED UNDER FUNCTIONS 100, 200 AND 600.</t>
  </si>
  <si>
    <t>2003/2004 BUDGET</t>
  </si>
  <si>
    <t>MEDIA CENTRE</t>
  </si>
  <si>
    <t xml:space="preserve"> ANALYSIS OF OPERATIONS AND MAINTENANCE EXPENDITURES FOR SCHOOL BUILDINGS</t>
  </si>
  <si>
    <t xml:space="preserve"> L.G.D. OF PINAWA</t>
  </si>
  <si>
    <t xml:space="preserve"> NOT IN ANY DIVISION</t>
  </si>
  <si>
    <t xml:space="preserve"> DIVISION/DISTRICT TOTAL</t>
  </si>
  <si>
    <t>FIELD TRIPS</t>
  </si>
  <si>
    <t>EXPENSES</t>
  </si>
  <si>
    <t>OPERATIONS &amp;</t>
  </si>
  <si>
    <t>CURRICULUM</t>
  </si>
  <si>
    <t>FUNCTION 500</t>
  </si>
  <si>
    <t>PROGRAM 605</t>
  </si>
  <si>
    <t>PROGRAM 710</t>
  </si>
  <si>
    <t>PROGRAM 810</t>
  </si>
  <si>
    <t>CONSULTING /</t>
  </si>
  <si>
    <t>LESS:</t>
  </si>
  <si>
    <t>LIABILITY</t>
  </si>
  <si>
    <t>PORTION OF</t>
  </si>
  <si>
    <t>SELF-FUNDED</t>
  </si>
  <si>
    <t>ADMIN.</t>
  </si>
  <si>
    <t xml:space="preserve"> &amp; ADMIN.</t>
  </si>
  <si>
    <t>CENTRES</t>
  </si>
  <si>
    <t>PLUS</t>
  </si>
  <si>
    <t>TO</t>
  </si>
  <si>
    <t>AS % OF</t>
  </si>
  <si>
    <t>LESS ADULT</t>
  </si>
  <si>
    <t>LEARNING</t>
  </si>
  <si>
    <t>(1)  90% OR MORE OF REGULAR INSTRUCTION ENROLMENT IS IN ONE LANGUAGE.</t>
  </si>
  <si>
    <t>(1)  NO ONE LANGUAGE PROGRAM COMPRISES 90% OR MORE OF REGULAR INSTRUCTION ENROLMENT.</t>
  </si>
  <si>
    <t>(1)  DOES NOT INCLUDE GENERALIZED ENRICHMENT ACTIVITIES UNDERTAKEN BY SCHOOL DIVISIONS.</t>
  </si>
  <si>
    <t xml:space="preserve"> FUNCTION 300: ADULT LEARNING CENTRES</t>
  </si>
  <si>
    <t>(1)  EXCLUDES INFORMATION TECHNOLOGY EXPENDITURES IN FUNCTION 300 (ADULT LEARNING CENTRES) AND FUNCTION 400</t>
  </si>
  <si>
    <t xml:space="preserve">       (COMMUNITY EDUCATION AND SERVICES).</t>
  </si>
  <si>
    <t>(2)  INCLUDES OTHER MISCELLANEOUS SUPPORT (INSTITUTIONAL PROGRAMS, ADULT LEARNING CENTRES, GENERAL SUPPORT GRANT, ETC.).</t>
  </si>
  <si>
    <t>(3)  INCLUDES REVENUE FROM OTHER PROVINCIAL GOVERNMENT DEPARTMENTS.</t>
  </si>
  <si>
    <t>EDUCATION AND YOUTH</t>
  </si>
  <si>
    <t>(1)  INCLUDES TRANSFERS TO BUS RESERVES.</t>
  </si>
  <si>
    <r>
      <t xml:space="preserve"> INFORMATION TECHNOLOGY EXPENDITURES </t>
    </r>
    <r>
      <rPr>
        <b/>
        <vertAlign val="superscript"/>
        <sz val="12"/>
        <rFont val="Times New Roman"/>
        <family val="1"/>
      </rPr>
      <t>(1)</t>
    </r>
  </si>
  <si>
    <t xml:space="preserve">       PROPERTY.</t>
  </si>
  <si>
    <t>(1)  MILL RATES FOR FLIN FLON AND MYSTERY LAKE ARE ADJUSTED FOR MINING REVENUE.</t>
  </si>
  <si>
    <t>LOCAL TAXATION AND ASSESSMENT PER RESIDENT PUPIL</t>
  </si>
  <si>
    <t>(1)  SUPPORT FOR FUNCTION 200 EXCEPTIONAL EXPENDITURES LESS CATEGORICAL SUPPORT FOR SPECIAL NEEDS.</t>
  </si>
  <si>
    <t>(2)  PROVIDED IN RECOGNITION OF THE HIGHER COSTS ASSOCIATED WITH SPARSELY POPULATED RURAL AND NORTHERN DIVISIONS.</t>
  </si>
  <si>
    <t>(1)  EQUALIZATION IS PROVIDED TO RECOGNIZE THE VARYING ABILITY OF SCHOOL DIVISIONS TO MEET THE COST OF UNSUPPORTED</t>
  </si>
  <si>
    <t xml:space="preserve">       PROGRAM REQUIREMENTS THROUGH THE PROPERTY TAX BASE OF THE SCHOOL DIVISION.</t>
  </si>
  <si>
    <t>(1)  FROM PAGE 4 (FOR MORE INFORMATION, SEE PAGE 4).</t>
  </si>
  <si>
    <t>(2)  FROM PAGE 9 (FOR MORE INFORMATION, SEE PAGE 9).</t>
  </si>
  <si>
    <t>(2)  OPERATING FUND TRANSFERS ARE PAYMENTS TO OTHER SCHOOL DIVISIONS, ORGANIZATIONS AND INDIVIDUALS.  THESE ARE</t>
  </si>
  <si>
    <t>(3)  AS REPORTED ON PAGES 10 AND 13.</t>
  </si>
  <si>
    <t>(4)  EXPENDITURES FOR ADULT LEARNING CENTRES AND COMMUNITY EDUCATION AND SERVICES (FUNCTIONS 300 AND 400).</t>
  </si>
  <si>
    <t>(5)  AS REPORTED ON PAGE 4.</t>
  </si>
  <si>
    <t>(1)  TOTAL OPERATING EXPENDITURES AS REPORTED ON THE INCOME STATEMENT OF SCHOOL DIVISIONS' BUDGETS.</t>
  </si>
  <si>
    <t xml:space="preserve">       REMOVED TO PROVIDE MORE ACCURATE PER PUPIL COSTS.</t>
  </si>
  <si>
    <t>(1)  90% OR MORE OF REGULAR INSTRUCTION ENROLMENT IS IN ONE LANGUAGE PROGRAM.</t>
  </si>
  <si>
    <t>(2)  NO ONE LANGUAGE PROGRAM COMPRISES 90% OR MORE OF REGULAR INSTRUCTION ENROLMENT.</t>
  </si>
  <si>
    <t>(2)  THE TOTAL NUMBER OF PUPILS ENROLLED IN SCHOOLS ADJUSTED FOR FULL TIME EQUIVALENCE (F.T.E.).  FULL TIME EQUIVALENT</t>
  </si>
  <si>
    <t xml:space="preserve">       MEANS PUPILS ARE COUNTED ON THE BASIS OF TIME ATTENDING SCHOOL - EG. KINDERGARTEN AS 1/2.  THIS TOTAL IS THE SAME AS</t>
  </si>
  <si>
    <t>(1)  BASED ON OBJECT CODE 330 INSTRUCTIONAL-TEACHING PERSONNEL AND F.T.E. STUDENTS IN FUNCTION 100.  INCLUDED</t>
  </si>
  <si>
    <t xml:space="preserve">       ARE TEACHERS IN PHYSICAL EDUCATION, MUSIC, ESL, ETC. IN ADDITION TO REGLAR CLASSROOM TEACHERS.  SCHOOL-BASED </t>
  </si>
  <si>
    <t xml:space="preserve">       ADMINISTRATIVE PERSONNEL ARE EXCLUDED.</t>
  </si>
  <si>
    <t>(2)  BASED ON TOTAL INSTRUCTIONAL-TEACHING (EXCLUDING COMMUNITY EDUCATION AND ADULT LEARNING CENTRES) AS WELL AS</t>
  </si>
  <si>
    <t xml:space="preserve">       SCHOOL-BASED ADMINISTRATIVE STAFF - EG. DEPARTMENT HEADS, COORDINATORS, PRINCIPALS AND VICE-PRINCIPALS - AND K-S4</t>
  </si>
  <si>
    <t xml:space="preserve">       F.T.E. ENROLMENT.  DIVISION ADMINISTRATORS (FUNCTION 500) ARE EXCLUDED.  WHILE THIS DEFINITION IS CONSISTENT WITH</t>
  </si>
  <si>
    <t xml:space="preserve">       STATISTICS CANADA, THE PROVINCIAL RATIO MAY NOT AGREE EXACTLY DUE TO DIFFERENT DATA SOURCES.</t>
  </si>
  <si>
    <t>(1)  ASSESSMENT PER RESIDENT PUPIL IS BASED ON TOTAL PORTIONED ASSESSMENT ADJUSTED FOR ALLOCATIONS TO THE D.S.F.M. AND</t>
  </si>
  <si>
    <t xml:space="preserve">       CORRESPONDS TO DATA PROVIDED IN THE CALCULATION OF SUPPORT TO SCHOOL DIVISIONS.  ASSESSMENT PER RESIDENT PUPIL</t>
  </si>
  <si>
    <t xml:space="preserve">       FOR FLIN FLON, FRONTIER AND MYSTERY LAKE REFLECTS NON-ASSESSED MINING PROPERTIES.  D.F.S.M.  ASSESSMENT PER </t>
  </si>
  <si>
    <t xml:space="preserve">       RESIDENT PUPIL IS DERIVED ON A PRO RATA BASIS ACCORDING TO ENROLMENT WITHIN D.S.F.M. BOUNDARIES.</t>
  </si>
  <si>
    <t>(1)  ALL OTHER CATEGORICAL SUPPORT NOT SHOWN ELSEWHERE (EG. HERITAGE LANGUAGE, ENGLISH AS A SECOND LANGUAGE,</t>
  </si>
  <si>
    <t xml:space="preserve">       NORTHERN ALLOWANCE,  ETC.).</t>
  </si>
  <si>
    <r>
      <t xml:space="preserve">2002/2003 BUDGET </t>
    </r>
    <r>
      <rPr>
        <b/>
        <vertAlign val="superscript"/>
        <sz val="11"/>
        <rFont val="Times New Roman"/>
        <family val="1"/>
      </rPr>
      <t>(1)</t>
    </r>
  </si>
  <si>
    <r>
      <t xml:space="preserve">EXPENDITURES </t>
    </r>
    <r>
      <rPr>
        <b/>
        <vertAlign val="superscript"/>
        <sz val="10"/>
        <rFont val="Times New Roman"/>
        <family val="1"/>
      </rPr>
      <t xml:space="preserve">(2)                                                   </t>
    </r>
  </si>
  <si>
    <t>(2)  OPERATING FUND TRANSFERS (I.E. PAYMENTS TO OTHER SCHOOL DIVISIONS, ORGANIZATIONS AND INDIVIDUALS) ARE EXCLUDED</t>
  </si>
  <si>
    <t>(1)  FOR 2002/2003, AMOUNTS SHOWN FOR ALMAGAMATED DIVISIONS ARE DERIVED ON THE BASIS OF THE FORMER DIVISIONS THAT</t>
  </si>
  <si>
    <t xml:space="preserve">       NOW COMPRISE THEM.  FOR INFORMATION ON THE FORMER DIVISIONS WHICH NOW COMPRISE THESE NEW DIVISIONS, PLEASE SEE</t>
  </si>
  <si>
    <t xml:space="preserve">       TO PROVIDE MORE ACCURATE PER PUPIL COSTS.  ALSO EXCLUDED ARE EXPENDITURES ON EDUCATIONAL SERVICES NOT PROVIDED</t>
  </si>
  <si>
    <t xml:space="preserve">       TO K-S4 PUPILS:  FUNCTION 300 (ADULT LEARNING CENTRES) AND FUNCTION 400 (COMMUNITY EDUCATION AND SERVICES).</t>
  </si>
  <si>
    <t xml:space="preserve">   - CHURCHILL</t>
  </si>
  <si>
    <t xml:space="preserve">   - FRONTIER</t>
  </si>
  <si>
    <t xml:space="preserve">   - SNOW LAKE</t>
  </si>
  <si>
    <t xml:space="preserve">   - LYNN LAKE</t>
  </si>
  <si>
    <t xml:space="preserve">   - LEAF RAPIDS</t>
  </si>
  <si>
    <t xml:space="preserve"> TOTAL FRONTIER</t>
  </si>
  <si>
    <t xml:space="preserve"> DIVISION / DISTRICT:</t>
  </si>
  <si>
    <t xml:space="preserve"> FRONTIER;</t>
  </si>
  <si>
    <t xml:space="preserve">   - DAUPHIN - OCHRE</t>
  </si>
  <si>
    <t xml:space="preserve">   - INTERMOUNTAIN</t>
  </si>
  <si>
    <t xml:space="preserve"> TOTAL MOUNTAIN VIEW</t>
  </si>
  <si>
    <t xml:space="preserve">   - MIDLAND</t>
  </si>
  <si>
    <t xml:space="preserve">   - WHITE HORSE PLAIN</t>
  </si>
  <si>
    <t xml:space="preserve"> TOTAL PRAIRIE ROSE</t>
  </si>
  <si>
    <t xml:space="preserve">   - MORRIS-MACDONALD</t>
  </si>
  <si>
    <t xml:space="preserve"> TOTAL RED RIVER VALLEY</t>
  </si>
  <si>
    <t xml:space="preserve"> MOUNTAIN VIEW:</t>
  </si>
  <si>
    <t xml:space="preserve"> PRAIRIE ROSE:</t>
  </si>
  <si>
    <t xml:space="preserve"> RED RIVER VALLEY:</t>
  </si>
  <si>
    <t>TOTAL PORTIONED ASSESSMENT, SPECIAL LEVY AND DIFFERENTIAL MILL RATES</t>
  </si>
  <si>
    <t>MILL RATE</t>
  </si>
  <si>
    <r>
      <t xml:space="preserve">    - OLD DIVISION / DISTRICT </t>
    </r>
    <r>
      <rPr>
        <b/>
        <vertAlign val="superscript"/>
        <sz val="11"/>
        <rFont val="Times New Roman"/>
        <family val="1"/>
      </rPr>
      <t>(1)</t>
    </r>
  </si>
  <si>
    <t xml:space="preserve">(2) </t>
  </si>
  <si>
    <t xml:space="preserve">(2)  UNDER PROVISIONS IN THE PUBLIC SCHOOLS ACT, THESE DIVISIONS WILL NOT HARMONIZE MILL RATES FOR A PERIOD OF TIME.  </t>
  </si>
  <si>
    <t xml:space="preserve">       FOR THE DIFFERENTIAL MILL RATES APPLIED TO THE PREVIOUS DIVISIONS THAT COMPRISE THESE NEW DIVISIONS, SEE PAGE 53.</t>
  </si>
  <si>
    <t xml:space="preserve">  TRUSTEES REMUNERATION</t>
  </si>
  <si>
    <t xml:space="preserve">  EXECUTIVE MANAGERIAL, &amp; SUPERVISORY</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</si>
  <si>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</si>
  <si>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</si>
  <si>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</si>
  <si>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</si>
  <si>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</si>
  <si>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</si>
  <si>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</si>
  <si>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</si>
  <si>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</si>
  <si>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</si>
  <si>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TRAVEL AND SUBSISTENCE</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</si>
  <si>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</si>
  <si>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</si>
  <si>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</si>
  <si>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</si>
  <si>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</si>
  <si>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</si>
  <si>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TAXES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</si>
  <si>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</si>
  <si>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</si>
  <si>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</si>
  <si>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</si>
  <si>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</si>
  <si>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</si>
  <si>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</si>
  <si>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</si>
  <si>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</si>
  <si>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INVENTORY ADJUSTMENT</t>
  </si>
  <si>
    <t xml:space="preserve">  INFORMATION TECHNOLOGY EQUIPMENT</t>
  </si>
  <si>
    <t xml:space="preserve">  TOTAL SUPPLIES AND EQUIPMENT</t>
  </si>
  <si>
    <t xml:space="preserve">  DEBT SERVICES</t>
  </si>
  <si>
    <t xml:space="preserve">  OTHER GOVERNMENT AUTHORITIES</t>
  </si>
  <si>
    <t xml:space="preserve">  ORGANIZATIONS AND INDIVIDUALS</t>
  </si>
  <si>
    <t xml:space="preserve">  TOTAL TRANSFERS</t>
  </si>
  <si>
    <t>PROVINCE</t>
  </si>
  <si>
    <t>AMALGAMATING</t>
  </si>
  <si>
    <t>DIVISION</t>
  </si>
  <si>
    <t>LIBRARY /</t>
  </si>
  <si>
    <t xml:space="preserve">       FIGURES HOWEVER INCLUDE ALL DIVISIONS ON A TOTAL BASIS.</t>
  </si>
  <si>
    <t>June 30 / 03</t>
  </si>
  <si>
    <t xml:space="preserve">   - DUCK MOUNTAIN (partial)</t>
  </si>
  <si>
    <t xml:space="preserve">   - RED RIVER (partial)</t>
  </si>
  <si>
    <t>(1) IN THE SCHOOL DIVISION AMALGAMATIONS, THE FORMER DIVISION OF DUCK MOUNTAIN WAS SPLIT BETWEEN THE NEW DIVISIONS</t>
  </si>
  <si>
    <t xml:space="preserve">     OF FRONTIER AND MOUNTAIN VIEW AND THE FORMER DIVISION OF RED RIVER BETWEEN RED RIVER VALLY AND BORDER LAND.</t>
  </si>
  <si>
    <t>PAGE 1 0F 2</t>
  </si>
  <si>
    <t>(1) EFFECTIVE FOR FISCAL YEAR 2003/2004, SCHOOL DIVISIONS ARE REQUIRED TO LIMIT THE PROPORTION OF THE BUDGET SPENT ON</t>
  </si>
  <si>
    <t xml:space="preserve">     (NORTHERN SCHOOL DIVISIONS).  FRONTIER SCHOOL DIVISION, D.S.F.M. AND THE WINNIPEG TECHNICAL COLLEGE ARE EXEMPT FROM THESE</t>
  </si>
  <si>
    <t xml:space="preserve">     LIMITS AND ARE NOT REFLECTED IN THE ABOVE TOTALS.  THE DEFINED ADMINISTRATION CATEGORIES EXCLUDE ADMINISTRATION AT THE</t>
  </si>
  <si>
    <t xml:space="preserve">     SCHOOL LEVEL (FUNCTION 100 REGULAR INSTRUCTION PROGRAM 110) AND SPECIAL NEEDS ADMINISTRATION (FUNCTION 200 EXCEPTIONAL</t>
  </si>
  <si>
    <t>PAGE 2 0F 2</t>
  </si>
  <si>
    <t>ADJUSTED</t>
  </si>
  <si>
    <t>(from page 3)</t>
  </si>
  <si>
    <t>(from page 47)</t>
  </si>
  <si>
    <t>(from page 61)</t>
  </si>
  <si>
    <r>
      <t xml:space="preserve">ADMINISTRATION EXPENDITURES </t>
    </r>
    <r>
      <rPr>
        <b/>
        <vertAlign val="superscript"/>
        <sz val="11"/>
        <rFont val="Times New Roman"/>
        <family val="1"/>
      </rPr>
      <t>(1)</t>
    </r>
    <r>
      <rPr>
        <b/>
        <sz val="10"/>
        <rFont val="Times New Roman"/>
        <family val="1"/>
      </rPr>
      <t xml:space="preserve"> 2003/2004 BUDGET</t>
    </r>
  </si>
  <si>
    <t>ADMINISTRATION EXPENDITURES 2003/2004 BUDGET</t>
  </si>
  <si>
    <t>CALCULATION OF EXPENDITURE BASE AND ADMINISTRATION PERCENTAGE</t>
  </si>
  <si>
    <t>TOTAL DEFINED ADMINISTRATION EXPENDITURES</t>
  </si>
  <si>
    <t xml:space="preserve"> WPG. TECHNICAL COLL.</t>
  </si>
  <si>
    <t>(1)  EDUCATION SUPPORT LEVY MILL RATES ARE 5.28 MILLS FOR URBAN AND FARM RESIDENTIAL PROPERTY AND 16.50 MILLS FOR OTHER</t>
  </si>
  <si>
    <r>
      <t xml:space="preserve">GUARANTEE </t>
    </r>
    <r>
      <rPr>
        <b/>
        <vertAlign val="superscript"/>
        <sz val="11"/>
        <rFont val="Times New Roman"/>
        <family val="1"/>
      </rPr>
      <t>(2)</t>
    </r>
  </si>
  <si>
    <r>
      <t xml:space="preserve">SUPPORT </t>
    </r>
    <r>
      <rPr>
        <b/>
        <vertAlign val="superscript"/>
        <sz val="11"/>
        <rFont val="Times New Roman"/>
        <family val="1"/>
      </rPr>
      <t>(3)</t>
    </r>
  </si>
  <si>
    <t>(2)  A GUARANTEE IS PROVIDED TO ENSURE AMALGAMATED DIVISIONS RECEIVE NO LESS FUNDING THAN THEY WOULD HAVE RECEIVED IF</t>
  </si>
  <si>
    <t xml:space="preserve">       THEY WERE UNAMALGAMATED.</t>
  </si>
  <si>
    <t xml:space="preserve">       PROGRAM.</t>
  </si>
  <si>
    <t>(3)  INCLUDES SCHOOL BUILDINGS "D" SUPPORT, ENVIRONMENTAL ASSISTANCE PROGRAM, VOCATIONAL EQUIPMENT AND AIR QUALITY</t>
  </si>
  <si>
    <t>(4)  FROM PAGE 52 (FOR MORE INFORMATION, SEE PAGES 52 AND 53).</t>
  </si>
  <si>
    <t>(2) FOR A DEFINITION OF DIVISIONAL ADMINISTRATION, SEE EXPENDITURE DEFINITIONS, PAGE iii.</t>
  </si>
  <si>
    <t>CURRICULUM CONSULTING AND</t>
  </si>
  <si>
    <r>
      <t xml:space="preserve">DEVELOPMENT ADMINISTRATION </t>
    </r>
    <r>
      <rPr>
        <b/>
        <vertAlign val="superscript"/>
        <sz val="11"/>
        <rFont val="Times New Roman"/>
        <family val="1"/>
      </rPr>
      <t>(1)</t>
    </r>
  </si>
  <si>
    <t>(1) FOR A DEFINITION OF CURRICULUM CONSULTING AND DEVELOPMENT ADMINISTRATION, SEE EXPLANATORY NOTE 10, PAGE ix.</t>
  </si>
  <si>
    <t>(3) FOR A DEFINITION OF CURRICULUM CONSULTING AND DEVELOPMENT ADMINISTRATION, SEE EXPLANATORY NOTE 10, PAGE ix.</t>
  </si>
  <si>
    <t>(4) ADMINISTRATION OF PUPIL TRANSPORTATION.  FOR A DEFINITION OF TRANSPORTATION OF PUPILS, SEE EXPENDITURE DEFINITIONS, PAGE iii.</t>
  </si>
  <si>
    <r>
      <t xml:space="preserve">(from page 32) </t>
    </r>
    <r>
      <rPr>
        <b/>
        <vertAlign val="superscript"/>
        <sz val="11"/>
        <rFont val="Times New Roman"/>
        <family val="1"/>
      </rPr>
      <t>(5)</t>
    </r>
  </si>
  <si>
    <t>(5) ADMINISTRATION OF OPERATIONS AND MAINTENANCE.  FOR A DEFINITION OF OPERATIONS AND MAINTENANCE, SEE EXPENDITURE DEFINITIONS,</t>
  </si>
  <si>
    <t xml:space="preserve">     ADMINISTRATION EXPENDITURES IN DEFINED CATEGORIES TO 4% (URBAN SCHOOL DIVISIONS), 4.5% (RURAL SCHOOL DIVISIONS) AND 5.0% </t>
  </si>
  <si>
    <t xml:space="preserve">     PROGRAM 210).  THIS APPENDIX PROVIDES AN ANALYSIS OF THE DEFINED ADMINISTRATION EXPENDITURES AS A PERCENTAGE OF THE ADJUSTED</t>
  </si>
  <si>
    <t xml:space="preserve">      PAGE iii.</t>
  </si>
  <si>
    <t xml:space="preserve">       EXPLANATORY NOTE 9 ON PAGE viii.  DIVISIONS COMPRISED OF SPLIT FORMER DIVISIONS ARE SHOWN AS "N/A".  PROVINCIAL </t>
  </si>
  <si>
    <t>(3)  FROM PAGE 55 (FOR MORE INFORMATION, SEE PAGE 55).</t>
  </si>
  <si>
    <t>(1)  SEE APPENDIX FOR MORE DETAIL.</t>
  </si>
  <si>
    <t>CHART DATA:</t>
  </si>
  <si>
    <t>(2)  INCLUDES SUPPORT FOR COORDINATORS, CLINICIANS AND LEVEL II AND III PUPILS.  NOTE: TOTAL SPECIAL NEEDS SUPPORT IS $109,361,741.</t>
  </si>
  <si>
    <t>OPERATING FUND 2003/2004 BUDGET</t>
  </si>
  <si>
    <t>RECONCILIATION OF EXPENDITURES</t>
  </si>
  <si>
    <t>ESTIMATE SEPTEMBER 30, 2003</t>
  </si>
  <si>
    <t>ACTUAL AND ESTIMATES FOR THE 2003/2004 BUDGET</t>
  </si>
  <si>
    <t xml:space="preserve">  SUMMARY OF OPERATING FUND REVENUE: 2003/2004 BUDGET</t>
  </si>
  <si>
    <t>ANALYSIS OF OPERATING FUND REVENUE: 2003/2004 BUDGET</t>
  </si>
  <si>
    <t>CAPITAL FUND 2003/2004 BUDGET</t>
  </si>
  <si>
    <t>FOR THE 2003 TAXATION YEAR</t>
  </si>
  <si>
    <t>(1)  PUPILS TAUGHT IN SCHOOLS, WHETHER OR NOT THEY ARE COUNTED FOR GRANT PURPOSES (ACTUAL AS OF SEPTEMBER 30, 2002).</t>
  </si>
  <si>
    <t xml:space="preserve">       REPORTED ON PAGE 7 AND IS BASED ON ESTIMATES FOR SEPTEMBER 30, 2003 SUBMITTED BY SCHOOL DIVISIONS IN THEIR BUDGETS.</t>
  </si>
  <si>
    <t>(3)  PROVINCIALLY SUPPORTED PUPILS (ACTUAL AS OF SEPTEMBER 30, 2002).</t>
  </si>
  <si>
    <t>(1)  BASED ON A GRANT PER ELIGIBLE PUPIL AT SEPTEMBER 30, 2002.</t>
  </si>
  <si>
    <t>(1) BASED ON AREA (SQUARE FOOTAGE) OF ACTIVE SCHOOL BUILDINGS AS AT JUNE 30, 2003.  INCLUDES RENTED AND LEASED SPACE.</t>
  </si>
  <si>
    <t>All pages of the FRAME report containing the tables of financial and statistical data are included in this file.</t>
  </si>
  <si>
    <t>In most cases, formulas have been left intact to show how statistics such as percentages and average costs per pupil are derived.</t>
  </si>
  <si>
    <t>Each worksheet tab is numbered to match the corresponding page found in the published document so, for example, to see page 15, just click the worksheet tab named "- 15 -".</t>
  </si>
  <si>
    <t>FRAME Report: 2003/04 Budget</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</si>
  <si>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the Manitoba Govenment web site remain the final authority.</t>
  </si>
  <si>
    <t xml:space="preserve">     OPERATING EXPENDITURE BASE.  EXPENDITURES SHOWN FOR FUNCTION 500, PROGRAMS 605 OR 710 MAY DIFFER FROM CORRESPONDING</t>
  </si>
  <si>
    <t xml:space="preserve">     AMOUNTS SHOWN ELSEWHERE IN THIS REPORT OWING TO THE INCLUSION OF OPERATING TRANSFERS FOR THE PURPOSE OF CALCULATING</t>
  </si>
  <si>
    <t xml:space="preserve">     ADMINISTRATION COSTS.</t>
  </si>
  <si>
    <r>
      <t xml:space="preserve">FUNCTION 300 </t>
    </r>
    <r>
      <rPr>
        <b/>
        <vertAlign val="superscript"/>
        <sz val="11"/>
        <rFont val="Times New Roman"/>
        <family val="1"/>
      </rPr>
      <t>(1)</t>
    </r>
  </si>
  <si>
    <t>(1) FOR A DEFINITION OF ADULT LEARNING CENTRES, SEE EXPENDITURE DEFINITIONS, PAGE iii.  EXPENDITURES SHOWN HERE</t>
  </si>
  <si>
    <t xml:space="preserve">     MAY DIFFER FROM THOSE SHOWN FOR ADULT LEARNING CENTRES ON PAGE 15 OWING TO THE INCLUSION OF OPERATING TRANSFERS</t>
  </si>
  <si>
    <t xml:space="preserve">     FOR THE PURPOSE OF CALCULATING ADMINISTRATION COSTS.</t>
  </si>
  <si>
    <t>The cover page, table of contents, forward and introduction, etc. as well as the graphs (e.g. pie charts, bar charts, etc.) are not included.  If you need to see these and do not already have a copy of the report, you can download the PDF version from the same site on which you found this Excel file.</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</si>
</sst>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 numFmtId="192" formatCode="#,##0\ ;\(#,##0\ \)"/>
    <numFmt numFmtId="193" formatCode="#,##0.0;\-#,##0.0"/>
    <numFmt numFmtId="194" formatCode="#,##0.000;\-#,##0.000"/>
    <numFmt numFmtId="195" formatCode="#,##0.0000;\-#,##0.0000"/>
    <numFmt numFmtId="196" formatCode="#,##0.0_ ;\(#,##0.0\)"/>
    <numFmt numFmtId="197" formatCode="#,##0.0_);[Red]\(#,##0.0\)"/>
  </numFmts>
  <fonts count="25">
    <font>
      <sz val="9"/>
      <name val="Times New Roman"/>
      <family val="0"/>
    </font>
    <font>
      <sz val="10"/>
      <name val="Times New Roman"/>
      <family val="0"/>
    </font>
    <font>
      <sz val="10"/>
      <name val="Courier"/>
      <family val="0"/>
    </font>
    <font>
      <sz val="10"/>
      <color indexed="12"/>
      <name val="Courier"/>
      <family val="0"/>
    </font>
    <font>
      <b/>
      <sz val="9"/>
      <name val="Times New Roman"/>
      <family val="1"/>
    </font>
    <font>
      <b/>
      <sz val="10"/>
      <name val="Times New Roman"/>
      <family val="1"/>
    </font>
    <font>
      <sz val="10"/>
      <color indexed="12"/>
      <name val="Times New Roman"/>
      <family val="1"/>
    </font>
    <font>
      <sz val="10"/>
      <color indexed="12"/>
      <name val="Arial"/>
      <family val="2"/>
    </font>
    <font>
      <sz val="10"/>
      <name val="Arial"/>
      <family val="2"/>
    </font>
    <font>
      <u val="single"/>
      <sz val="10"/>
      <name val="Times New Roman"/>
      <family val="0"/>
    </font>
    <font>
      <u val="single"/>
      <sz val="10"/>
      <color indexed="12"/>
      <name val="Times New Roman"/>
      <family val="0"/>
    </font>
    <font>
      <b/>
      <sz val="11"/>
      <name val="Times New Roman"/>
      <family val="1"/>
    </font>
    <font>
      <sz val="11"/>
      <name val="Arial"/>
      <family val="2"/>
    </font>
    <font>
      <b/>
      <sz val="12"/>
      <name val="Times New Roman"/>
      <family val="1"/>
    </font>
    <font>
      <b/>
      <sz val="11"/>
      <color indexed="9"/>
      <name val="Arial"/>
      <family val="2"/>
    </font>
    <font>
      <sz val="11"/>
      <color indexed="9"/>
      <name val="Arial"/>
      <family val="2"/>
    </font>
    <font>
      <b/>
      <sz val="13"/>
      <name val="Times New Roman"/>
      <family val="1"/>
    </font>
    <font>
      <sz val="12"/>
      <name val="Times New Roman"/>
      <family val="1"/>
    </font>
    <font>
      <b/>
      <vertAlign val="superscript"/>
      <sz val="10"/>
      <name val="Times New Roman"/>
      <family val="1"/>
    </font>
    <font>
      <b/>
      <vertAlign val="superscript"/>
      <sz val="11"/>
      <name val="Times New Roman"/>
      <family val="1"/>
    </font>
    <font>
      <vertAlign val="superscript"/>
      <sz val="11"/>
      <name val="Times New Roman"/>
      <family val="1"/>
    </font>
    <font>
      <b/>
      <vertAlign val="superscript"/>
      <sz val="12"/>
      <name val="Times New Roman"/>
      <family val="1"/>
    </font>
    <font>
      <sz val="11"/>
      <name val="Times New Roman"/>
      <family val="1"/>
    </font>
    <font>
      <b/>
      <sz val="8"/>
      <name val="Times New Roman"/>
      <family val="1"/>
    </font>
    <font>
      <b/>
      <sz val="7"/>
      <name val="Times New Roman"/>
      <family val="1"/>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gray125">
        <fgColor indexed="8"/>
        <bgColor indexed="9"/>
      </patternFill>
    </fill>
    <fill>
      <patternFill patternType="gray125">
        <fgColor indexed="8"/>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gray125">
        <bgColor indexed="9"/>
      </patternFill>
    </fill>
    <fill>
      <patternFill patternType="solid">
        <fgColor indexed="57"/>
        <bgColor indexed="64"/>
      </patternFill>
    </fill>
  </fills>
  <borders count="37">
    <border>
      <left/>
      <right/>
      <top/>
      <bottom/>
      <diagonal/>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color indexed="63"/>
      </right>
      <top>
        <color indexed="63"/>
      </top>
      <bottom style="thin">
        <color indexed="8"/>
      </bottom>
    </border>
    <border>
      <left style="thin"/>
      <right style="thin"/>
      <top>
        <color indexed="63"/>
      </top>
      <bottom>
        <color indexed="63"/>
      </bottom>
    </border>
    <border>
      <left style="thin"/>
      <right>
        <color indexed="63"/>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color indexed="8"/>
      </top>
      <bottom style="thin"/>
    </border>
    <border>
      <left>
        <color indexed="63"/>
      </left>
      <right>
        <color indexed="63"/>
      </right>
      <top style="thin"/>
      <bottom style="thin"/>
    </border>
    <border>
      <left style="thin">
        <color indexed="8"/>
      </left>
      <right style="double">
        <color indexed="8"/>
      </right>
      <top>
        <color indexed="63"/>
      </top>
      <bottom>
        <color indexed="63"/>
      </bottom>
    </border>
    <border>
      <left style="thin">
        <color indexed="8"/>
      </left>
      <right style="double">
        <color indexed="8"/>
      </right>
      <top style="thin">
        <color indexed="8"/>
      </top>
      <bottom style="thin">
        <color indexed="8"/>
      </bottom>
    </border>
    <border>
      <left style="double">
        <color indexed="8"/>
      </left>
      <right>
        <color indexed="63"/>
      </right>
      <top>
        <color indexed="63"/>
      </top>
      <bottom>
        <color indexed="63"/>
      </bottom>
    </border>
    <border>
      <left style="thin"/>
      <right style="thin"/>
      <top style="thin">
        <color indexed="8"/>
      </top>
      <bottom style="thin">
        <color indexed="8"/>
      </bottom>
    </border>
    <border>
      <left>
        <color indexed="63"/>
      </left>
      <right style="thin"/>
      <top>
        <color indexed="63"/>
      </top>
      <bottom>
        <color indexed="63"/>
      </bottom>
    </border>
    <border>
      <left style="double">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575">
    <xf numFmtId="37" fontId="0" fillId="0" borderId="0" xfId="0" applyAlignment="1">
      <alignment/>
    </xf>
    <xf numFmtId="174" fontId="0" fillId="0" borderId="0" xfId="0" applyNumberFormat="1" applyAlignment="1" applyProtection="1">
      <alignment/>
      <protection/>
    </xf>
    <xf numFmtId="37" fontId="0" fillId="0" borderId="0" xfId="0" applyAlignment="1">
      <alignment horizontal="right"/>
    </xf>
    <xf numFmtId="172" fontId="3" fillId="0" borderId="0" xfId="0" applyNumberFormat="1" applyFont="1" applyAlignment="1" applyProtection="1">
      <alignment/>
      <protection locked="0"/>
    </xf>
    <xf numFmtId="37" fontId="0" fillId="0" borderId="0" xfId="0" applyFont="1" applyAlignment="1">
      <alignment/>
    </xf>
    <xf numFmtId="37" fontId="1" fillId="3" borderId="2" xfId="0" applyFont="1" applyFill="1" applyBorder="1" applyAlignment="1" applyProtection="1">
      <alignment horizontal="centerContinuous"/>
      <protection locked="0"/>
    </xf>
    <xf numFmtId="37" fontId="6" fillId="0" borderId="3" xfId="0" applyFont="1" applyBorder="1" applyAlignment="1" applyProtection="1">
      <alignment/>
      <protection locked="0"/>
    </xf>
    <xf numFmtId="37" fontId="6" fillId="0" borderId="2" xfId="0" applyFont="1" applyBorder="1" applyAlignment="1" applyProtection="1">
      <alignment/>
      <protection locked="0"/>
    </xf>
    <xf numFmtId="37" fontId="1" fillId="4" borderId="1" xfId="0" applyFont="1" applyFill="1" applyBorder="1" applyAlignment="1">
      <alignment/>
    </xf>
    <xf numFmtId="37" fontId="1" fillId="0" borderId="1" xfId="0" applyFont="1" applyBorder="1" applyAlignment="1">
      <alignment/>
    </xf>
    <xf numFmtId="37" fontId="1" fillId="0" borderId="0" xfId="0" applyFont="1" applyAlignment="1">
      <alignment/>
    </xf>
    <xf numFmtId="37" fontId="1" fillId="0" borderId="0" xfId="0" applyFont="1" applyAlignment="1">
      <alignment horizontal="right"/>
    </xf>
    <xf numFmtId="37" fontId="5" fillId="4" borderId="4" xfId="0" applyFont="1" applyFill="1" applyBorder="1" applyAlignment="1">
      <alignment/>
    </xf>
    <xf numFmtId="172" fontId="1" fillId="0" borderId="0" xfId="0" applyNumberFormat="1" applyFont="1" applyAlignment="1" applyProtection="1">
      <alignment/>
      <protection/>
    </xf>
    <xf numFmtId="37" fontId="1" fillId="3" borderId="0" xfId="0" applyFont="1" applyFill="1" applyAlignment="1" applyProtection="1">
      <alignment/>
      <protection/>
    </xf>
    <xf numFmtId="172" fontId="1" fillId="0" borderId="3" xfId="0" applyNumberFormat="1" applyFont="1" applyBorder="1" applyAlignment="1" applyProtection="1">
      <alignment/>
      <protection/>
    </xf>
    <xf numFmtId="37" fontId="1" fillId="3" borderId="3" xfId="0" applyFont="1" applyFill="1" applyBorder="1" applyAlignment="1" applyProtection="1">
      <alignment horizontal="centerContinuous"/>
      <protection/>
    </xf>
    <xf numFmtId="10" fontId="1" fillId="3" borderId="3" xfId="0" applyNumberFormat="1" applyFont="1" applyFill="1" applyBorder="1" applyAlignment="1" applyProtection="1">
      <alignment horizontal="centerContinuous"/>
      <protection/>
    </xf>
    <xf numFmtId="37" fontId="1" fillId="3" borderId="3" xfId="0" applyFont="1" applyFill="1" applyBorder="1" applyAlignment="1" applyProtection="1">
      <alignment horizontal="right"/>
      <protection/>
    </xf>
    <xf numFmtId="172" fontId="1" fillId="0" borderId="2" xfId="0" applyNumberFormat="1" applyFont="1" applyBorder="1" applyAlignment="1" applyProtection="1">
      <alignment/>
      <protection/>
    </xf>
    <xf numFmtId="37" fontId="1" fillId="3" borderId="2" xfId="0" applyFont="1" applyFill="1" applyBorder="1" applyAlignment="1" applyProtection="1">
      <alignment horizontal="centerContinuous"/>
      <protection/>
    </xf>
    <xf numFmtId="37" fontId="1" fillId="3" borderId="2" xfId="0" applyFont="1" applyFill="1" applyBorder="1" applyAlignment="1" applyProtection="1">
      <alignment/>
      <protection/>
    </xf>
    <xf numFmtId="37" fontId="5" fillId="3" borderId="5" xfId="0" applyFont="1" applyFill="1" applyBorder="1" applyAlignment="1" applyProtection="1">
      <alignment/>
      <protection/>
    </xf>
    <xf numFmtId="37" fontId="1" fillId="3" borderId="5" xfId="0" applyFont="1" applyFill="1" applyBorder="1" applyAlignment="1" applyProtection="1">
      <alignment/>
      <protection/>
    </xf>
    <xf numFmtId="37" fontId="1" fillId="3" borderId="6" xfId="0" applyFont="1" applyFill="1" applyBorder="1" applyAlignment="1" applyProtection="1">
      <alignment/>
      <protection/>
    </xf>
    <xf numFmtId="37" fontId="1" fillId="5" borderId="7" xfId="0" applyFont="1" applyFill="1" applyBorder="1" applyAlignment="1" applyProtection="1">
      <alignment/>
      <protection/>
    </xf>
    <xf numFmtId="37" fontId="1" fillId="5" borderId="0" xfId="0" applyFont="1" applyFill="1" applyAlignment="1" applyProtection="1">
      <alignment/>
      <protection/>
    </xf>
    <xf numFmtId="37" fontId="1" fillId="5" borderId="8" xfId="0" applyFont="1" applyFill="1" applyBorder="1" applyAlignment="1" applyProtection="1">
      <alignment/>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5" fillId="4" borderId="9" xfId="0" applyFont="1" applyFill="1" applyBorder="1" applyAlignment="1" applyProtection="1">
      <alignment horizontal="centerContinuous"/>
      <protection/>
    </xf>
    <xf numFmtId="37" fontId="5" fillId="4" borderId="2" xfId="0" applyFont="1" applyFill="1" applyBorder="1" applyAlignment="1" applyProtection="1">
      <alignment horizontal="centerContinuous"/>
      <protection/>
    </xf>
    <xf numFmtId="37" fontId="5" fillId="4" borderId="10" xfId="0" applyFont="1" applyFill="1" applyBorder="1" applyAlignment="1" applyProtection="1">
      <alignment horizontal="centerContinuous"/>
      <protection/>
    </xf>
    <xf numFmtId="37" fontId="5" fillId="4" borderId="11" xfId="0" applyFont="1" applyFill="1" applyBorder="1" applyAlignment="1" applyProtection="1">
      <alignment horizontal="centerContinuous"/>
      <protection/>
    </xf>
    <xf numFmtId="37" fontId="5" fillId="4" borderId="5" xfId="0" applyFont="1" applyFill="1" applyBorder="1" applyAlignment="1" applyProtection="1">
      <alignment horizontal="centerContinuous"/>
      <protection/>
    </xf>
    <xf numFmtId="37" fontId="5" fillId="4" borderId="6" xfId="0" applyFont="1" applyFill="1" applyBorder="1" applyAlignment="1" applyProtection="1">
      <alignment horizontal="centerContinuous"/>
      <protection/>
    </xf>
    <xf numFmtId="37" fontId="5" fillId="0" borderId="12" xfId="0" applyFont="1" applyBorder="1" applyAlignment="1">
      <alignment/>
    </xf>
    <xf numFmtId="37" fontId="5" fillId="3" borderId="13" xfId="0" applyFont="1" applyFill="1" applyBorder="1" applyAlignment="1" applyProtection="1">
      <alignment/>
      <protection/>
    </xf>
    <xf numFmtId="37" fontId="5" fillId="3" borderId="1" xfId="0" applyFont="1" applyFill="1" applyBorder="1" applyAlignment="1" applyProtection="1">
      <alignment/>
      <protection/>
    </xf>
    <xf numFmtId="37" fontId="5" fillId="3" borderId="8" xfId="0" applyFont="1" applyFill="1" applyBorder="1" applyAlignment="1" applyProtection="1">
      <alignment horizontal="center"/>
      <protection/>
    </xf>
    <xf numFmtId="37" fontId="5" fillId="3" borderId="8" xfId="0" applyFont="1" applyFill="1" applyBorder="1" applyAlignment="1" applyProtection="1">
      <alignment horizontal="centerContinuous"/>
      <protection/>
    </xf>
    <xf numFmtId="37" fontId="5" fillId="3" borderId="8" xfId="0" applyFont="1" applyFill="1" applyBorder="1" applyAlignment="1" applyProtection="1">
      <alignment/>
      <protection/>
    </xf>
    <xf numFmtId="37" fontId="5" fillId="0" borderId="10" xfId="0" applyFont="1" applyBorder="1" applyAlignment="1" applyProtection="1">
      <alignment horizontal="centerContinuous"/>
      <protection/>
    </xf>
    <xf numFmtId="37" fontId="0" fillId="0" borderId="0" xfId="0" applyFont="1" applyAlignment="1" applyProtection="1">
      <alignment/>
      <protection/>
    </xf>
    <xf numFmtId="37" fontId="1" fillId="3" borderId="0" xfId="0" applyFont="1" applyFill="1" applyAlignment="1">
      <alignment/>
    </xf>
    <xf numFmtId="37" fontId="1" fillId="3" borderId="3" xfId="0" applyFont="1" applyFill="1" applyBorder="1" applyAlignment="1">
      <alignment horizontal="centerContinuous"/>
    </xf>
    <xf numFmtId="37" fontId="1" fillId="3" borderId="3" xfId="0" applyFont="1" applyFill="1" applyBorder="1" applyAlignment="1">
      <alignment/>
    </xf>
    <xf numFmtId="37" fontId="1" fillId="3" borderId="3" xfId="0" applyFont="1" applyFill="1" applyBorder="1" applyAlignment="1">
      <alignment horizontal="right"/>
    </xf>
    <xf numFmtId="37" fontId="1" fillId="3" borderId="2" xfId="0" applyFont="1" applyFill="1" applyBorder="1" applyAlignment="1">
      <alignment horizontal="centerContinuous"/>
    </xf>
    <xf numFmtId="37" fontId="1" fillId="3" borderId="2" xfId="0" applyFont="1" applyFill="1" applyBorder="1" applyAlignment="1">
      <alignment/>
    </xf>
    <xf numFmtId="37" fontId="1" fillId="3" borderId="2" xfId="0" applyFont="1" applyFill="1" applyBorder="1" applyAlignment="1">
      <alignment/>
    </xf>
    <xf numFmtId="37" fontId="1" fillId="4" borderId="14" xfId="0" applyFont="1" applyFill="1" applyBorder="1" applyAlignment="1">
      <alignment/>
    </xf>
    <xf numFmtId="37" fontId="5" fillId="4" borderId="3" xfId="0" applyFont="1" applyFill="1" applyBorder="1" applyAlignment="1">
      <alignment horizontal="centerContinuous"/>
    </xf>
    <xf numFmtId="37" fontId="5" fillId="4" borderId="13" xfId="0" applyFont="1" applyFill="1" applyBorder="1" applyAlignment="1">
      <alignment horizontal="centerContinuous"/>
    </xf>
    <xf numFmtId="37" fontId="5" fillId="4" borderId="14" xfId="0" applyFont="1" applyFill="1" applyBorder="1" applyAlignment="1">
      <alignment horizontal="centerContinuous"/>
    </xf>
    <xf numFmtId="37" fontId="5" fillId="4" borderId="9" xfId="0" applyFont="1" applyFill="1" applyBorder="1" applyAlignment="1">
      <alignment horizontal="centerContinuous"/>
    </xf>
    <xf numFmtId="37" fontId="5" fillId="4" borderId="2" xfId="0" applyFont="1" applyFill="1" applyBorder="1" applyAlignment="1">
      <alignment horizontal="centerContinuous"/>
    </xf>
    <xf numFmtId="37" fontId="5" fillId="4" borderId="10" xfId="0" applyFont="1" applyFill="1" applyBorder="1" applyAlignment="1">
      <alignment horizontal="centerContinuous"/>
    </xf>
    <xf numFmtId="37" fontId="5" fillId="3" borderId="1" xfId="0" applyFont="1" applyFill="1" applyBorder="1" applyAlignment="1">
      <alignment horizontal="centerContinuous"/>
    </xf>
    <xf numFmtId="37" fontId="5" fillId="3" borderId="8" xfId="0" applyFont="1" applyFill="1" applyBorder="1" applyAlignment="1">
      <alignment horizontal="centerContinuous"/>
    </xf>
    <xf numFmtId="37" fontId="5" fillId="3" borderId="8" xfId="0" applyFont="1" applyFill="1" applyBorder="1" applyAlignment="1">
      <alignment/>
    </xf>
    <xf numFmtId="37" fontId="5" fillId="0" borderId="15" xfId="0" applyFont="1" applyBorder="1" applyAlignment="1">
      <alignment horizontal="centerContinuous"/>
    </xf>
    <xf numFmtId="37" fontId="5" fillId="0" borderId="10" xfId="0" applyFont="1" applyBorder="1" applyAlignment="1">
      <alignment horizontal="centerContinuous"/>
    </xf>
    <xf numFmtId="37" fontId="5" fillId="0" borderId="0" xfId="0" applyFont="1" applyAlignment="1">
      <alignment/>
    </xf>
    <xf numFmtId="174" fontId="1" fillId="0" borderId="0" xfId="0" applyNumberFormat="1" applyFont="1" applyAlignment="1" applyProtection="1">
      <alignment/>
      <protection/>
    </xf>
    <xf numFmtId="37" fontId="1" fillId="3" borderId="0" xfId="0" applyFont="1" applyFill="1" applyAlignment="1">
      <alignment horizontal="center"/>
    </xf>
    <xf numFmtId="172" fontId="1" fillId="0" borderId="0" xfId="0" applyNumberFormat="1" applyFont="1" applyAlignment="1" applyProtection="1">
      <alignment/>
      <protection/>
    </xf>
    <xf numFmtId="37" fontId="1" fillId="3" borderId="0" xfId="0" applyFont="1" applyFill="1" applyAlignment="1" applyProtection="1">
      <alignment/>
      <protection/>
    </xf>
    <xf numFmtId="37" fontId="1" fillId="0" borderId="0" xfId="0" applyFont="1" applyAlignment="1">
      <alignment/>
    </xf>
    <xf numFmtId="172" fontId="1" fillId="0" borderId="3" xfId="0" applyNumberFormat="1" applyFont="1" applyBorder="1" applyAlignment="1" applyProtection="1">
      <alignment/>
      <protection/>
    </xf>
    <xf numFmtId="37" fontId="1" fillId="3" borderId="3" xfId="0" applyFont="1" applyFill="1" applyBorder="1" applyAlignment="1" applyProtection="1">
      <alignment horizontal="centerContinuous"/>
      <protection/>
    </xf>
    <xf numFmtId="172" fontId="1" fillId="0" borderId="2" xfId="0" applyNumberFormat="1" applyFont="1" applyBorder="1" applyAlignment="1" applyProtection="1">
      <alignment/>
      <protection/>
    </xf>
    <xf numFmtId="37" fontId="1" fillId="3" borderId="2" xfId="0" applyFont="1" applyFill="1" applyBorder="1" applyAlignment="1" applyProtection="1">
      <alignment horizontal="centerContinuous"/>
      <protection/>
    </xf>
    <xf numFmtId="37" fontId="1" fillId="3" borderId="2" xfId="0" applyFont="1" applyFill="1" applyBorder="1" applyAlignment="1" applyProtection="1">
      <alignment/>
      <protection/>
    </xf>
    <xf numFmtId="37" fontId="1" fillId="3" borderId="6" xfId="0" applyFont="1" applyFill="1" applyBorder="1" applyAlignment="1" applyProtection="1">
      <alignment horizontal="centerContinuous"/>
      <protection/>
    </xf>
    <xf numFmtId="37" fontId="1" fillId="0" borderId="0" xfId="0" applyFont="1" applyAlignment="1" applyProtection="1">
      <alignment/>
      <protection/>
    </xf>
    <xf numFmtId="37" fontId="5" fillId="5" borderId="7" xfId="0" applyFont="1" applyFill="1" applyBorder="1" applyAlignment="1" applyProtection="1">
      <alignment horizontal="centerContinuous"/>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5" fillId="3" borderId="1" xfId="0" applyFont="1" applyFill="1" applyBorder="1" applyAlignment="1" applyProtection="1">
      <alignment horizontal="centerContinuous"/>
      <protection/>
    </xf>
    <xf numFmtId="37" fontId="5" fillId="0" borderId="15" xfId="0" applyFont="1" applyBorder="1" applyAlignment="1" applyProtection="1">
      <alignment horizontal="centerContinuous"/>
      <protection/>
    </xf>
    <xf numFmtId="174" fontId="1" fillId="0" borderId="0" xfId="20" applyNumberFormat="1" applyFont="1" applyAlignment="1">
      <alignment/>
    </xf>
    <xf numFmtId="174" fontId="5" fillId="4" borderId="4" xfId="20" applyNumberFormat="1" applyFont="1" applyFill="1" applyBorder="1" applyAlignment="1">
      <alignment/>
    </xf>
    <xf numFmtId="37" fontId="1" fillId="0" borderId="0" xfId="0" applyFont="1" applyAlignment="1">
      <alignment horizontal="right"/>
    </xf>
    <xf numFmtId="37" fontId="1" fillId="0" borderId="0" xfId="0" applyFont="1" applyAlignment="1" applyProtection="1">
      <alignment/>
      <protection/>
    </xf>
    <xf numFmtId="172" fontId="1" fillId="0" borderId="5" xfId="0" applyNumberFormat="1" applyFont="1" applyBorder="1" applyAlignment="1" applyProtection="1">
      <alignment/>
      <protection/>
    </xf>
    <xf numFmtId="37" fontId="1" fillId="0" borderId="5" xfId="0" applyFont="1" applyBorder="1" applyAlignment="1">
      <alignment horizontal="centerContinuous"/>
    </xf>
    <xf numFmtId="37" fontId="1" fillId="0" borderId="5" xfId="0" applyFont="1" applyBorder="1" applyAlignment="1">
      <alignment horizontal="right"/>
    </xf>
    <xf numFmtId="172" fontId="1" fillId="0" borderId="0" xfId="0" applyNumberFormat="1" applyFont="1" applyBorder="1" applyAlignment="1" applyProtection="1">
      <alignment/>
      <protection/>
    </xf>
    <xf numFmtId="172" fontId="1" fillId="0" borderId="0" xfId="0" applyNumberFormat="1" applyFont="1" applyAlignment="1" applyProtection="1">
      <alignment horizontal="centerContinuous"/>
      <protection/>
    </xf>
    <xf numFmtId="37" fontId="1" fillId="5" borderId="3" xfId="0" applyFont="1" applyFill="1" applyBorder="1" applyAlignment="1">
      <alignment horizontal="centerContinuous"/>
    </xf>
    <xf numFmtId="37" fontId="1" fillId="5" borderId="13" xfId="0" applyFont="1" applyFill="1" applyBorder="1" applyAlignment="1">
      <alignment horizontal="centerContinuous"/>
    </xf>
    <xf numFmtId="37" fontId="1" fillId="5" borderId="0" xfId="0" applyFont="1" applyFill="1" applyAlignment="1">
      <alignment horizontal="centerContinuous"/>
    </xf>
    <xf numFmtId="37" fontId="1" fillId="5" borderId="8" xfId="0" applyFont="1" applyFill="1" applyBorder="1" applyAlignment="1">
      <alignment horizontal="centerContinuous"/>
    </xf>
    <xf numFmtId="37" fontId="5" fillId="0" borderId="12" xfId="0" applyFont="1" applyBorder="1" applyAlignment="1">
      <alignment horizontal="center"/>
    </xf>
    <xf numFmtId="37" fontId="5" fillId="0" borderId="12" xfId="0" applyFont="1" applyBorder="1" applyAlignment="1">
      <alignment horizontal="centerContinuous"/>
    </xf>
    <xf numFmtId="37" fontId="5" fillId="0" borderId="1" xfId="0" applyFont="1" applyBorder="1" applyAlignment="1">
      <alignment/>
    </xf>
    <xf numFmtId="37" fontId="5" fillId="0" borderId="1" xfId="0" applyFont="1" applyBorder="1" applyAlignment="1">
      <alignment horizontal="center"/>
    </xf>
    <xf numFmtId="37" fontId="5" fillId="0" borderId="1" xfId="0" applyFont="1" applyBorder="1" applyAlignment="1">
      <alignment horizontal="centerContinuous"/>
    </xf>
    <xf numFmtId="37" fontId="5" fillId="0" borderId="15" xfId="0" applyFont="1" applyBorder="1" applyAlignment="1">
      <alignment horizontal="center"/>
    </xf>
    <xf numFmtId="37" fontId="1" fillId="0" borderId="0" xfId="0" applyFont="1" applyAlignment="1">
      <alignment/>
    </xf>
    <xf numFmtId="37" fontId="1" fillId="0" borderId="0" xfId="0" applyFont="1" applyAlignment="1">
      <alignment/>
    </xf>
    <xf numFmtId="37" fontId="5" fillId="0" borderId="11" xfId="0" applyFont="1" applyBorder="1" applyAlignment="1">
      <alignment horizontal="centerContinuous"/>
    </xf>
    <xf numFmtId="37" fontId="5" fillId="0" borderId="5" xfId="0" applyFont="1" applyBorder="1" applyAlignment="1">
      <alignment horizontal="centerContinuous"/>
    </xf>
    <xf numFmtId="37" fontId="1" fillId="3" borderId="5" xfId="0" applyFont="1" applyFill="1" applyBorder="1" applyAlignment="1">
      <alignment horizontal="centerContinuous"/>
    </xf>
    <xf numFmtId="37" fontId="1" fillId="3" borderId="6" xfId="0" applyFont="1" applyFill="1" applyBorder="1" applyAlignment="1">
      <alignment horizontal="centerContinuous"/>
    </xf>
    <xf numFmtId="37" fontId="1" fillId="0" borderId="0" xfId="0" applyFont="1" applyAlignment="1">
      <alignment horizontal="centerContinuous"/>
    </xf>
    <xf numFmtId="37" fontId="1" fillId="4" borderId="3" xfId="0" applyFont="1" applyFill="1" applyBorder="1" applyAlignment="1">
      <alignment horizontal="centerContinuous"/>
    </xf>
    <xf numFmtId="37" fontId="1" fillId="4" borderId="0" xfId="0" applyFont="1" applyFill="1" applyAlignment="1">
      <alignment horizontal="centerContinuous"/>
    </xf>
    <xf numFmtId="37" fontId="1" fillId="0" borderId="6" xfId="0" applyFont="1" applyBorder="1" applyAlignment="1">
      <alignment horizontal="centerContinuous"/>
    </xf>
    <xf numFmtId="37" fontId="5" fillId="0" borderId="6" xfId="0" applyFont="1" applyBorder="1" applyAlignment="1">
      <alignment horizontal="centerContinuous"/>
    </xf>
    <xf numFmtId="43" fontId="1" fillId="0" borderId="0" xfId="16" applyFont="1" applyAlignment="1">
      <alignment/>
    </xf>
    <xf numFmtId="37" fontId="1" fillId="0" borderId="0" xfId="0" applyFont="1" applyAlignment="1" quotePrefix="1">
      <alignment/>
    </xf>
    <xf numFmtId="37" fontId="1" fillId="5" borderId="2" xfId="0" applyFont="1" applyFill="1" applyBorder="1" applyAlignment="1">
      <alignment horizontal="centerContinuous"/>
    </xf>
    <xf numFmtId="37" fontId="1" fillId="5" borderId="10" xfId="0" applyFont="1" applyFill="1" applyBorder="1" applyAlignment="1">
      <alignment horizontal="centerContinuous"/>
    </xf>
    <xf numFmtId="37" fontId="1" fillId="0" borderId="2" xfId="0" applyFont="1" applyBorder="1" applyAlignment="1">
      <alignment horizontal="centerContinuous"/>
    </xf>
    <xf numFmtId="37" fontId="1" fillId="0" borderId="10" xfId="0" applyFont="1" applyBorder="1" applyAlignment="1">
      <alignment horizontal="centerContinuous"/>
    </xf>
    <xf numFmtId="37" fontId="1" fillId="3" borderId="0" xfId="0" applyFont="1" applyFill="1" applyAlignment="1">
      <alignment/>
    </xf>
    <xf numFmtId="37" fontId="5" fillId="4" borderId="12" xfId="0" applyFont="1" applyFill="1" applyBorder="1" applyAlignment="1">
      <alignment horizontal="centerContinuous"/>
    </xf>
    <xf numFmtId="37" fontId="5" fillId="4" borderId="12" xfId="0" applyFont="1" applyFill="1" applyBorder="1" applyAlignment="1">
      <alignment horizontal="center"/>
    </xf>
    <xf numFmtId="37" fontId="5" fillId="4" borderId="1" xfId="0" applyFont="1" applyFill="1" applyBorder="1" applyAlignment="1">
      <alignment horizontal="centerContinuous"/>
    </xf>
    <xf numFmtId="37" fontId="5" fillId="4" borderId="1" xfId="0" applyFont="1" applyFill="1" applyBorder="1" applyAlignment="1">
      <alignment horizontal="center"/>
    </xf>
    <xf numFmtId="37" fontId="5" fillId="4" borderId="15" xfId="0" applyFont="1" applyFill="1" applyBorder="1" applyAlignment="1">
      <alignment horizontal="centerContinuous"/>
    </xf>
    <xf numFmtId="172" fontId="7" fillId="0" borderId="0" xfId="0" applyNumberFormat="1" applyFont="1" applyAlignment="1" applyProtection="1">
      <alignment/>
      <protection locked="0"/>
    </xf>
    <xf numFmtId="37" fontId="1" fillId="6" borderId="0" xfId="0" applyFont="1" applyFill="1" applyBorder="1" applyAlignment="1">
      <alignment/>
    </xf>
    <xf numFmtId="37" fontId="1" fillId="0" borderId="0" xfId="0" applyNumberFormat="1" applyFont="1" applyAlignment="1" applyProtection="1">
      <alignment/>
      <protection/>
    </xf>
    <xf numFmtId="37" fontId="1" fillId="3" borderId="0" xfId="0" applyFont="1" applyFill="1" applyAlignment="1">
      <alignment horizontal="centerContinuous"/>
    </xf>
    <xf numFmtId="37" fontId="5" fillId="3" borderId="11" xfId="0" applyFont="1" applyFill="1" applyBorder="1" applyAlignment="1">
      <alignment horizontal="centerContinuous"/>
    </xf>
    <xf numFmtId="37" fontId="5" fillId="3" borderId="5" xfId="0" applyFont="1" applyFill="1" applyBorder="1" applyAlignment="1">
      <alignment horizontal="centerContinuous"/>
    </xf>
    <xf numFmtId="37" fontId="5" fillId="3" borderId="6" xfId="0" applyFont="1" applyFill="1" applyBorder="1" applyAlignment="1">
      <alignment horizontal="centerContinuous"/>
    </xf>
    <xf numFmtId="37" fontId="5" fillId="4" borderId="12" xfId="0" applyNumberFormat="1" applyFont="1" applyFill="1" applyBorder="1" applyAlignment="1" applyProtection="1">
      <alignment horizontal="centerContinuous"/>
      <protection/>
    </xf>
    <xf numFmtId="37" fontId="5" fillId="4" borderId="12" xfId="0" applyNumberFormat="1" applyFont="1" applyFill="1" applyBorder="1" applyAlignment="1" applyProtection="1">
      <alignment horizontal="center"/>
      <protection/>
    </xf>
    <xf numFmtId="37" fontId="5" fillId="4" borderId="12" xfId="0" applyFont="1" applyFill="1" applyBorder="1" applyAlignment="1">
      <alignment/>
    </xf>
    <xf numFmtId="37" fontId="5" fillId="4" borderId="1" xfId="0" applyNumberFormat="1" applyFont="1" applyFill="1" applyBorder="1" applyAlignment="1" applyProtection="1">
      <alignment horizontal="centerContinuous"/>
      <protection/>
    </xf>
    <xf numFmtId="37" fontId="5" fillId="4" borderId="1" xfId="0" applyNumberFormat="1" applyFont="1" applyFill="1" applyBorder="1" applyAlignment="1" applyProtection="1">
      <alignment/>
      <protection/>
    </xf>
    <xf numFmtId="37" fontId="5" fillId="4" borderId="1" xfId="0" applyFont="1" applyFill="1" applyBorder="1" applyAlignment="1">
      <alignment/>
    </xf>
    <xf numFmtId="37" fontId="5" fillId="4" borderId="15" xfId="0" applyNumberFormat="1" applyFont="1" applyFill="1" applyBorder="1" applyAlignment="1" applyProtection="1">
      <alignment horizontal="centerContinuous"/>
      <protection/>
    </xf>
    <xf numFmtId="172" fontId="8" fillId="0" borderId="0" xfId="0" applyNumberFormat="1" applyFont="1" applyAlignment="1" applyProtection="1">
      <alignment/>
      <protection/>
    </xf>
    <xf numFmtId="175" fontId="1" fillId="0" borderId="0" xfId="0" applyNumberFormat="1" applyFont="1" applyAlignment="1">
      <alignment/>
    </xf>
    <xf numFmtId="37" fontId="5" fillId="4" borderId="1" xfId="0" applyNumberFormat="1" applyFont="1" applyFill="1" applyBorder="1" applyAlignment="1" applyProtection="1">
      <alignment horizontal="center"/>
      <protection/>
    </xf>
    <xf numFmtId="37" fontId="1" fillId="0" borderId="0" xfId="0" applyFont="1" applyAlignment="1">
      <alignment horizontal="centerContinuous"/>
    </xf>
    <xf numFmtId="37" fontId="1" fillId="0" borderId="5" xfId="0" applyFont="1" applyBorder="1" applyAlignment="1">
      <alignment/>
    </xf>
    <xf numFmtId="37" fontId="5" fillId="4" borderId="1" xfId="0" applyFont="1" applyFill="1" applyBorder="1" applyAlignment="1">
      <alignment/>
    </xf>
    <xf numFmtId="37" fontId="5" fillId="4" borderId="7" xfId="0" applyFont="1" applyFill="1" applyBorder="1" applyAlignment="1">
      <alignment horizontal="centerContinuous"/>
    </xf>
    <xf numFmtId="37" fontId="5" fillId="4" borderId="0" xfId="0" applyFont="1" applyFill="1" applyAlignment="1">
      <alignment horizontal="centerContinuous"/>
    </xf>
    <xf numFmtId="37" fontId="5" fillId="4" borderId="8" xfId="0" applyFont="1" applyFill="1" applyBorder="1" applyAlignment="1">
      <alignment horizontal="centerContinuous"/>
    </xf>
    <xf numFmtId="37" fontId="1" fillId="0" borderId="0" xfId="0" applyFont="1" applyBorder="1" applyAlignment="1" quotePrefix="1">
      <alignment horizontal="centerContinuous"/>
    </xf>
    <xf numFmtId="37" fontId="5" fillId="3" borderId="0" xfId="0" applyFont="1" applyFill="1" applyAlignment="1">
      <alignment/>
    </xf>
    <xf numFmtId="37" fontId="1" fillId="0" borderId="0" xfId="0" applyFont="1" applyAlignment="1">
      <alignment wrapText="1"/>
    </xf>
    <xf numFmtId="37" fontId="5" fillId="4" borderId="3" xfId="0" applyFont="1" applyFill="1" applyBorder="1" applyAlignment="1">
      <alignment/>
    </xf>
    <xf numFmtId="37" fontId="5" fillId="4" borderId="0" xfId="0" applyFont="1" applyFill="1" applyAlignment="1">
      <alignment/>
    </xf>
    <xf numFmtId="37" fontId="5" fillId="4" borderId="15" xfId="0" applyFont="1" applyFill="1" applyBorder="1" applyAlignment="1">
      <alignment horizontal="center"/>
    </xf>
    <xf numFmtId="37" fontId="5" fillId="3" borderId="4" xfId="0" applyFont="1" applyFill="1" applyBorder="1" applyAlignment="1">
      <alignment horizontal="centerContinuous"/>
    </xf>
    <xf numFmtId="37" fontId="1" fillId="0" borderId="1" xfId="0" applyNumberFormat="1" applyFont="1" applyBorder="1" applyAlignment="1" applyProtection="1">
      <alignment/>
      <protection/>
    </xf>
    <xf numFmtId="37" fontId="1" fillId="0" borderId="0" xfId="0" applyNumberFormat="1" applyFont="1" applyAlignment="1" applyProtection="1">
      <alignment/>
      <protection/>
    </xf>
    <xf numFmtId="37" fontId="5" fillId="4" borderId="11" xfId="0" applyFont="1" applyFill="1" applyBorder="1" applyAlignment="1">
      <alignment horizontal="centerContinuous"/>
    </xf>
    <xf numFmtId="37" fontId="1" fillId="4" borderId="5" xfId="0" applyFont="1" applyFill="1" applyBorder="1" applyAlignment="1">
      <alignment horizontal="centerContinuous"/>
    </xf>
    <xf numFmtId="37" fontId="1" fillId="4" borderId="6" xfId="0" applyFont="1" applyFill="1" applyBorder="1" applyAlignment="1">
      <alignment/>
    </xf>
    <xf numFmtId="37" fontId="5" fillId="4" borderId="5" xfId="0" applyFont="1" applyFill="1" applyBorder="1" applyAlignment="1">
      <alignment horizontal="centerContinuous"/>
    </xf>
    <xf numFmtId="37" fontId="1" fillId="4" borderId="6" xfId="0" applyFont="1" applyFill="1" applyBorder="1" applyAlignment="1">
      <alignment horizontal="centerContinuous"/>
    </xf>
    <xf numFmtId="37" fontId="5" fillId="0" borderId="14" xfId="0" applyFont="1" applyBorder="1" applyAlignment="1">
      <alignment horizontal="centerContinuous"/>
    </xf>
    <xf numFmtId="37" fontId="5" fillId="0" borderId="7" xfId="0" applyFont="1" applyBorder="1" applyAlignment="1">
      <alignment horizontal="centerContinuous"/>
    </xf>
    <xf numFmtId="37" fontId="5" fillId="0" borderId="9" xfId="0" applyFont="1" applyBorder="1" applyAlignment="1">
      <alignment horizontal="centerContinuous"/>
    </xf>
    <xf numFmtId="174" fontId="1" fillId="0" borderId="0" xfId="20" applyNumberFormat="1" applyFont="1" applyAlignment="1">
      <alignment/>
    </xf>
    <xf numFmtId="172" fontId="1" fillId="0" borderId="3" xfId="0" applyNumberFormat="1" applyFont="1" applyBorder="1" applyAlignment="1" applyProtection="1">
      <alignment horizontal="centerContinuous"/>
      <protection/>
    </xf>
    <xf numFmtId="37" fontId="1" fillId="3" borderId="3" xfId="0" applyFont="1" applyFill="1" applyBorder="1" applyAlignment="1">
      <alignment horizontal="centerContinuous"/>
    </xf>
    <xf numFmtId="37" fontId="1" fillId="0" borderId="16" xfId="0" applyFont="1" applyBorder="1" applyAlignment="1">
      <alignment horizontal="centerContinuous"/>
    </xf>
    <xf numFmtId="172" fontId="1" fillId="0" borderId="2" xfId="0" applyNumberFormat="1" applyFont="1" applyBorder="1" applyAlignment="1" applyProtection="1">
      <alignment horizontal="centerContinuous"/>
      <protection/>
    </xf>
    <xf numFmtId="37" fontId="1" fillId="3" borderId="2" xfId="0" applyFont="1" applyFill="1" applyBorder="1" applyAlignment="1">
      <alignment horizontal="centerContinuous"/>
    </xf>
    <xf numFmtId="37" fontId="1" fillId="0" borderId="17" xfId="0" applyFont="1" applyBorder="1" applyAlignment="1">
      <alignment horizontal="centerContinuous"/>
    </xf>
    <xf numFmtId="37" fontId="1" fillId="4" borderId="14" xfId="0" applyFont="1" applyFill="1" applyBorder="1" applyAlignment="1">
      <alignment/>
    </xf>
    <xf numFmtId="37" fontId="1" fillId="4" borderId="13" xfId="0" applyFont="1" applyFill="1" applyBorder="1" applyAlignment="1">
      <alignment horizontal="centerContinuous"/>
    </xf>
    <xf numFmtId="37" fontId="5" fillId="3" borderId="13" xfId="0" applyFont="1" applyFill="1" applyBorder="1" applyAlignment="1">
      <alignment horizontal="centerContinuous"/>
    </xf>
    <xf numFmtId="37" fontId="5" fillId="3" borderId="12" xfId="0" applyFont="1" applyFill="1" applyBorder="1" applyAlignment="1">
      <alignment horizontal="centerContinuous"/>
    </xf>
    <xf numFmtId="0" fontId="1" fillId="3" borderId="3" xfId="0" applyNumberFormat="1" applyFont="1" applyFill="1" applyBorder="1" applyAlignment="1">
      <alignment/>
    </xf>
    <xf numFmtId="0" fontId="1" fillId="3" borderId="2" xfId="0" applyNumberFormat="1" applyFont="1" applyFill="1" applyBorder="1" applyAlignment="1">
      <alignment/>
    </xf>
    <xf numFmtId="37" fontId="1" fillId="4" borderId="10" xfId="0" applyFont="1" applyFill="1" applyBorder="1" applyAlignment="1">
      <alignment horizontal="centerContinuous"/>
    </xf>
    <xf numFmtId="37" fontId="5" fillId="0" borderId="13" xfId="0" applyFont="1" applyBorder="1" applyAlignment="1">
      <alignment horizontal="centerContinuous"/>
    </xf>
    <xf numFmtId="39" fontId="1" fillId="0" borderId="0" xfId="0" applyNumberFormat="1" applyFont="1" applyAlignment="1" applyProtection="1">
      <alignment/>
      <protection/>
    </xf>
    <xf numFmtId="37" fontId="1" fillId="3" borderId="3" xfId="0" applyFont="1" applyFill="1" applyBorder="1" applyAlignment="1">
      <alignment/>
    </xf>
    <xf numFmtId="37" fontId="1" fillId="3" borderId="2" xfId="0" applyFont="1" applyFill="1" applyBorder="1" applyAlignment="1">
      <alignment/>
    </xf>
    <xf numFmtId="37" fontId="1" fillId="4" borderId="2" xfId="0" applyFont="1" applyFill="1" applyBorder="1" applyAlignment="1">
      <alignment horizontal="centerContinuous"/>
    </xf>
    <xf numFmtId="37" fontId="1" fillId="3" borderId="3" xfId="0" applyFont="1" applyFill="1" applyBorder="1" applyAlignment="1">
      <alignment horizontal="right"/>
    </xf>
    <xf numFmtId="37" fontId="1" fillId="3" borderId="2" xfId="0" applyFont="1" applyFill="1" applyBorder="1" applyAlignment="1">
      <alignment/>
    </xf>
    <xf numFmtId="37" fontId="5" fillId="3" borderId="5" xfId="0" applyFont="1" applyFill="1" applyBorder="1" applyAlignment="1">
      <alignment/>
    </xf>
    <xf numFmtId="37" fontId="1" fillId="3" borderId="5" xfId="0" applyFont="1" applyFill="1" applyBorder="1" applyAlignment="1">
      <alignment/>
    </xf>
    <xf numFmtId="37" fontId="1" fillId="3" borderId="6" xfId="0" applyFont="1" applyFill="1" applyBorder="1" applyAlignment="1">
      <alignment/>
    </xf>
    <xf numFmtId="37" fontId="5" fillId="0" borderId="4" xfId="0" applyFont="1" applyBorder="1" applyAlignment="1">
      <alignment horizontal="centerContinuous"/>
    </xf>
    <xf numFmtId="37" fontId="5" fillId="4" borderId="14" xfId="0" applyFont="1" applyFill="1" applyBorder="1" applyAlignment="1">
      <alignment/>
    </xf>
    <xf numFmtId="174" fontId="1" fillId="0" borderId="0" xfId="0" applyNumberFormat="1" applyFont="1" applyAlignment="1" applyProtection="1">
      <alignment/>
      <protection/>
    </xf>
    <xf numFmtId="37" fontId="5" fillId="3" borderId="11" xfId="0" applyFont="1" applyFill="1" applyBorder="1" applyAlignment="1">
      <alignment horizontal="left"/>
    </xf>
    <xf numFmtId="37" fontId="5" fillId="3" borderId="1" xfId="0" applyFont="1" applyFill="1" applyBorder="1" applyAlignment="1">
      <alignment/>
    </xf>
    <xf numFmtId="37" fontId="5" fillId="3" borderId="8" xfId="0" applyFont="1" applyFill="1" applyBorder="1" applyAlignment="1">
      <alignment horizontal="center"/>
    </xf>
    <xf numFmtId="37" fontId="5" fillId="3" borderId="0" xfId="0" applyFont="1" applyFill="1" applyAlignment="1">
      <alignment horizontal="centerContinuous"/>
    </xf>
    <xf numFmtId="37" fontId="1" fillId="0" borderId="16" xfId="0" applyFont="1" applyBorder="1" applyAlignment="1">
      <alignment/>
    </xf>
    <xf numFmtId="37" fontId="1" fillId="3" borderId="5" xfId="0" applyFont="1" applyFill="1" applyBorder="1" applyAlignment="1">
      <alignment horizontal="centerContinuous"/>
    </xf>
    <xf numFmtId="37" fontId="1" fillId="3" borderId="6" xfId="0" applyFont="1" applyFill="1" applyBorder="1" applyAlignment="1">
      <alignment horizontal="centerContinuous"/>
    </xf>
    <xf numFmtId="37" fontId="1" fillId="3" borderId="5" xfId="0" applyFont="1" applyFill="1" applyBorder="1" applyAlignment="1">
      <alignment/>
    </xf>
    <xf numFmtId="37" fontId="1" fillId="3" borderId="6" xfId="0" applyFont="1" applyFill="1" applyBorder="1" applyAlignment="1">
      <alignment/>
    </xf>
    <xf numFmtId="37" fontId="1" fillId="3" borderId="0" xfId="0" applyFont="1" applyFill="1" applyAlignment="1">
      <alignment horizontal="centerContinuous"/>
    </xf>
    <xf numFmtId="37" fontId="1" fillId="3" borderId="8" xfId="0" applyFont="1" applyFill="1" applyBorder="1" applyAlignment="1">
      <alignment/>
    </xf>
    <xf numFmtId="37" fontId="5" fillId="4" borderId="14" xfId="0" applyFont="1" applyFill="1" applyBorder="1" applyAlignment="1">
      <alignment horizontal="center"/>
    </xf>
    <xf numFmtId="37" fontId="1" fillId="3" borderId="3" xfId="0" applyFont="1" applyFill="1" applyBorder="1" applyAlignment="1" quotePrefix="1">
      <alignment/>
    </xf>
    <xf numFmtId="37" fontId="1" fillId="0" borderId="0" xfId="0" applyFont="1" applyAlignment="1">
      <alignment horizontal="left"/>
    </xf>
    <xf numFmtId="37" fontId="1" fillId="0" borderId="0" xfId="0" applyNumberFormat="1" applyFont="1" applyAlignment="1" applyProtection="1">
      <alignment horizontal="centerContinuous"/>
      <protection/>
    </xf>
    <xf numFmtId="37" fontId="1" fillId="3" borderId="3" xfId="0" applyFont="1" applyFill="1" applyBorder="1" applyAlignment="1" applyProtection="1">
      <alignment/>
      <protection/>
    </xf>
    <xf numFmtId="37" fontId="1" fillId="3" borderId="2" xfId="0" applyFont="1" applyFill="1" applyBorder="1" applyAlignment="1" applyProtection="1">
      <alignment horizontal="center"/>
      <protection/>
    </xf>
    <xf numFmtId="37" fontId="1" fillId="3" borderId="5" xfId="0" applyFont="1" applyFill="1" applyBorder="1" applyAlignment="1" applyProtection="1">
      <alignment horizontal="centerContinuous"/>
      <protection/>
    </xf>
    <xf numFmtId="37" fontId="5" fillId="3" borderId="18" xfId="0" applyFont="1" applyFill="1" applyBorder="1" applyAlignment="1" applyProtection="1">
      <alignment horizontal="center"/>
      <protection/>
    </xf>
    <xf numFmtId="37" fontId="5" fillId="3" borderId="2" xfId="0" applyFont="1" applyFill="1" applyBorder="1" applyAlignment="1" applyProtection="1">
      <alignment horizontal="centerContinuous"/>
      <protection/>
    </xf>
    <xf numFmtId="37" fontId="5" fillId="3" borderId="10" xfId="0" applyFont="1" applyFill="1" applyBorder="1" applyAlignment="1" applyProtection="1">
      <alignment horizontal="centerContinuous"/>
      <protection/>
    </xf>
    <xf numFmtId="37" fontId="1" fillId="0" borderId="8" xfId="0" applyFont="1" applyBorder="1" applyAlignment="1" applyProtection="1">
      <alignment/>
      <protection/>
    </xf>
    <xf numFmtId="37" fontId="5" fillId="0" borderId="18" xfId="0" applyFont="1" applyBorder="1" applyAlignment="1" applyProtection="1">
      <alignment horizontal="center"/>
      <protection/>
    </xf>
    <xf numFmtId="37" fontId="1" fillId="0" borderId="12" xfId="0" applyFont="1" applyBorder="1" applyAlignment="1" applyProtection="1">
      <alignment/>
      <protection/>
    </xf>
    <xf numFmtId="37" fontId="5" fillId="0" borderId="8" xfId="0" applyFont="1" applyBorder="1" applyAlignment="1" applyProtection="1">
      <alignment horizontal="center"/>
      <protection/>
    </xf>
    <xf numFmtId="37" fontId="5" fillId="0" borderId="19" xfId="0" applyFont="1" applyBorder="1" applyAlignment="1" applyProtection="1">
      <alignment horizontal="centerContinuous"/>
      <protection/>
    </xf>
    <xf numFmtId="37" fontId="5" fillId="0" borderId="15" xfId="0" applyFont="1" applyBorder="1" applyAlignment="1" applyProtection="1">
      <alignment horizontal="center"/>
      <protection/>
    </xf>
    <xf numFmtId="37" fontId="1" fillId="0" borderId="7" xfId="0" applyFont="1" applyBorder="1" applyAlignment="1">
      <alignment/>
    </xf>
    <xf numFmtId="37" fontId="6" fillId="3" borderId="2" xfId="0" applyFont="1" applyFill="1" applyBorder="1" applyAlignment="1">
      <alignment horizontal="centerContinuous"/>
    </xf>
    <xf numFmtId="172" fontId="1" fillId="0" borderId="2" xfId="0" applyNumberFormat="1" applyFont="1" applyBorder="1" applyAlignment="1" applyProtection="1">
      <alignment horizontal="centerContinuous"/>
      <protection/>
    </xf>
    <xf numFmtId="37" fontId="5" fillId="3" borderId="15" xfId="0" applyFont="1" applyFill="1" applyBorder="1" applyAlignment="1">
      <alignment horizontal="centerContinuous"/>
    </xf>
    <xf numFmtId="37" fontId="1" fillId="3" borderId="16" xfId="0" applyFont="1" applyFill="1" applyBorder="1" applyAlignment="1">
      <alignment/>
    </xf>
    <xf numFmtId="37" fontId="1" fillId="3" borderId="16" xfId="0" applyFont="1" applyFill="1" applyBorder="1" applyAlignment="1">
      <alignment horizontal="centerContinuous"/>
    </xf>
    <xf numFmtId="37" fontId="1" fillId="3" borderId="17" xfId="0" applyFont="1" applyFill="1" applyBorder="1" applyAlignment="1">
      <alignment horizontal="centerContinuous"/>
    </xf>
    <xf numFmtId="37" fontId="1" fillId="3" borderId="0" xfId="0" applyFont="1" applyFill="1" applyBorder="1" applyAlignment="1">
      <alignment/>
    </xf>
    <xf numFmtId="37" fontId="1" fillId="0" borderId="0" xfId="0" applyNumberFormat="1" applyFont="1" applyBorder="1" applyAlignment="1" applyProtection="1">
      <alignment/>
      <protection/>
    </xf>
    <xf numFmtId="37" fontId="5" fillId="4" borderId="6" xfId="0" applyFont="1" applyFill="1" applyBorder="1" applyAlignment="1">
      <alignment horizontal="centerContinuous"/>
    </xf>
    <xf numFmtId="37" fontId="5" fillId="3" borderId="13" xfId="0" applyFont="1" applyFill="1" applyBorder="1" applyAlignment="1">
      <alignment horizontal="right"/>
    </xf>
    <xf numFmtId="37" fontId="5" fillId="3" borderId="13" xfId="0" applyFont="1" applyFill="1" applyBorder="1" applyAlignment="1">
      <alignment/>
    </xf>
    <xf numFmtId="37" fontId="5" fillId="0" borderId="10" xfId="0" applyFont="1" applyBorder="1" applyAlignment="1">
      <alignment horizontal="right"/>
    </xf>
    <xf numFmtId="37" fontId="0" fillId="0" borderId="0" xfId="0" applyFont="1" applyAlignment="1">
      <alignment/>
    </xf>
    <xf numFmtId="37" fontId="0" fillId="0" borderId="0" xfId="0" applyFont="1" applyAlignment="1">
      <alignment horizontal="left"/>
    </xf>
    <xf numFmtId="37" fontId="1" fillId="3" borderId="2" xfId="0" applyFont="1" applyFill="1" applyBorder="1" applyAlignment="1" applyProtection="1" quotePrefix="1">
      <alignment horizontal="centerContinuous"/>
      <protection/>
    </xf>
    <xf numFmtId="182" fontId="1" fillId="3" borderId="0" xfId="0" applyNumberFormat="1" applyFont="1" applyFill="1" applyAlignment="1" applyProtection="1">
      <alignment/>
      <protection/>
    </xf>
    <xf numFmtId="37" fontId="5" fillId="5" borderId="11" xfId="0" applyFont="1" applyFill="1" applyBorder="1" applyAlignment="1" applyProtection="1">
      <alignment horizontal="centerContinuous"/>
      <protection/>
    </xf>
    <xf numFmtId="37" fontId="5" fillId="5" borderId="5" xfId="0" applyFont="1" applyFill="1" applyBorder="1" applyAlignment="1" applyProtection="1">
      <alignment horizontal="centerContinuous"/>
      <protection/>
    </xf>
    <xf numFmtId="37" fontId="5" fillId="5" borderId="6" xfId="0" applyFont="1" applyFill="1" applyBorder="1" applyAlignment="1" applyProtection="1">
      <alignment horizontal="centerContinuous"/>
      <protection/>
    </xf>
    <xf numFmtId="37" fontId="5" fillId="0" borderId="9" xfId="0" applyFont="1" applyBorder="1" applyAlignment="1" applyProtection="1">
      <alignment horizontal="centerContinuous"/>
      <protection/>
    </xf>
    <xf numFmtId="37" fontId="5" fillId="0" borderId="2" xfId="0" applyFont="1" applyBorder="1" applyAlignment="1" applyProtection="1">
      <alignment horizontal="centerContinuous"/>
      <protection/>
    </xf>
    <xf numFmtId="37" fontId="5" fillId="0" borderId="20" xfId="0" applyFont="1" applyBorder="1" applyAlignment="1" applyProtection="1">
      <alignment horizontal="centerContinuous"/>
      <protection/>
    </xf>
    <xf numFmtId="37" fontId="1" fillId="0" borderId="5" xfId="0" applyFont="1" applyBorder="1" applyAlignment="1">
      <alignment/>
    </xf>
    <xf numFmtId="37" fontId="5" fillId="0" borderId="0" xfId="0" applyFont="1" applyAlignment="1">
      <alignment horizontal="centerContinuous"/>
    </xf>
    <xf numFmtId="37" fontId="5" fillId="3" borderId="9" xfId="0" applyFont="1" applyFill="1" applyBorder="1" applyAlignment="1">
      <alignment horizontal="centerContinuous"/>
    </xf>
    <xf numFmtId="37" fontId="1" fillId="0" borderId="8" xfId="0" applyFont="1" applyBorder="1" applyAlignment="1">
      <alignment/>
    </xf>
    <xf numFmtId="37" fontId="1" fillId="0" borderId="8" xfId="0" applyNumberFormat="1" applyFont="1" applyBorder="1" applyAlignment="1" applyProtection="1">
      <alignment/>
      <protection/>
    </xf>
    <xf numFmtId="37" fontId="5" fillId="4" borderId="13" xfId="0" applyFont="1" applyFill="1" applyBorder="1" applyAlignment="1">
      <alignment horizontal="center"/>
    </xf>
    <xf numFmtId="37" fontId="5" fillId="4" borderId="3" xfId="0" applyFont="1" applyFill="1" applyBorder="1" applyAlignment="1">
      <alignment horizontal="center"/>
    </xf>
    <xf numFmtId="172" fontId="1" fillId="0" borderId="7" xfId="0" applyNumberFormat="1" applyFont="1" applyBorder="1" applyAlignment="1" applyProtection="1">
      <alignment/>
      <protection/>
    </xf>
    <xf numFmtId="37" fontId="5" fillId="0" borderId="0" xfId="0" applyFont="1" applyAlignment="1">
      <alignment vertical="top"/>
    </xf>
    <xf numFmtId="37" fontId="5" fillId="0" borderId="0" xfId="0" applyFont="1" applyAlignment="1">
      <alignment wrapText="1"/>
    </xf>
    <xf numFmtId="37" fontId="1" fillId="0" borderId="7" xfId="0" applyNumberFormat="1" applyFont="1" applyBorder="1" applyAlignment="1" applyProtection="1">
      <alignment/>
      <protection/>
    </xf>
    <xf numFmtId="37" fontId="1" fillId="3" borderId="3" xfId="0" applyFont="1" applyFill="1" applyBorder="1" applyAlignment="1">
      <alignment horizontal="center"/>
    </xf>
    <xf numFmtId="37" fontId="5" fillId="3" borderId="0" xfId="0" applyFont="1" applyFill="1" applyAlignment="1">
      <alignment/>
    </xf>
    <xf numFmtId="37" fontId="5" fillId="4" borderId="4" xfId="0" applyFont="1" applyFill="1" applyBorder="1" applyAlignment="1">
      <alignment horizontal="center"/>
    </xf>
    <xf numFmtId="37" fontId="5" fillId="3" borderId="12" xfId="0" applyFont="1" applyFill="1" applyBorder="1" applyAlignment="1">
      <alignment horizontal="center"/>
    </xf>
    <xf numFmtId="175" fontId="1" fillId="0" borderId="0" xfId="0" applyNumberFormat="1" applyFont="1" applyAlignment="1" applyProtection="1">
      <alignment/>
      <protection/>
    </xf>
    <xf numFmtId="175" fontId="5" fillId="0" borderId="0" xfId="0" applyNumberFormat="1" applyFont="1" applyAlignment="1" applyProtection="1">
      <alignment/>
      <protection/>
    </xf>
    <xf numFmtId="175" fontId="1" fillId="0" borderId="0" xfId="0" applyNumberFormat="1" applyFont="1" applyAlignment="1" applyProtection="1">
      <alignment horizontal="centerContinuous"/>
      <protection/>
    </xf>
    <xf numFmtId="37" fontId="1" fillId="3" borderId="0" xfId="0" applyFont="1" applyFill="1" applyBorder="1" applyAlignment="1">
      <alignment/>
    </xf>
    <xf numFmtId="175" fontId="1" fillId="7" borderId="0" xfId="0" applyNumberFormat="1" applyFont="1" applyFill="1" applyBorder="1" applyAlignment="1" applyProtection="1">
      <alignment/>
      <protection/>
    </xf>
    <xf numFmtId="175" fontId="1" fillId="6" borderId="0" xfId="0" applyNumberFormat="1" applyFont="1" applyFill="1" applyBorder="1" applyAlignment="1" applyProtection="1">
      <alignment/>
      <protection/>
    </xf>
    <xf numFmtId="175" fontId="5" fillId="7" borderId="0" xfId="0" applyNumberFormat="1" applyFont="1" applyFill="1" applyBorder="1" applyAlignment="1" applyProtection="1">
      <alignment/>
      <protection/>
    </xf>
    <xf numFmtId="43" fontId="0" fillId="0" borderId="0" xfId="16" applyFont="1" applyAlignment="1">
      <alignment horizontal="left"/>
    </xf>
    <xf numFmtId="37" fontId="0" fillId="0" borderId="0" xfId="0" applyNumberFormat="1" applyFont="1" applyAlignment="1" applyProtection="1">
      <alignment horizontal="right"/>
      <protection/>
    </xf>
    <xf numFmtId="37" fontId="1" fillId="0" borderId="2" xfId="0" applyFont="1" applyBorder="1" applyAlignment="1">
      <alignment/>
    </xf>
    <xf numFmtId="37" fontId="13" fillId="3" borderId="0" xfId="0" applyFont="1" applyFill="1" applyAlignment="1" applyProtection="1">
      <alignment horizontal="centerContinuous"/>
      <protection locked="0"/>
    </xf>
    <xf numFmtId="37" fontId="13" fillId="3" borderId="0" xfId="0" applyFont="1" applyFill="1" applyAlignment="1">
      <alignment horizontal="centerContinuous"/>
    </xf>
    <xf numFmtId="37" fontId="13" fillId="0" borderId="0" xfId="0" applyFont="1" applyAlignment="1">
      <alignment horizontal="centerContinuous"/>
    </xf>
    <xf numFmtId="0" fontId="0" fillId="0" borderId="0" xfId="16" applyNumberFormat="1" applyAlignment="1">
      <alignment/>
    </xf>
    <xf numFmtId="174" fontId="1" fillId="3" borderId="21" xfId="0" applyNumberFormat="1" applyFont="1" applyFill="1" applyBorder="1" applyAlignment="1" applyProtection="1">
      <alignment/>
      <protection/>
    </xf>
    <xf numFmtId="37" fontId="1" fillId="0" borderId="21" xfId="0" applyNumberFormat="1" applyFont="1" applyBorder="1" applyAlignment="1" applyProtection="1">
      <alignment/>
      <protection/>
    </xf>
    <xf numFmtId="174" fontId="1" fillId="0" borderId="21" xfId="0" applyNumberFormat="1" applyFont="1" applyBorder="1" applyAlignment="1" applyProtection="1">
      <alignment/>
      <protection/>
    </xf>
    <xf numFmtId="37" fontId="1" fillId="0" borderId="21" xfId="0" applyFont="1" applyBorder="1" applyAlignment="1">
      <alignment/>
    </xf>
    <xf numFmtId="37" fontId="16" fillId="3" borderId="11" xfId="0" applyFont="1" applyFill="1" applyBorder="1" applyAlignment="1" applyProtection="1">
      <alignment/>
      <protection/>
    </xf>
    <xf numFmtId="0" fontId="5" fillId="3" borderId="5" xfId="0" applyNumberFormat="1" applyFont="1" applyFill="1" applyBorder="1" applyAlignment="1" applyProtection="1">
      <alignment horizontal="centerContinuous"/>
      <protection/>
    </xf>
    <xf numFmtId="0" fontId="1" fillId="3" borderId="6" xfId="0" applyNumberFormat="1" applyFont="1" applyFill="1" applyBorder="1" applyAlignment="1" applyProtection="1">
      <alignment horizontal="centerContinuous"/>
      <protection/>
    </xf>
    <xf numFmtId="37" fontId="16" fillId="3" borderId="11" xfId="0" applyFont="1" applyFill="1" applyBorder="1" applyAlignment="1">
      <alignment horizontal="left"/>
    </xf>
    <xf numFmtId="37" fontId="16" fillId="3" borderId="11" xfId="0" applyFont="1" applyFill="1" applyBorder="1" applyAlignment="1">
      <alignment/>
    </xf>
    <xf numFmtId="0" fontId="1" fillId="3" borderId="5" xfId="0" applyNumberFormat="1" applyFont="1" applyFill="1" applyBorder="1" applyAlignment="1">
      <alignment horizontal="centerContinuous"/>
    </xf>
    <xf numFmtId="0" fontId="1" fillId="3" borderId="6" xfId="0" applyNumberFormat="1" applyFont="1" applyFill="1" applyBorder="1" applyAlignment="1">
      <alignment horizontal="centerContinuous"/>
    </xf>
    <xf numFmtId="37" fontId="5" fillId="3" borderId="5" xfId="0" applyFont="1" applyFill="1" applyBorder="1" applyAlignment="1">
      <alignment/>
    </xf>
    <xf numFmtId="37" fontId="1" fillId="3" borderId="5" xfId="0" applyFont="1" applyFill="1" applyBorder="1" applyAlignment="1">
      <alignment/>
    </xf>
    <xf numFmtId="37" fontId="1" fillId="3" borderId="6" xfId="0" applyFont="1" applyFill="1" applyBorder="1" applyAlignment="1">
      <alignment/>
    </xf>
    <xf numFmtId="37" fontId="1" fillId="0" borderId="5" xfId="0" applyFont="1" applyBorder="1" applyAlignment="1">
      <alignment horizontal="left"/>
    </xf>
    <xf numFmtId="37" fontId="0" fillId="0" borderId="0" xfId="0" applyFont="1" applyAlignment="1" quotePrefix="1">
      <alignment horizontal="left"/>
    </xf>
    <xf numFmtId="174" fontId="1" fillId="4" borderId="1" xfId="20" applyNumberFormat="1" applyFont="1" applyFill="1" applyBorder="1" applyAlignment="1">
      <alignment/>
    </xf>
    <xf numFmtId="174" fontId="1" fillId="0" borderId="1" xfId="20" applyNumberFormat="1" applyFont="1" applyBorder="1" applyAlignment="1">
      <alignment/>
    </xf>
    <xf numFmtId="37" fontId="16" fillId="3" borderId="11" xfId="0" applyFont="1" applyFill="1" applyBorder="1" applyAlignment="1">
      <alignment/>
    </xf>
    <xf numFmtId="39" fontId="1" fillId="4" borderId="1" xfId="0" applyNumberFormat="1" applyFont="1" applyFill="1" applyBorder="1" applyAlignment="1">
      <alignment/>
    </xf>
    <xf numFmtId="39" fontId="1" fillId="0" borderId="1" xfId="0" applyNumberFormat="1" applyFont="1" applyBorder="1" applyAlignment="1">
      <alignment/>
    </xf>
    <xf numFmtId="39" fontId="1" fillId="0" borderId="0" xfId="0" applyNumberFormat="1" applyFont="1" applyAlignment="1">
      <alignment/>
    </xf>
    <xf numFmtId="39" fontId="5" fillId="4" borderId="4" xfId="0" applyNumberFormat="1" applyFont="1" applyFill="1" applyBorder="1" applyAlignment="1">
      <alignment/>
    </xf>
    <xf numFmtId="37" fontId="1" fillId="0" borderId="0" xfId="0" applyFont="1" applyAlignment="1" quotePrefix="1">
      <alignment horizontal="left"/>
    </xf>
    <xf numFmtId="39" fontId="1" fillId="0" borderId="1" xfId="0" applyNumberFormat="1" applyFont="1" applyBorder="1" applyAlignment="1">
      <alignment horizontal="right"/>
    </xf>
    <xf numFmtId="39" fontId="1" fillId="4" borderId="1" xfId="0" applyNumberFormat="1" applyFont="1" applyFill="1" applyBorder="1" applyAlignment="1">
      <alignment horizontal="right"/>
    </xf>
    <xf numFmtId="37" fontId="5" fillId="0" borderId="4" xfId="0" applyFont="1" applyBorder="1" applyAlignment="1">
      <alignment horizontal="center"/>
    </xf>
    <xf numFmtId="37" fontId="5" fillId="3" borderId="1" xfId="0" applyFont="1" applyFill="1" applyBorder="1" applyAlignment="1">
      <alignment horizontal="center"/>
    </xf>
    <xf numFmtId="37" fontId="5" fillId="6" borderId="1" xfId="0" applyFont="1" applyFill="1" applyBorder="1" applyAlignment="1">
      <alignment horizontal="center"/>
    </xf>
    <xf numFmtId="37" fontId="5" fillId="5" borderId="4" xfId="0" applyFont="1" applyFill="1" applyBorder="1" applyAlignment="1" applyProtection="1">
      <alignment horizontal="center"/>
      <protection/>
    </xf>
    <xf numFmtId="37" fontId="5" fillId="5" borderId="14" xfId="0" applyFont="1" applyFill="1" applyBorder="1" applyAlignment="1" applyProtection="1">
      <alignment horizontal="centerContinuous"/>
      <protection/>
    </xf>
    <xf numFmtId="37" fontId="1" fillId="5" borderId="3" xfId="0" applyFont="1" applyFill="1" applyBorder="1" applyAlignment="1" applyProtection="1">
      <alignment horizontal="centerContinuous"/>
      <protection/>
    </xf>
    <xf numFmtId="37" fontId="1" fillId="5" borderId="13" xfId="0" applyFont="1" applyFill="1" applyBorder="1" applyAlignment="1" applyProtection="1">
      <alignment horizontal="centerContinuous"/>
      <protection/>
    </xf>
    <xf numFmtId="37" fontId="5" fillId="5" borderId="22" xfId="0" applyFont="1" applyFill="1" applyBorder="1" applyAlignment="1" applyProtection="1">
      <alignment horizontal="centerContinuous"/>
      <protection/>
    </xf>
    <xf numFmtId="37" fontId="1" fillId="0" borderId="0" xfId="0" applyFont="1" applyAlignment="1">
      <alignment horizontal="center"/>
    </xf>
    <xf numFmtId="49" fontId="0" fillId="0" borderId="0" xfId="0" applyNumberFormat="1" applyFont="1" applyAlignment="1">
      <alignment horizontal="right"/>
    </xf>
    <xf numFmtId="49" fontId="0" fillId="0" borderId="0" xfId="0" applyNumberFormat="1" applyFont="1" applyAlignment="1">
      <alignment/>
    </xf>
    <xf numFmtId="37" fontId="5" fillId="5" borderId="3" xfId="0" applyFont="1" applyFill="1" applyBorder="1" applyAlignment="1">
      <alignment horizontal="centerContinuous"/>
    </xf>
    <xf numFmtId="37" fontId="5" fillId="5" borderId="0" xfId="0" applyFont="1" applyFill="1" applyBorder="1" applyAlignment="1">
      <alignment horizontal="centerContinuous"/>
    </xf>
    <xf numFmtId="37" fontId="5" fillId="8" borderId="12" xfId="0" applyFont="1" applyFill="1" applyBorder="1" applyAlignment="1">
      <alignment horizontal="center"/>
    </xf>
    <xf numFmtId="37" fontId="5" fillId="8" borderId="1" xfId="0" applyFont="1" applyFill="1" applyBorder="1" applyAlignment="1">
      <alignment horizontal="center"/>
    </xf>
    <xf numFmtId="37" fontId="5" fillId="8" borderId="15" xfId="0" applyFont="1" applyFill="1" applyBorder="1" applyAlignment="1">
      <alignment horizontal="center"/>
    </xf>
    <xf numFmtId="49" fontId="20" fillId="0" borderId="0" xfId="0" applyNumberFormat="1" applyFont="1" applyAlignment="1">
      <alignment/>
    </xf>
    <xf numFmtId="37" fontId="13" fillId="3" borderId="11" xfId="0" applyFont="1" applyFill="1" applyBorder="1" applyAlignment="1">
      <alignment horizontal="left"/>
    </xf>
    <xf numFmtId="37" fontId="1" fillId="0" borderId="6" xfId="0" applyFont="1" applyBorder="1" applyAlignment="1">
      <alignment/>
    </xf>
    <xf numFmtId="37" fontId="5" fillId="4" borderId="14" xfId="0" applyFont="1" applyFill="1" applyBorder="1" applyAlignment="1">
      <alignment/>
    </xf>
    <xf numFmtId="37" fontId="5" fillId="4" borderId="13" xfId="0" applyFont="1" applyFill="1" applyBorder="1" applyAlignment="1">
      <alignment/>
    </xf>
    <xf numFmtId="37" fontId="17" fillId="0" borderId="7" xfId="0" applyFont="1" applyBorder="1" applyAlignment="1">
      <alignment horizontal="right" textRotation="180"/>
    </xf>
    <xf numFmtId="37" fontId="1" fillId="4" borderId="3" xfId="0" applyFont="1" applyFill="1" applyBorder="1" applyAlignment="1">
      <alignment/>
    </xf>
    <xf numFmtId="191" fontId="1" fillId="4" borderId="1" xfId="0" applyNumberFormat="1" applyFont="1" applyFill="1" applyBorder="1" applyAlignment="1">
      <alignment/>
    </xf>
    <xf numFmtId="191" fontId="1" fillId="0" borderId="1" xfId="0" applyNumberFormat="1" applyFont="1" applyBorder="1" applyAlignment="1">
      <alignment/>
    </xf>
    <xf numFmtId="191" fontId="1" fillId="0" borderId="0" xfId="0" applyNumberFormat="1" applyFont="1" applyAlignment="1">
      <alignment/>
    </xf>
    <xf numFmtId="191" fontId="5" fillId="4" borderId="4" xfId="0" applyNumberFormat="1" applyFont="1" applyFill="1" applyBorder="1" applyAlignment="1">
      <alignment/>
    </xf>
    <xf numFmtId="195" fontId="1" fillId="0" borderId="0" xfId="0" applyNumberFormat="1" applyFont="1" applyAlignment="1">
      <alignment/>
    </xf>
    <xf numFmtId="37" fontId="5" fillId="0" borderId="23" xfId="0" applyFont="1" applyBorder="1" applyAlignment="1">
      <alignment/>
    </xf>
    <xf numFmtId="37" fontId="5" fillId="0" borderId="24" xfId="0" applyFont="1" applyBorder="1" applyAlignment="1">
      <alignment/>
    </xf>
    <xf numFmtId="37" fontId="1" fillId="0" borderId="17" xfId="0" applyFont="1" applyBorder="1" applyAlignment="1">
      <alignment/>
    </xf>
    <xf numFmtId="49" fontId="0" fillId="0" borderId="0" xfId="0" applyNumberFormat="1" applyFont="1" applyAlignment="1">
      <alignment horizontal="left"/>
    </xf>
    <xf numFmtId="0" fontId="5" fillId="3" borderId="13" xfId="0" applyNumberFormat="1" applyFont="1" applyFill="1" applyBorder="1" applyAlignment="1">
      <alignment horizontal="center"/>
    </xf>
    <xf numFmtId="37" fontId="5" fillId="3" borderId="13" xfId="0" applyFont="1" applyFill="1" applyBorder="1" applyAlignment="1">
      <alignment horizontal="center"/>
    </xf>
    <xf numFmtId="0" fontId="5" fillId="3" borderId="8" xfId="0" applyNumberFormat="1" applyFont="1" applyFill="1" applyBorder="1" applyAlignment="1">
      <alignment horizontal="center"/>
    </xf>
    <xf numFmtId="37" fontId="5" fillId="3" borderId="3" xfId="0" applyFont="1" applyFill="1" applyBorder="1" applyAlignment="1">
      <alignment horizontal="center"/>
    </xf>
    <xf numFmtId="37" fontId="5" fillId="3" borderId="15" xfId="0" applyFont="1" applyFill="1" applyBorder="1" applyAlignment="1">
      <alignment horizontal="center" vertical="top"/>
    </xf>
    <xf numFmtId="37" fontId="5" fillId="3" borderId="10" xfId="0" applyFont="1" applyFill="1" applyBorder="1" applyAlignment="1">
      <alignment horizontal="center" vertical="top"/>
    </xf>
    <xf numFmtId="192" fontId="1" fillId="0" borderId="0" xfId="0" applyNumberFormat="1" applyFont="1" applyAlignment="1">
      <alignment vertical="center"/>
    </xf>
    <xf numFmtId="0" fontId="0" fillId="0" borderId="0" xfId="16" applyNumberFormat="1" applyFont="1" applyAlignment="1">
      <alignment/>
    </xf>
    <xf numFmtId="37" fontId="1" fillId="0" borderId="17" xfId="0" applyFont="1" applyBorder="1" applyAlignment="1" applyProtection="1">
      <alignment/>
      <protection/>
    </xf>
    <xf numFmtId="37" fontId="1" fillId="0" borderId="17" xfId="0" applyFont="1" applyBorder="1" applyAlignment="1">
      <alignment/>
    </xf>
    <xf numFmtId="175" fontId="1" fillId="0" borderId="17" xfId="0" applyNumberFormat="1" applyFont="1" applyBorder="1" applyAlignment="1" applyProtection="1">
      <alignment/>
      <protection/>
    </xf>
    <xf numFmtId="37" fontId="1" fillId="3" borderId="17" xfId="0" applyFont="1" applyFill="1" applyBorder="1" applyAlignment="1" applyProtection="1">
      <alignment/>
      <protection/>
    </xf>
    <xf numFmtId="49" fontId="0" fillId="0" borderId="0" xfId="0" applyNumberFormat="1" applyFont="1" applyAlignment="1">
      <alignment/>
    </xf>
    <xf numFmtId="37" fontId="1" fillId="0" borderId="0" xfId="0" applyFont="1" applyBorder="1" applyAlignment="1" quotePrefix="1">
      <alignment horizontal="centerContinuous"/>
    </xf>
    <xf numFmtId="37" fontId="5" fillId="8" borderId="21" xfId="0" applyFont="1" applyFill="1" applyBorder="1" applyAlignment="1">
      <alignment horizontal="center"/>
    </xf>
    <xf numFmtId="37" fontId="5" fillId="8" borderId="24" xfId="0" applyFont="1" applyFill="1" applyBorder="1" applyAlignment="1">
      <alignment horizontal="center"/>
    </xf>
    <xf numFmtId="37" fontId="5" fillId="0" borderId="21" xfId="0" applyFont="1" applyBorder="1" applyAlignment="1">
      <alignment horizontal="center"/>
    </xf>
    <xf numFmtId="37" fontId="5" fillId="0" borderId="24" xfId="0" applyFont="1" applyBorder="1" applyAlignment="1">
      <alignment horizontal="center"/>
    </xf>
    <xf numFmtId="191" fontId="0" fillId="0" borderId="0" xfId="0" applyNumberFormat="1" applyAlignment="1">
      <alignment/>
    </xf>
    <xf numFmtId="174" fontId="0" fillId="0" borderId="0" xfId="20" applyNumberFormat="1" applyAlignment="1">
      <alignment/>
    </xf>
    <xf numFmtId="191" fontId="5" fillId="4" borderId="11" xfId="0" applyNumberFormat="1" applyFont="1" applyFill="1" applyBorder="1" applyAlignment="1">
      <alignment/>
    </xf>
    <xf numFmtId="174" fontId="5" fillId="4" borderId="25" xfId="20" applyNumberFormat="1" applyFont="1" applyFill="1" applyBorder="1" applyAlignment="1">
      <alignment/>
    </xf>
    <xf numFmtId="37" fontId="1" fillId="3" borderId="3" xfId="0" applyFont="1" applyFill="1" applyBorder="1" applyAlignment="1">
      <alignment horizontal="centerContinuous" vertical="center"/>
    </xf>
    <xf numFmtId="37" fontId="1" fillId="3" borderId="2" xfId="0" applyFont="1" applyFill="1" applyBorder="1" applyAlignment="1">
      <alignment horizontal="centerContinuous" vertical="center"/>
    </xf>
    <xf numFmtId="172" fontId="1" fillId="0" borderId="3" xfId="0" applyNumberFormat="1" applyFont="1" applyBorder="1" applyAlignment="1" applyProtection="1">
      <alignment vertical="center"/>
      <protection/>
    </xf>
    <xf numFmtId="172" fontId="1" fillId="0" borderId="2" xfId="0" applyNumberFormat="1" applyFont="1" applyBorder="1" applyAlignment="1" applyProtection="1">
      <alignment vertical="center"/>
      <protection/>
    </xf>
    <xf numFmtId="172" fontId="1" fillId="0" borderId="3" xfId="0" applyNumberFormat="1" applyFont="1" applyBorder="1" applyAlignment="1" applyProtection="1">
      <alignment vertical="center"/>
      <protection/>
    </xf>
    <xf numFmtId="172" fontId="1" fillId="0" borderId="2" xfId="0" applyNumberFormat="1" applyFont="1" applyBorder="1" applyAlignment="1" applyProtection="1">
      <alignment vertical="center"/>
      <protection/>
    </xf>
    <xf numFmtId="37" fontId="1" fillId="0" borderId="17" xfId="0" applyFont="1" applyBorder="1" applyAlignment="1" applyProtection="1">
      <alignment/>
      <protection/>
    </xf>
    <xf numFmtId="37" fontId="1" fillId="3" borderId="3" xfId="0" applyFont="1" applyFill="1" applyBorder="1" applyAlignment="1">
      <alignment horizontal="right" vertical="center"/>
    </xf>
    <xf numFmtId="37" fontId="5" fillId="4" borderId="11" xfId="0" applyFont="1" applyFill="1" applyBorder="1" applyAlignment="1">
      <alignment horizontal="centerContinuous" vertical="center"/>
    </xf>
    <xf numFmtId="172" fontId="1" fillId="0" borderId="5" xfId="0" applyNumberFormat="1" applyFont="1" applyBorder="1" applyAlignment="1" applyProtection="1">
      <alignment vertical="center"/>
      <protection/>
    </xf>
    <xf numFmtId="37" fontId="1" fillId="0" borderId="5" xfId="0" applyFont="1" applyBorder="1" applyAlignment="1">
      <alignment horizontal="centerContinuous" vertical="center"/>
    </xf>
    <xf numFmtId="37" fontId="1" fillId="0" borderId="5" xfId="0" applyFont="1" applyBorder="1" applyAlignment="1">
      <alignment horizontal="right" vertical="center"/>
    </xf>
    <xf numFmtId="37" fontId="1" fillId="0" borderId="5" xfId="0" applyFont="1" applyBorder="1" applyAlignment="1">
      <alignment vertical="center"/>
    </xf>
    <xf numFmtId="37" fontId="1" fillId="0" borderId="5" xfId="0" applyFont="1" applyBorder="1" applyAlignment="1">
      <alignment horizontal="left" vertical="center"/>
    </xf>
    <xf numFmtId="37" fontId="1" fillId="0" borderId="2" xfId="0" applyFont="1" applyBorder="1" applyAlignment="1">
      <alignment horizontal="centerContinuous" vertical="center"/>
    </xf>
    <xf numFmtId="37" fontId="1" fillId="0" borderId="2" xfId="0" applyFont="1" applyBorder="1" applyAlignment="1">
      <alignment vertical="center"/>
    </xf>
    <xf numFmtId="37" fontId="0" fillId="0" borderId="26" xfId="0" applyFont="1" applyBorder="1" applyAlignment="1">
      <alignment/>
    </xf>
    <xf numFmtId="37" fontId="1" fillId="0" borderId="26" xfId="0" applyFont="1" applyBorder="1" applyAlignment="1">
      <alignment/>
    </xf>
    <xf numFmtId="37" fontId="3" fillId="0" borderId="17" xfId="0" applyFont="1" applyBorder="1" applyAlignment="1" applyProtection="1">
      <alignment horizontal="centerContinuous"/>
      <protection locked="0"/>
    </xf>
    <xf numFmtId="37" fontId="10" fillId="0" borderId="17" xfId="0" applyFont="1" applyBorder="1" applyAlignment="1" applyProtection="1">
      <alignment horizontal="centerContinuous"/>
      <protection locked="0"/>
    </xf>
    <xf numFmtId="37" fontId="9" fillId="0" borderId="17" xfId="0" applyFont="1" applyBorder="1" applyAlignment="1">
      <alignment horizontal="centerContinuous"/>
    </xf>
    <xf numFmtId="37" fontId="1" fillId="0" borderId="17" xfId="0" applyFont="1" applyBorder="1" applyAlignment="1">
      <alignment/>
    </xf>
    <xf numFmtId="37" fontId="0" fillId="0" borderId="17" xfId="0" applyFont="1" applyBorder="1" applyAlignment="1">
      <alignment/>
    </xf>
    <xf numFmtId="37" fontId="1" fillId="0" borderId="17" xfId="0" applyFont="1" applyBorder="1" applyAlignment="1">
      <alignment vertical="center"/>
    </xf>
    <xf numFmtId="37" fontId="1" fillId="0" borderId="3" xfId="0" applyFont="1" applyBorder="1" applyAlignment="1">
      <alignment horizontal="centerContinuous"/>
    </xf>
    <xf numFmtId="37" fontId="1" fillId="0" borderId="3" xfId="0" applyFont="1" applyBorder="1" applyAlignment="1">
      <alignment/>
    </xf>
    <xf numFmtId="37" fontId="5" fillId="4" borderId="8" xfId="0" applyNumberFormat="1" applyFont="1" applyFill="1" applyBorder="1" applyAlignment="1" applyProtection="1">
      <alignment horizontal="centerContinuous"/>
      <protection/>
    </xf>
    <xf numFmtId="37" fontId="5" fillId="4" borderId="10" xfId="0" applyNumberFormat="1" applyFont="1" applyFill="1" applyBorder="1" applyAlignment="1" applyProtection="1">
      <alignment horizontal="centerContinuous"/>
      <protection/>
    </xf>
    <xf numFmtId="37" fontId="5" fillId="4" borderId="0" xfId="0" applyFont="1" applyFill="1" applyBorder="1" applyAlignment="1">
      <alignment horizontal="centerContinuous"/>
    </xf>
    <xf numFmtId="37" fontId="1" fillId="0" borderId="3" xfId="0" applyFont="1" applyBorder="1" applyAlignment="1">
      <alignment horizontal="centerContinuous" vertical="center"/>
    </xf>
    <xf numFmtId="37" fontId="1" fillId="0" borderId="3" xfId="0" applyFont="1" applyBorder="1" applyAlignment="1">
      <alignment vertical="center"/>
    </xf>
    <xf numFmtId="37" fontId="1" fillId="0" borderId="3" xfId="0" applyFont="1" applyBorder="1" applyAlignment="1">
      <alignment horizontal="right" vertical="center"/>
    </xf>
    <xf numFmtId="37" fontId="1" fillId="0" borderId="2" xfId="0" applyFont="1" applyBorder="1" applyAlignment="1" quotePrefix="1">
      <alignment horizontal="centerContinuous" vertical="center"/>
    </xf>
    <xf numFmtId="37" fontId="1" fillId="0" borderId="0" xfId="0" applyFont="1" applyBorder="1" applyAlignment="1">
      <alignment vertical="center"/>
    </xf>
    <xf numFmtId="172" fontId="1" fillId="0" borderId="16" xfId="0" applyNumberFormat="1" applyFont="1" applyBorder="1" applyAlignment="1" applyProtection="1">
      <alignment vertical="center"/>
      <protection/>
    </xf>
    <xf numFmtId="172" fontId="1" fillId="0" borderId="17" xfId="0" applyNumberFormat="1" applyFont="1" applyBorder="1" applyAlignment="1" applyProtection="1">
      <alignment vertical="center"/>
      <protection/>
    </xf>
    <xf numFmtId="37" fontId="9" fillId="0" borderId="2" xfId="0" applyFont="1" applyBorder="1" applyAlignment="1">
      <alignment horizontal="centerContinuous" vertical="center"/>
    </xf>
    <xf numFmtId="37" fontId="0" fillId="0" borderId="17" xfId="0" applyBorder="1" applyAlignment="1">
      <alignment/>
    </xf>
    <xf numFmtId="37" fontId="1" fillId="0" borderId="27" xfId="0" applyFont="1" applyBorder="1" applyAlignment="1">
      <alignment horizontal="centerContinuous" vertical="center"/>
    </xf>
    <xf numFmtId="37" fontId="6" fillId="0" borderId="5" xfId="0" applyFont="1" applyBorder="1" applyAlignment="1" applyProtection="1">
      <alignment horizontal="centerContinuous" vertical="center"/>
      <protection locked="0"/>
    </xf>
    <xf numFmtId="37" fontId="3" fillId="0" borderId="5" xfId="0" applyFont="1" applyBorder="1" applyAlignment="1" applyProtection="1">
      <alignment horizontal="centerContinuous" vertical="center"/>
      <protection locked="0"/>
    </xf>
    <xf numFmtId="37" fontId="6" fillId="0" borderId="5" xfId="0" applyFont="1" applyBorder="1" applyAlignment="1" applyProtection="1">
      <alignment vertical="center"/>
      <protection locked="0"/>
    </xf>
    <xf numFmtId="37" fontId="5" fillId="5" borderId="14" xfId="0" applyFont="1" applyFill="1" applyBorder="1" applyAlignment="1">
      <alignment horizontal="centerContinuous" vertical="center"/>
    </xf>
    <xf numFmtId="37" fontId="5" fillId="5" borderId="7" xfId="0" applyFont="1" applyFill="1" applyBorder="1" applyAlignment="1">
      <alignment horizontal="centerContinuous" vertical="center"/>
    </xf>
    <xf numFmtId="37" fontId="5" fillId="0" borderId="11" xfId="0" applyFont="1" applyBorder="1" applyAlignment="1">
      <alignment horizontal="centerContinuous" vertical="center"/>
    </xf>
    <xf numFmtId="37" fontId="5" fillId="3" borderId="5" xfId="0" applyFont="1" applyFill="1" applyBorder="1" applyAlignment="1">
      <alignment horizontal="centerContinuous" vertical="center"/>
    </xf>
    <xf numFmtId="37" fontId="5" fillId="3" borderId="3" xfId="0" applyFont="1" applyFill="1" applyBorder="1" applyAlignment="1">
      <alignment horizontal="centerContinuous" vertical="center"/>
    </xf>
    <xf numFmtId="191" fontId="1" fillId="0" borderId="1" xfId="0" applyNumberFormat="1" applyFont="1" applyBorder="1" applyAlignment="1">
      <alignment vertical="center"/>
    </xf>
    <xf numFmtId="191" fontId="1" fillId="4" borderId="1" xfId="0" applyNumberFormat="1" applyFont="1" applyFill="1" applyBorder="1" applyAlignment="1">
      <alignment vertical="center"/>
    </xf>
    <xf numFmtId="191" fontId="5" fillId="4" borderId="4" xfId="0" applyNumberFormat="1" applyFont="1" applyFill="1" applyBorder="1" applyAlignment="1">
      <alignment vertical="center"/>
    </xf>
    <xf numFmtId="196" fontId="1" fillId="4" borderId="1" xfId="0" applyNumberFormat="1" applyFont="1" applyFill="1" applyBorder="1" applyAlignment="1">
      <alignment vertical="center"/>
    </xf>
    <xf numFmtId="196" fontId="1" fillId="0" borderId="1" xfId="0" applyNumberFormat="1" applyFont="1" applyBorder="1" applyAlignment="1">
      <alignment vertical="center"/>
    </xf>
    <xf numFmtId="196" fontId="1" fillId="0" borderId="0" xfId="0" applyNumberFormat="1" applyFont="1" applyAlignment="1">
      <alignment vertical="center"/>
    </xf>
    <xf numFmtId="196" fontId="5" fillId="4" borderId="4" xfId="0" applyNumberFormat="1" applyFont="1" applyFill="1" applyBorder="1" applyAlignment="1">
      <alignment vertical="center"/>
    </xf>
    <xf numFmtId="196" fontId="1" fillId="4" borderId="8" xfId="0" applyNumberFormat="1" applyFont="1" applyFill="1" applyBorder="1" applyAlignment="1">
      <alignment vertical="center"/>
    </xf>
    <xf numFmtId="196" fontId="1" fillId="0" borderId="8" xfId="0" applyNumberFormat="1" applyFont="1" applyBorder="1" applyAlignment="1">
      <alignment vertical="center"/>
    </xf>
    <xf numFmtId="196" fontId="1" fillId="4" borderId="28" xfId="0" applyNumberFormat="1" applyFont="1" applyFill="1" applyBorder="1" applyAlignment="1">
      <alignment vertical="center"/>
    </xf>
    <xf numFmtId="196" fontId="1" fillId="0" borderId="28" xfId="0" applyNumberFormat="1" applyFont="1" applyBorder="1" applyAlignment="1">
      <alignment vertical="center"/>
    </xf>
    <xf numFmtId="196" fontId="5" fillId="4" borderId="6" xfId="0" applyNumberFormat="1" applyFont="1" applyFill="1" applyBorder="1" applyAlignment="1">
      <alignment vertical="center"/>
    </xf>
    <xf numFmtId="196" fontId="5" fillId="4" borderId="29" xfId="0" applyNumberFormat="1" applyFont="1" applyFill="1" applyBorder="1" applyAlignment="1">
      <alignment vertical="center"/>
    </xf>
    <xf numFmtId="37" fontId="5" fillId="4" borderId="6" xfId="0" applyFont="1" applyFill="1" applyBorder="1" applyAlignment="1">
      <alignment horizontal="centerContinuous" vertical="center"/>
    </xf>
    <xf numFmtId="37" fontId="5" fillId="5" borderId="11" xfId="0" applyFont="1" applyFill="1" applyBorder="1" applyAlignment="1" applyProtection="1">
      <alignment horizontal="centerContinuous" vertical="center"/>
      <protection/>
    </xf>
    <xf numFmtId="37" fontId="5" fillId="0" borderId="7" xfId="0" applyFont="1" applyBorder="1" applyAlignment="1" applyProtection="1">
      <alignment horizontal="center" vertical="center"/>
      <protection/>
    </xf>
    <xf numFmtId="37" fontId="5" fillId="0" borderId="7" xfId="0" applyFont="1" applyBorder="1" applyAlignment="1" applyProtection="1">
      <alignment vertical="center"/>
      <protection/>
    </xf>
    <xf numFmtId="37" fontId="5" fillId="0" borderId="30" xfId="0" applyFont="1" applyBorder="1" applyAlignment="1" applyProtection="1">
      <alignment horizontal="center" vertical="center"/>
      <protection/>
    </xf>
    <xf numFmtId="37" fontId="5" fillId="0" borderId="1" xfId="0" applyFont="1" applyBorder="1" applyAlignment="1" applyProtection="1">
      <alignment horizontal="center" vertical="center"/>
      <protection/>
    </xf>
    <xf numFmtId="37" fontId="5" fillId="0" borderId="9" xfId="0" applyFont="1" applyBorder="1" applyAlignment="1" applyProtection="1">
      <alignment horizontal="center" vertical="center"/>
      <protection/>
    </xf>
    <xf numFmtId="37" fontId="5" fillId="0" borderId="20" xfId="0" applyFont="1" applyBorder="1" applyAlignment="1" applyProtection="1">
      <alignment horizontal="center" vertical="center"/>
      <protection/>
    </xf>
    <xf numFmtId="37" fontId="5" fillId="0" borderId="15" xfId="0" applyFont="1" applyBorder="1" applyAlignment="1" applyProtection="1">
      <alignment horizontal="center" vertical="center"/>
      <protection/>
    </xf>
    <xf numFmtId="49" fontId="5" fillId="4" borderId="4" xfId="16" applyNumberFormat="1" applyFont="1" applyFill="1" applyBorder="1" applyAlignment="1">
      <alignment vertical="center"/>
    </xf>
    <xf numFmtId="49" fontId="5" fillId="0" borderId="23" xfId="0" applyNumberFormat="1" applyFont="1" applyBorder="1" applyAlignment="1">
      <alignment/>
    </xf>
    <xf numFmtId="49" fontId="5" fillId="0" borderId="24" xfId="0" applyNumberFormat="1" applyFont="1" applyBorder="1" applyAlignment="1">
      <alignment/>
    </xf>
    <xf numFmtId="49" fontId="5" fillId="0" borderId="0" xfId="0" applyNumberFormat="1" applyFont="1" applyAlignment="1">
      <alignment/>
    </xf>
    <xf numFmtId="49" fontId="1" fillId="4" borderId="1" xfId="0" applyNumberFormat="1" applyFont="1" applyFill="1" applyBorder="1" applyAlignment="1">
      <alignment vertical="center"/>
    </xf>
    <xf numFmtId="49" fontId="1" fillId="0" borderId="1" xfId="0" applyNumberFormat="1" applyFont="1" applyBorder="1" applyAlignment="1">
      <alignment vertical="center"/>
    </xf>
    <xf numFmtId="49" fontId="1" fillId="0" borderId="0" xfId="0" applyNumberFormat="1" applyFont="1" applyAlignment="1">
      <alignment vertical="center"/>
    </xf>
    <xf numFmtId="49" fontId="1" fillId="0" borderId="1" xfId="16" applyNumberFormat="1" applyFont="1" applyBorder="1" applyAlignment="1">
      <alignment vertical="center"/>
    </xf>
    <xf numFmtId="49" fontId="1" fillId="4" borderId="1" xfId="16" applyNumberFormat="1" applyFont="1" applyFill="1" applyBorder="1" applyAlignment="1">
      <alignment vertical="center"/>
    </xf>
    <xf numFmtId="191" fontId="1" fillId="0" borderId="1" xfId="0" applyNumberFormat="1" applyFont="1" applyBorder="1" applyAlignment="1" applyProtection="1">
      <alignment/>
      <protection/>
    </xf>
    <xf numFmtId="191" fontId="1" fillId="0" borderId="8" xfId="0" applyNumberFormat="1" applyFont="1" applyBorder="1" applyAlignment="1" applyProtection="1">
      <alignment/>
      <protection/>
    </xf>
    <xf numFmtId="191" fontId="5" fillId="0" borderId="4" xfId="0" applyNumberFormat="1" applyFont="1" applyBorder="1" applyAlignment="1" applyProtection="1">
      <alignment/>
      <protection/>
    </xf>
    <xf numFmtId="191" fontId="5" fillId="0" borderId="6" xfId="0" applyNumberFormat="1" applyFont="1" applyBorder="1" applyAlignment="1" applyProtection="1">
      <alignment/>
      <protection/>
    </xf>
    <xf numFmtId="191" fontId="5" fillId="0" borderId="5" xfId="0" applyNumberFormat="1" applyFont="1" applyBorder="1" applyAlignment="1" applyProtection="1">
      <alignment/>
      <protection/>
    </xf>
    <xf numFmtId="191" fontId="1" fillId="0" borderId="5" xfId="0" applyNumberFormat="1" applyFont="1" applyBorder="1" applyAlignment="1">
      <alignment/>
    </xf>
    <xf numFmtId="191" fontId="1" fillId="0" borderId="0" xfId="0" applyNumberFormat="1" applyFont="1" applyAlignment="1" applyProtection="1">
      <alignment/>
      <protection/>
    </xf>
    <xf numFmtId="191" fontId="1" fillId="3" borderId="21" xfId="0" applyNumberFormat="1" applyFont="1" applyFill="1" applyBorder="1" applyAlignment="1" applyProtection="1">
      <alignment/>
      <protection/>
    </xf>
    <xf numFmtId="191" fontId="1" fillId="0" borderId="21" xfId="0" applyNumberFormat="1" applyFont="1" applyBorder="1" applyAlignment="1" applyProtection="1">
      <alignment/>
      <protection/>
    </xf>
    <xf numFmtId="191" fontId="1" fillId="0" borderId="21" xfId="0" applyNumberFormat="1" applyFont="1" applyBorder="1" applyAlignment="1">
      <alignment/>
    </xf>
    <xf numFmtId="191" fontId="1" fillId="0" borderId="0" xfId="0" applyNumberFormat="1" applyFont="1" applyAlignment="1">
      <alignment/>
    </xf>
    <xf numFmtId="191" fontId="1" fillId="0" borderId="1" xfId="0" applyNumberFormat="1" applyFont="1" applyBorder="1" applyAlignment="1">
      <alignment/>
    </xf>
    <xf numFmtId="191" fontId="1" fillId="4" borderId="1" xfId="0" applyNumberFormat="1" applyFont="1" applyFill="1" applyBorder="1" applyAlignment="1" applyProtection="1">
      <alignment/>
      <protection/>
    </xf>
    <xf numFmtId="191" fontId="1" fillId="4" borderId="1" xfId="0" applyNumberFormat="1" applyFont="1" applyFill="1" applyBorder="1" applyAlignment="1">
      <alignment/>
    </xf>
    <xf numFmtId="191" fontId="1" fillId="0" borderId="0" xfId="0" applyNumberFormat="1" applyFont="1" applyAlignment="1" applyProtection="1">
      <alignment/>
      <protection/>
    </xf>
    <xf numFmtId="196" fontId="1" fillId="4" borderId="1" xfId="0" applyNumberFormat="1" applyFont="1" applyFill="1" applyBorder="1" applyAlignment="1">
      <alignment/>
    </xf>
    <xf numFmtId="196" fontId="1" fillId="0" borderId="1" xfId="0" applyNumberFormat="1" applyFont="1" applyBorder="1" applyAlignment="1">
      <alignment/>
    </xf>
    <xf numFmtId="196" fontId="1" fillId="0" borderId="0" xfId="0" applyNumberFormat="1" applyFont="1" applyAlignment="1">
      <alignment/>
    </xf>
    <xf numFmtId="196" fontId="5" fillId="4" borderId="4" xfId="0" applyNumberFormat="1" applyFont="1" applyFill="1" applyBorder="1" applyAlignment="1" applyProtection="1">
      <alignment/>
      <protection/>
    </xf>
    <xf numFmtId="49" fontId="1" fillId="4" borderId="1" xfId="0" applyNumberFormat="1" applyFont="1" applyFill="1" applyBorder="1" applyAlignment="1">
      <alignment/>
    </xf>
    <xf numFmtId="49" fontId="1" fillId="0" borderId="1" xfId="0" applyNumberFormat="1" applyFont="1" applyBorder="1" applyAlignment="1">
      <alignment/>
    </xf>
    <xf numFmtId="49" fontId="1" fillId="0" borderId="0" xfId="0" applyNumberFormat="1" applyFont="1" applyAlignment="1">
      <alignment/>
    </xf>
    <xf numFmtId="49" fontId="5" fillId="4" borderId="4" xfId="0" applyNumberFormat="1" applyFont="1" applyFill="1" applyBorder="1" applyAlignment="1">
      <alignment/>
    </xf>
    <xf numFmtId="49" fontId="1" fillId="0" borderId="0" xfId="0" applyNumberFormat="1" applyFont="1" applyAlignment="1">
      <alignment/>
    </xf>
    <xf numFmtId="49" fontId="0" fillId="0" borderId="0" xfId="0" applyNumberFormat="1" applyAlignment="1">
      <alignment/>
    </xf>
    <xf numFmtId="196" fontId="0" fillId="0" borderId="0" xfId="0" applyNumberFormat="1" applyAlignment="1">
      <alignment/>
    </xf>
    <xf numFmtId="196" fontId="5" fillId="4" borderId="25" xfId="0" applyNumberFormat="1" applyFont="1" applyFill="1" applyBorder="1" applyAlignment="1">
      <alignment/>
    </xf>
    <xf numFmtId="49" fontId="5" fillId="0" borderId="15" xfId="0" applyNumberFormat="1" applyFont="1" applyBorder="1" applyAlignment="1">
      <alignment/>
    </xf>
    <xf numFmtId="49" fontId="5" fillId="0" borderId="12" xfId="0" applyNumberFormat="1" applyFont="1" applyBorder="1" applyAlignment="1" quotePrefix="1">
      <alignment horizontal="left"/>
    </xf>
    <xf numFmtId="49" fontId="1" fillId="0" borderId="1" xfId="0" applyNumberFormat="1" applyFont="1" applyBorder="1" applyAlignment="1" quotePrefix="1">
      <alignment horizontal="left"/>
    </xf>
    <xf numFmtId="49" fontId="5" fillId="0" borderId="1" xfId="0" applyNumberFormat="1" applyFont="1" applyBorder="1" applyAlignment="1">
      <alignment/>
    </xf>
    <xf numFmtId="49" fontId="5" fillId="0" borderId="1" xfId="0" applyNumberFormat="1" applyFont="1" applyBorder="1" applyAlignment="1" quotePrefix="1">
      <alignment horizontal="left"/>
    </xf>
    <xf numFmtId="49" fontId="1" fillId="4" borderId="1" xfId="0" applyNumberFormat="1" applyFont="1" applyFill="1" applyBorder="1" applyAlignment="1" quotePrefix="1">
      <alignment horizontal="left"/>
    </xf>
    <xf numFmtId="49" fontId="1" fillId="0" borderId="15" xfId="0" applyNumberFormat="1" applyFont="1" applyBorder="1" applyAlignment="1" quotePrefix="1">
      <alignment horizontal="left"/>
    </xf>
    <xf numFmtId="191" fontId="5" fillId="0" borderId="1" xfId="0" applyNumberFormat="1" applyFont="1" applyBorder="1" applyAlignment="1">
      <alignment/>
    </xf>
    <xf numFmtId="49" fontId="23" fillId="0" borderId="1" xfId="0" applyNumberFormat="1" applyFont="1" applyBorder="1" applyAlignment="1" quotePrefix="1">
      <alignment horizontal="right" vertical="top"/>
    </xf>
    <xf numFmtId="37" fontId="5" fillId="3" borderId="25" xfId="0" applyFont="1" applyFill="1" applyBorder="1" applyAlignment="1">
      <alignment horizontal="center"/>
    </xf>
    <xf numFmtId="37" fontId="1" fillId="3" borderId="21" xfId="0" applyFont="1" applyFill="1" applyBorder="1" applyAlignment="1">
      <alignment/>
    </xf>
    <xf numFmtId="37" fontId="5" fillId="9" borderId="31" xfId="0" applyFont="1" applyFill="1" applyBorder="1" applyAlignment="1">
      <alignment/>
    </xf>
    <xf numFmtId="174" fontId="5" fillId="9" borderId="31" xfId="20" applyNumberFormat="1" applyFont="1" applyFill="1" applyBorder="1" applyAlignment="1">
      <alignment/>
    </xf>
    <xf numFmtId="37" fontId="1" fillId="0" borderId="21" xfId="0" applyFont="1" applyBorder="1" applyAlignment="1" quotePrefix="1">
      <alignment horizontal="left"/>
    </xf>
    <xf numFmtId="37" fontId="1" fillId="3" borderId="21" xfId="0" applyNumberFormat="1" applyFont="1" applyFill="1" applyBorder="1" applyAlignment="1" applyProtection="1">
      <alignment/>
      <protection/>
    </xf>
    <xf numFmtId="37" fontId="5" fillId="5" borderId="3" xfId="0" applyFont="1" applyFill="1" applyBorder="1" applyAlignment="1">
      <alignment horizontal="centerContinuous" vertical="center"/>
    </xf>
    <xf numFmtId="37" fontId="5" fillId="5" borderId="0" xfId="0" applyFont="1" applyFill="1" applyBorder="1" applyAlignment="1">
      <alignment horizontal="centerContinuous" vertical="center"/>
    </xf>
    <xf numFmtId="37" fontId="5" fillId="0" borderId="15" xfId="0" applyFont="1" applyBorder="1" applyAlignment="1">
      <alignment/>
    </xf>
    <xf numFmtId="49" fontId="0" fillId="0" borderId="0" xfId="16" applyNumberFormat="1" applyAlignment="1">
      <alignment/>
    </xf>
    <xf numFmtId="174" fontId="1" fillId="0" borderId="1" xfId="20" applyNumberFormat="1" applyFont="1" applyBorder="1" applyAlignment="1" quotePrefix="1">
      <alignment horizontal="right"/>
    </xf>
    <xf numFmtId="37" fontId="5" fillId="0" borderId="32" xfId="0" applyFont="1" applyBorder="1" applyAlignment="1">
      <alignment horizontal="center"/>
    </xf>
    <xf numFmtId="191" fontId="1" fillId="0" borderId="1" xfId="0" applyNumberFormat="1" applyFont="1" applyBorder="1" applyAlignment="1">
      <alignment horizontal="right" vertical="center"/>
    </xf>
    <xf numFmtId="191" fontId="1" fillId="4" borderId="1" xfId="0" applyNumberFormat="1" applyFont="1" applyFill="1" applyBorder="1" applyAlignment="1">
      <alignment horizontal="right" vertical="center"/>
    </xf>
    <xf numFmtId="197" fontId="1" fillId="0" borderId="0" xfId="0" applyNumberFormat="1" applyFont="1" applyAlignment="1">
      <alignment vertical="center"/>
    </xf>
    <xf numFmtId="174" fontId="1" fillId="4" borderId="1" xfId="0" applyNumberFormat="1" applyFont="1" applyFill="1" applyBorder="1" applyAlignment="1">
      <alignment vertical="center"/>
    </xf>
    <xf numFmtId="174" fontId="1" fillId="0" borderId="1" xfId="0" applyNumberFormat="1" applyFont="1" applyBorder="1" applyAlignment="1">
      <alignment vertical="center"/>
    </xf>
    <xf numFmtId="174" fontId="1" fillId="0" borderId="0" xfId="0" applyNumberFormat="1" applyFont="1" applyAlignment="1">
      <alignment vertical="center"/>
    </xf>
    <xf numFmtId="174" fontId="5" fillId="4" borderId="4" xfId="0" applyNumberFormat="1" applyFont="1" applyFill="1" applyBorder="1" applyAlignment="1">
      <alignment vertical="center"/>
    </xf>
    <xf numFmtId="174" fontId="1" fillId="0" borderId="0" xfId="0" applyNumberFormat="1" applyFont="1" applyAlignment="1">
      <alignment/>
    </xf>
    <xf numFmtId="174" fontId="1" fillId="0" borderId="1" xfId="0" applyNumberFormat="1" applyFont="1" applyBorder="1" applyAlignment="1">
      <alignment/>
    </xf>
    <xf numFmtId="174" fontId="1" fillId="4" borderId="1" xfId="0" applyNumberFormat="1" applyFont="1" applyFill="1" applyBorder="1" applyAlignment="1">
      <alignment/>
    </xf>
    <xf numFmtId="191" fontId="1" fillId="4" borderId="1" xfId="0" applyNumberFormat="1" applyFont="1" applyFill="1" applyBorder="1" applyAlignment="1">
      <alignment horizontal="right"/>
    </xf>
    <xf numFmtId="191" fontId="1" fillId="0" borderId="1" xfId="0" applyNumberFormat="1" applyFont="1" applyBorder="1" applyAlignment="1">
      <alignment horizontal="right"/>
    </xf>
    <xf numFmtId="37" fontId="5" fillId="3" borderId="0" xfId="0" applyFont="1" applyFill="1" applyBorder="1" applyAlignment="1">
      <alignment horizontal="right"/>
    </xf>
    <xf numFmtId="37" fontId="5" fillId="0" borderId="8" xfId="0" applyFont="1" applyBorder="1" applyAlignment="1">
      <alignment horizontal="centerContinuous"/>
    </xf>
    <xf numFmtId="37" fontId="5" fillId="0" borderId="8" xfId="0" applyFont="1" applyBorder="1" applyAlignment="1">
      <alignment horizontal="center"/>
    </xf>
    <xf numFmtId="37" fontId="5" fillId="0" borderId="10" xfId="0" applyFont="1" applyBorder="1" applyAlignment="1">
      <alignment horizontal="center"/>
    </xf>
    <xf numFmtId="49" fontId="19" fillId="0" borderId="10" xfId="0" applyNumberFormat="1" applyFont="1" applyBorder="1" applyAlignment="1">
      <alignment horizontal="center"/>
    </xf>
    <xf numFmtId="37" fontId="5" fillId="8" borderId="8" xfId="0" applyFont="1" applyFill="1" applyBorder="1" applyAlignment="1">
      <alignment horizontal="center"/>
    </xf>
    <xf numFmtId="37" fontId="5" fillId="8" borderId="10" xfId="0" applyFont="1" applyFill="1" applyBorder="1" applyAlignment="1">
      <alignment horizontal="center"/>
    </xf>
    <xf numFmtId="37" fontId="5" fillId="0" borderId="0" xfId="0" applyFont="1" applyBorder="1" applyAlignment="1" applyProtection="1">
      <alignment horizontal="center" vertical="center"/>
      <protection/>
    </xf>
    <xf numFmtId="37" fontId="5" fillId="0" borderId="2" xfId="0" applyFont="1" applyBorder="1" applyAlignment="1" applyProtection="1">
      <alignment horizontal="center" vertical="center"/>
      <protection/>
    </xf>
    <xf numFmtId="37" fontId="5" fillId="0" borderId="23" xfId="0" applyFont="1" applyBorder="1" applyAlignment="1">
      <alignment vertical="center"/>
    </xf>
    <xf numFmtId="37" fontId="5" fillId="0" borderId="24" xfId="0" applyFont="1" applyBorder="1" applyAlignment="1">
      <alignment vertical="center"/>
    </xf>
    <xf numFmtId="191" fontId="1" fillId="4" borderId="7" xfId="0" applyNumberFormat="1" applyFont="1" applyFill="1" applyBorder="1" applyAlignment="1">
      <alignment vertical="center"/>
    </xf>
    <xf numFmtId="191" fontId="1" fillId="0" borderId="7" xfId="0" applyNumberFormat="1" applyFont="1" applyBorder="1" applyAlignment="1">
      <alignment vertical="center"/>
    </xf>
    <xf numFmtId="197" fontId="1" fillId="4" borderId="18" xfId="0" applyNumberFormat="1" applyFont="1" applyFill="1" applyBorder="1" applyAlignment="1">
      <alignment vertical="center"/>
    </xf>
    <xf numFmtId="197" fontId="1" fillId="0" borderId="18" xfId="0" applyNumberFormat="1" applyFont="1" applyBorder="1" applyAlignment="1">
      <alignment vertical="center"/>
    </xf>
    <xf numFmtId="191" fontId="5" fillId="4" borderId="11" xfId="0" applyNumberFormat="1" applyFont="1" applyFill="1" applyBorder="1" applyAlignment="1">
      <alignment vertical="center"/>
    </xf>
    <xf numFmtId="197" fontId="5" fillId="4" borderId="33" xfId="0" applyNumberFormat="1" applyFont="1" applyFill="1" applyBorder="1" applyAlignment="1">
      <alignment vertical="center"/>
    </xf>
    <xf numFmtId="37" fontId="1" fillId="0" borderId="0" xfId="0" applyFont="1" applyBorder="1" applyAlignment="1">
      <alignment/>
    </xf>
    <xf numFmtId="37" fontId="1" fillId="0" borderId="0" xfId="0" applyFont="1" applyBorder="1" applyAlignment="1">
      <alignment/>
    </xf>
    <xf numFmtId="37" fontId="5" fillId="3" borderId="0" xfId="0" applyFont="1" applyFill="1" applyBorder="1" applyAlignment="1">
      <alignment horizontal="centerContinuous" vertical="center"/>
    </xf>
    <xf numFmtId="37" fontId="1" fillId="3" borderId="0" xfId="0" applyFont="1" applyFill="1" applyBorder="1" applyAlignment="1">
      <alignment horizontal="centerContinuous"/>
    </xf>
    <xf numFmtId="37" fontId="1" fillId="0" borderId="3" xfId="0" applyFont="1" applyBorder="1" applyAlignment="1" quotePrefix="1">
      <alignment horizontal="right" vertical="center"/>
    </xf>
    <xf numFmtId="37" fontId="1" fillId="3" borderId="0" xfId="0" applyFont="1" applyFill="1" applyBorder="1" applyAlignment="1">
      <alignment horizontal="right"/>
    </xf>
    <xf numFmtId="37" fontId="1" fillId="3" borderId="5" xfId="0" applyFont="1" applyFill="1" applyBorder="1" applyAlignment="1">
      <alignment horizontal="right"/>
    </xf>
    <xf numFmtId="37" fontId="5" fillId="3" borderId="34" xfId="0" applyFont="1" applyFill="1" applyBorder="1" applyAlignment="1" quotePrefix="1">
      <alignment horizontal="centerContinuous"/>
    </xf>
    <xf numFmtId="37" fontId="1" fillId="3" borderId="27" xfId="0" applyFont="1" applyFill="1" applyBorder="1" applyAlignment="1">
      <alignment horizontal="centerContinuous"/>
    </xf>
    <xf numFmtId="37" fontId="1" fillId="3" borderId="35" xfId="0" applyFont="1" applyFill="1" applyBorder="1" applyAlignment="1">
      <alignment horizontal="centerContinuous"/>
    </xf>
    <xf numFmtId="37" fontId="5" fillId="3" borderId="32" xfId="0" applyFont="1" applyFill="1" applyBorder="1" applyAlignment="1">
      <alignment horizontal="centerContinuous" vertical="center"/>
    </xf>
    <xf numFmtId="37" fontId="5" fillId="0" borderId="32" xfId="0" applyFont="1" applyBorder="1" applyAlignment="1">
      <alignment horizontal="center" vertical="center"/>
    </xf>
    <xf numFmtId="49" fontId="0" fillId="0" borderId="0" xfId="0" applyNumberFormat="1" applyFont="1" applyBorder="1" applyAlignment="1" quotePrefix="1">
      <alignment horizontal="left"/>
    </xf>
    <xf numFmtId="37" fontId="1" fillId="0" borderId="0" xfId="0" applyFont="1" applyBorder="1" applyAlignment="1">
      <alignment horizontal="left"/>
    </xf>
    <xf numFmtId="37" fontId="1" fillId="0" borderId="0" xfId="0" applyFont="1" applyBorder="1" applyAlignment="1">
      <alignment horizontal="left"/>
    </xf>
    <xf numFmtId="37" fontId="1" fillId="3" borderId="5" xfId="0" applyFont="1" applyFill="1" applyBorder="1" applyAlignment="1" quotePrefix="1">
      <alignment horizontal="right"/>
    </xf>
    <xf numFmtId="37" fontId="1" fillId="3" borderId="0" xfId="0" applyFont="1" applyFill="1" applyBorder="1" applyAlignment="1" quotePrefix="1">
      <alignment horizontal="right"/>
    </xf>
    <xf numFmtId="37" fontId="5" fillId="3" borderId="34" xfId="0" applyFont="1" applyFill="1" applyBorder="1" applyAlignment="1" quotePrefix="1">
      <alignment horizontal="centerContinuous" vertical="center"/>
    </xf>
    <xf numFmtId="37" fontId="1" fillId="0" borderId="27" xfId="0" applyFont="1" applyBorder="1" applyAlignment="1">
      <alignment horizontal="centerContinuous"/>
    </xf>
    <xf numFmtId="37" fontId="1" fillId="0" borderId="35" xfId="0" applyFont="1" applyBorder="1" applyAlignment="1">
      <alignment horizontal="centerContinuous"/>
    </xf>
    <xf numFmtId="37" fontId="1" fillId="0" borderId="23" xfId="0" applyFont="1" applyBorder="1" applyAlignment="1">
      <alignment/>
    </xf>
    <xf numFmtId="37" fontId="4" fillId="0" borderId="21" xfId="0" applyFont="1" applyBorder="1" applyAlignment="1">
      <alignment horizontal="center" vertical="center"/>
    </xf>
    <xf numFmtId="37" fontId="5" fillId="5" borderId="3" xfId="0" applyFont="1" applyFill="1" applyBorder="1" applyAlignment="1">
      <alignment/>
    </xf>
    <xf numFmtId="37" fontId="5" fillId="5" borderId="14" xfId="0" applyFont="1" applyFill="1" applyBorder="1" applyAlignment="1">
      <alignment horizontal="centerContinuous"/>
    </xf>
    <xf numFmtId="37" fontId="5" fillId="5" borderId="13" xfId="0" applyFont="1" applyFill="1" applyBorder="1" applyAlignment="1">
      <alignment horizontal="centerContinuous"/>
    </xf>
    <xf numFmtId="37" fontId="5" fillId="5" borderId="9" xfId="0" applyFont="1" applyFill="1" applyBorder="1" applyAlignment="1">
      <alignment horizontal="centerContinuous"/>
    </xf>
    <xf numFmtId="37" fontId="5" fillId="5" borderId="10" xfId="0" applyFont="1" applyFill="1" applyBorder="1" applyAlignment="1">
      <alignment horizontal="centerContinuous"/>
    </xf>
    <xf numFmtId="37" fontId="5" fillId="5" borderId="2" xfId="0" applyFont="1" applyFill="1" applyBorder="1" applyAlignment="1">
      <alignment horizontal="centerContinuous"/>
    </xf>
    <xf numFmtId="37" fontId="1" fillId="0" borderId="0" xfId="0" applyNumberFormat="1" applyFont="1" applyBorder="1" applyAlignment="1" applyProtection="1">
      <alignment/>
      <protection/>
    </xf>
    <xf numFmtId="37" fontId="1" fillId="0" borderId="3" xfId="0" applyFont="1" applyBorder="1" applyAlignment="1">
      <alignment/>
    </xf>
    <xf numFmtId="37" fontId="5" fillId="0" borderId="27" xfId="0" applyFont="1" applyBorder="1" applyAlignment="1">
      <alignment horizontal="centerContinuous" vertical="center"/>
    </xf>
    <xf numFmtId="37" fontId="5" fillId="3" borderId="2" xfId="0" applyFont="1" applyFill="1" applyBorder="1" applyAlignment="1" applyProtection="1" quotePrefix="1">
      <alignment horizontal="centerContinuous" vertical="center"/>
      <protection/>
    </xf>
    <xf numFmtId="37" fontId="5" fillId="3" borderId="2" xfId="0" applyFont="1" applyFill="1" applyBorder="1" applyAlignment="1">
      <alignment horizontal="centerContinuous" vertical="center"/>
    </xf>
    <xf numFmtId="37" fontId="1" fillId="0" borderId="24" xfId="0" applyFont="1" applyBorder="1" applyAlignment="1">
      <alignment horizontal="left"/>
    </xf>
    <xf numFmtId="191" fontId="1" fillId="0" borderId="24" xfId="0" applyNumberFormat="1" applyFont="1" applyBorder="1" applyAlignment="1" applyProtection="1">
      <alignment/>
      <protection/>
    </xf>
    <xf numFmtId="174" fontId="1" fillId="0" borderId="24" xfId="0" applyNumberFormat="1" applyFont="1" applyBorder="1" applyAlignment="1" applyProtection="1">
      <alignment/>
      <protection/>
    </xf>
    <xf numFmtId="37" fontId="1" fillId="0" borderId="24" xfId="0" applyFont="1" applyBorder="1" applyAlignment="1">
      <alignment/>
    </xf>
    <xf numFmtId="37" fontId="1" fillId="0" borderId="24" xfId="0" applyNumberFormat="1" applyFont="1" applyBorder="1" applyAlignment="1" applyProtection="1">
      <alignment/>
      <protection/>
    </xf>
    <xf numFmtId="37" fontId="1" fillId="3" borderId="24" xfId="0" applyNumberFormat="1" applyFont="1" applyFill="1" applyBorder="1" applyAlignment="1" applyProtection="1">
      <alignment/>
      <protection/>
    </xf>
    <xf numFmtId="37" fontId="5" fillId="0" borderId="25" xfId="0" applyFont="1" applyFill="1" applyBorder="1" applyAlignment="1">
      <alignment/>
    </xf>
    <xf numFmtId="174" fontId="5" fillId="0" borderId="25" xfId="20" applyNumberFormat="1" applyFont="1" applyFill="1" applyBorder="1" applyAlignment="1">
      <alignment/>
    </xf>
    <xf numFmtId="37" fontId="5" fillId="9" borderId="25" xfId="0" applyFont="1" applyFill="1" applyBorder="1" applyAlignment="1">
      <alignment/>
    </xf>
    <xf numFmtId="37" fontId="5" fillId="0" borderId="23" xfId="0" applyFont="1" applyFill="1" applyBorder="1" applyAlignment="1">
      <alignment/>
    </xf>
    <xf numFmtId="174" fontId="5" fillId="0" borderId="23" xfId="20" applyNumberFormat="1" applyFont="1" applyFill="1" applyBorder="1" applyAlignment="1">
      <alignment/>
    </xf>
    <xf numFmtId="191" fontId="1" fillId="3" borderId="23" xfId="0" applyNumberFormat="1" applyFont="1" applyFill="1" applyBorder="1" applyAlignment="1" applyProtection="1">
      <alignment/>
      <protection/>
    </xf>
    <xf numFmtId="174" fontId="1" fillId="3" borderId="23" xfId="0" applyNumberFormat="1" applyFont="1" applyFill="1" applyBorder="1" applyAlignment="1" applyProtection="1">
      <alignment/>
      <protection/>
    </xf>
    <xf numFmtId="37" fontId="5" fillId="3" borderId="16" xfId="0" applyFont="1" applyFill="1" applyBorder="1" applyAlignment="1">
      <alignment horizontal="centerContinuous"/>
    </xf>
    <xf numFmtId="37" fontId="5" fillId="3" borderId="3" xfId="0" applyFont="1" applyFill="1" applyBorder="1" applyAlignment="1" applyProtection="1">
      <alignment horizontal="centerContinuous" vertical="center"/>
      <protection/>
    </xf>
    <xf numFmtId="37" fontId="5" fillId="3" borderId="2" xfId="0" applyFont="1" applyFill="1" applyBorder="1" applyAlignment="1" applyProtection="1">
      <alignment horizontal="centerContinuous" vertical="center"/>
      <protection locked="0"/>
    </xf>
    <xf numFmtId="37" fontId="5" fillId="3" borderId="2" xfId="0" applyFont="1" applyFill="1" applyBorder="1" applyAlignment="1" applyProtection="1">
      <alignment horizontal="centerContinuous" vertical="center"/>
      <protection/>
    </xf>
    <xf numFmtId="37" fontId="5" fillId="0" borderId="5" xfId="0" applyFont="1" applyBorder="1" applyAlignment="1">
      <alignment horizontal="centerContinuous" vertical="center"/>
    </xf>
    <xf numFmtId="37" fontId="5" fillId="3" borderId="5" xfId="0" applyFont="1" applyFill="1" applyBorder="1" applyAlignment="1" applyProtection="1" quotePrefix="1">
      <alignment horizontal="centerContinuous" vertical="center"/>
      <protection/>
    </xf>
    <xf numFmtId="37" fontId="5" fillId="0" borderId="3" xfId="0" applyFont="1" applyBorder="1" applyAlignment="1">
      <alignment horizontal="centerContinuous" vertical="center"/>
    </xf>
    <xf numFmtId="37" fontId="5" fillId="0" borderId="2" xfId="0" applyFont="1" applyBorder="1" applyAlignment="1" quotePrefix="1">
      <alignment horizontal="centerContinuous" vertical="center"/>
    </xf>
    <xf numFmtId="37" fontId="5" fillId="0" borderId="2" xfId="0" applyFont="1" applyBorder="1" applyAlignment="1">
      <alignment horizontal="centerContinuous" vertical="center"/>
    </xf>
    <xf numFmtId="37" fontId="5" fillId="0" borderId="16" xfId="0" applyFont="1" applyBorder="1" applyAlignment="1">
      <alignment horizontal="centerContinuous" vertical="center"/>
    </xf>
    <xf numFmtId="37" fontId="5" fillId="0" borderId="17" xfId="0" applyFont="1" applyBorder="1" applyAlignment="1" quotePrefix="1">
      <alignment horizontal="centerContinuous" vertical="center"/>
    </xf>
    <xf numFmtId="172" fontId="0" fillId="0" borderId="0" xfId="0" applyNumberFormat="1" applyAlignment="1">
      <alignment/>
    </xf>
    <xf numFmtId="37" fontId="12" fillId="10" borderId="0" xfId="0" applyFont="1" applyFill="1" applyAlignment="1">
      <alignment/>
    </xf>
    <xf numFmtId="37" fontId="12" fillId="0" borderId="0" xfId="0" applyFont="1" applyAlignment="1">
      <alignment/>
    </xf>
    <xf numFmtId="37" fontId="14" fillId="10" borderId="0" xfId="0" applyFont="1" applyFill="1" applyAlignment="1" quotePrefix="1">
      <alignment horizontal="center"/>
    </xf>
    <xf numFmtId="37" fontId="15" fillId="10" borderId="0" xfId="0" applyFont="1" applyFill="1" applyAlignment="1">
      <alignment/>
    </xf>
    <xf numFmtId="37" fontId="12" fillId="10" borderId="0" xfId="0" applyFont="1" applyFill="1" applyAlignment="1">
      <alignment/>
    </xf>
    <xf numFmtId="37" fontId="24" fillId="0" borderId="24" xfId="0" applyFont="1" applyBorder="1" applyAlignment="1">
      <alignment horizontal="center" vertical="top"/>
    </xf>
    <xf numFmtId="37" fontId="15" fillId="10" borderId="0" xfId="0" applyFont="1" applyFill="1" applyAlignment="1">
      <alignment wrapText="1"/>
    </xf>
    <xf numFmtId="49" fontId="11" fillId="0" borderId="7" xfId="0" applyNumberFormat="1" applyFont="1" applyBorder="1" applyAlignment="1">
      <alignment horizontal="right" vertical="center" textRotation="180"/>
    </xf>
    <xf numFmtId="49" fontId="22" fillId="0" borderId="7" xfId="0" applyNumberFormat="1" applyFont="1" applyBorder="1" applyAlignment="1">
      <alignment horizontal="right" vertical="center"/>
    </xf>
    <xf numFmtId="49" fontId="11" fillId="0" borderId="36" xfId="0" applyNumberFormat="1" applyFont="1" applyBorder="1" applyAlignment="1">
      <alignment horizontal="right" vertical="top" textRotation="180"/>
    </xf>
    <xf numFmtId="37" fontId="22" fillId="0" borderId="36" xfId="0" applyFont="1" applyBorder="1" applyAlignment="1">
      <alignment horizontal="right" vertical="top" textRotation="180"/>
    </xf>
    <xf numFmtId="49" fontId="11" fillId="0" borderId="36" xfId="0" applyNumberFormat="1" applyFont="1" applyBorder="1" applyAlignment="1">
      <alignment horizontal="right" vertical="center" textRotation="180"/>
    </xf>
    <xf numFmtId="37" fontId="22" fillId="0" borderId="36" xfId="0" applyFont="1" applyBorder="1" applyAlignment="1">
      <alignment horizontal="right" vertical="center" textRotation="180"/>
    </xf>
  </cellXfs>
  <cellStyles count="7">
    <cellStyle name="Normal" xfId="0"/>
    <cellStyle name="BODY"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8"/>
  <dimension ref="A1:C22"/>
  <sheetViews>
    <sheetView showGridLines="0" showRowColHeaders="0" tabSelected="1" workbookViewId="0" topLeftCell="A1">
      <selection activeCell="A1" sqref="A1"/>
    </sheetView>
  </sheetViews>
  <sheetFormatPr defaultColWidth="9.33203125" defaultRowHeight="12" zeroHeight="1"/>
  <cols>
    <col min="1" max="1" width="9.33203125" style="563" customWidth="1"/>
    <col min="2" max="2" width="112.16015625" style="563" customWidth="1"/>
    <col min="3" max="3" width="50.83203125" style="563" customWidth="1"/>
    <col min="4" max="16384" width="0" style="563" hidden="1" customWidth="1"/>
  </cols>
  <sheetData>
    <row r="1" spans="1:3" ht="0.75" customHeight="1">
      <c r="A1" s="562"/>
      <c r="B1" s="562"/>
      <c r="C1" s="562"/>
    </row>
    <row r="2" spans="1:3" ht="14.25">
      <c r="A2" s="562"/>
      <c r="B2" s="562"/>
      <c r="C2" s="562"/>
    </row>
    <row r="3" spans="1:3" ht="15">
      <c r="A3" s="562"/>
      <c r="B3" s="564" t="s">
        <v>585</v>
      </c>
      <c r="C3" s="562"/>
    </row>
    <row r="4" spans="1:3" ht="14.25">
      <c r="A4" s="562"/>
      <c r="B4" s="562"/>
      <c r="C4" s="562"/>
    </row>
    <row r="5" spans="1:3" ht="14.25">
      <c r="A5" s="562"/>
      <c r="B5" s="565" t="s">
        <v>582</v>
      </c>
      <c r="C5" s="566"/>
    </row>
    <row r="6" spans="1:3" ht="14.25">
      <c r="A6" s="562"/>
      <c r="B6" s="562"/>
      <c r="C6" s="562"/>
    </row>
    <row r="7" spans="1:3" ht="14.25">
      <c r="A7" s="562"/>
      <c r="B7" s="568" t="s">
        <v>583</v>
      </c>
      <c r="C7" s="562"/>
    </row>
    <row r="8" spans="1:3" ht="14.25">
      <c r="A8" s="562"/>
      <c r="B8" s="568"/>
      <c r="C8" s="562"/>
    </row>
    <row r="9" spans="1:3" ht="14.25">
      <c r="A9" s="562"/>
      <c r="B9" s="562"/>
      <c r="C9" s="562"/>
    </row>
    <row r="10" spans="1:3" ht="14.25" customHeight="1">
      <c r="A10" s="562"/>
      <c r="B10" s="568" t="s">
        <v>594</v>
      </c>
      <c r="C10" s="562"/>
    </row>
    <row r="11" spans="1:3" ht="14.25">
      <c r="A11" s="562"/>
      <c r="B11" s="568"/>
      <c r="C11" s="562"/>
    </row>
    <row r="12" spans="1:3" ht="14.25">
      <c r="A12" s="562"/>
      <c r="B12" s="568"/>
      <c r="C12" s="562"/>
    </row>
    <row r="13" spans="1:3" ht="14.25">
      <c r="A13" s="562"/>
      <c r="B13" s="562"/>
      <c r="C13" s="562"/>
    </row>
    <row r="14" spans="1:3" ht="14.25">
      <c r="A14" s="562"/>
      <c r="B14" s="568" t="s">
        <v>584</v>
      </c>
      <c r="C14" s="562"/>
    </row>
    <row r="15" spans="1:3" ht="14.25">
      <c r="A15" s="562"/>
      <c r="B15" s="568"/>
      <c r="C15" s="562"/>
    </row>
    <row r="16" spans="1:3" ht="14.25">
      <c r="A16" s="562"/>
      <c r="B16" s="562"/>
      <c r="C16" s="562"/>
    </row>
    <row r="17" spans="1:3" ht="14.25" customHeight="1">
      <c r="A17" s="562"/>
      <c r="B17" s="568" t="s">
        <v>586</v>
      </c>
      <c r="C17" s="562"/>
    </row>
    <row r="18" spans="1:3" ht="14.25">
      <c r="A18" s="562"/>
      <c r="B18" s="568"/>
      <c r="C18" s="562"/>
    </row>
    <row r="19" spans="1:3" ht="14.25">
      <c r="A19" s="562"/>
      <c r="B19" s="568"/>
      <c r="C19" s="562"/>
    </row>
    <row r="20" spans="1:3" ht="14.25">
      <c r="A20" s="562"/>
      <c r="B20" s="568"/>
      <c r="C20" s="562"/>
    </row>
    <row r="21" spans="1:3" ht="150" customHeight="1">
      <c r="A21" s="562"/>
      <c r="B21" s="566"/>
      <c r="C21" s="562"/>
    </row>
    <row r="22" spans="1:3" ht="14.25">
      <c r="A22" s="562"/>
      <c r="B22" s="562"/>
      <c r="C22" s="562"/>
    </row>
    <row r="23" ht="14.25" hidden="1"/>
    <row r="24" ht="14.25" hidden="1"/>
    <row r="25" ht="14.25" hidden="1"/>
    <row r="26" ht="14.25" hidden="1"/>
  </sheetData>
  <mergeCells count="4">
    <mergeCell ref="B17:B20"/>
    <mergeCell ref="B7:B8"/>
    <mergeCell ref="B10:B12"/>
    <mergeCell ref="B14:B1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N53"/>
  <sheetViews>
    <sheetView showGridLines="0" showZeros="0" workbookViewId="0" topLeftCell="A1">
      <selection activeCell="A1" sqref="A1"/>
    </sheetView>
  </sheetViews>
  <sheetFormatPr defaultColWidth="14.83203125" defaultRowHeight="12"/>
  <cols>
    <col min="1" max="1" width="52.83203125" style="68" customWidth="1"/>
    <col min="2" max="2" width="23.83203125" style="68" customWidth="1"/>
    <col min="3" max="3" width="7.83203125" style="68" customWidth="1"/>
    <col min="4" max="4" width="16.83203125" style="68" customWidth="1"/>
    <col min="5" max="5" width="7.83203125" style="68" customWidth="1"/>
    <col min="6" max="6" width="16.83203125" style="68" customWidth="1"/>
    <col min="7" max="7" width="7.83203125" style="68" customWidth="1"/>
    <col min="8" max="8" width="12.83203125" style="68" customWidth="1"/>
    <col min="9" max="9" width="7.83203125" style="68" customWidth="1"/>
    <col min="10" max="10" width="16.83203125" style="68" customWidth="1"/>
    <col min="11" max="11" width="8.83203125" style="68" customWidth="1"/>
    <col min="12" max="12" width="6.83203125" style="68" customWidth="1"/>
    <col min="13" max="13" width="45.66015625" style="68" bestFit="1" customWidth="1"/>
    <col min="14" max="16384" width="14.83203125" style="68" customWidth="1"/>
  </cols>
  <sheetData>
    <row r="2" spans="1:11" ht="12.75">
      <c r="A2" s="141"/>
      <c r="B2" s="141"/>
      <c r="C2" s="103" t="s">
        <v>569</v>
      </c>
      <c r="D2" s="103"/>
      <c r="E2" s="103"/>
      <c r="F2" s="86"/>
      <c r="G2" s="86"/>
      <c r="H2" s="86"/>
      <c r="I2" s="86"/>
      <c r="J2" s="240"/>
      <c r="K2" s="87" t="s">
        <v>200</v>
      </c>
    </row>
    <row r="3" spans="10:11" ht="12.75">
      <c r="J3" s="140"/>
      <c r="K3" s="140"/>
    </row>
    <row r="4" spans="2:11" ht="15.75">
      <c r="B4" s="267" t="s">
        <v>201</v>
      </c>
      <c r="C4" s="140"/>
      <c r="D4" s="140"/>
      <c r="E4" s="140"/>
      <c r="F4" s="140"/>
      <c r="G4" s="140"/>
      <c r="H4" s="140"/>
      <c r="I4" s="140"/>
      <c r="J4" s="140"/>
      <c r="K4" s="140"/>
    </row>
    <row r="5" spans="2:11" ht="15.75">
      <c r="B5" s="267" t="s">
        <v>202</v>
      </c>
      <c r="C5" s="140"/>
      <c r="D5" s="140"/>
      <c r="E5" s="140"/>
      <c r="F5" s="140"/>
      <c r="G5" s="140"/>
      <c r="H5" s="140"/>
      <c r="I5" s="140"/>
      <c r="J5" s="140"/>
      <c r="K5" s="140"/>
    </row>
    <row r="7" spans="2:9" ht="12.75">
      <c r="B7" s="102" t="s">
        <v>203</v>
      </c>
      <c r="C7" s="86"/>
      <c r="D7" s="86"/>
      <c r="E7" s="86"/>
      <c r="F7" s="86"/>
      <c r="G7" s="86"/>
      <c r="H7" s="86"/>
      <c r="I7" s="109"/>
    </row>
    <row r="8" ht="12.75">
      <c r="B8" s="241"/>
    </row>
    <row r="9" spans="1:11" ht="12.75">
      <c r="A9" s="117"/>
      <c r="B9" s="54" t="s">
        <v>29</v>
      </c>
      <c r="C9" s="53"/>
      <c r="D9" s="52" t="s">
        <v>30</v>
      </c>
      <c r="E9" s="53"/>
      <c r="F9" s="52" t="s">
        <v>31</v>
      </c>
      <c r="G9" s="53"/>
      <c r="H9" s="149"/>
      <c r="I9" s="171"/>
      <c r="J9" s="107"/>
      <c r="K9" s="171"/>
    </row>
    <row r="10" spans="1:11" ht="12.75">
      <c r="A10" s="117"/>
      <c r="B10" s="55" t="s">
        <v>44</v>
      </c>
      <c r="C10" s="57"/>
      <c r="D10" s="56" t="s">
        <v>65</v>
      </c>
      <c r="E10" s="57"/>
      <c r="F10" s="56" t="s">
        <v>66</v>
      </c>
      <c r="G10" s="57"/>
      <c r="H10" s="56" t="s">
        <v>67</v>
      </c>
      <c r="I10" s="176"/>
      <c r="J10" s="56" t="s">
        <v>68</v>
      </c>
      <c r="K10" s="176"/>
    </row>
    <row r="11" spans="1:11" ht="12.75">
      <c r="A11" s="463" t="s">
        <v>190</v>
      </c>
      <c r="B11" s="242" t="s">
        <v>100</v>
      </c>
      <c r="C11" s="242" t="s">
        <v>101</v>
      </c>
      <c r="D11" s="242" t="s">
        <v>100</v>
      </c>
      <c r="E11" s="242" t="s">
        <v>101</v>
      </c>
      <c r="F11" s="242" t="s">
        <v>100</v>
      </c>
      <c r="G11" s="242" t="s">
        <v>101</v>
      </c>
      <c r="H11" s="242" t="s">
        <v>100</v>
      </c>
      <c r="I11" s="220" t="s">
        <v>101</v>
      </c>
      <c r="J11" s="242" t="s">
        <v>100</v>
      </c>
      <c r="K11" s="220" t="s">
        <v>101</v>
      </c>
    </row>
    <row r="12" spans="1:14" ht="12.75">
      <c r="A12" s="545" t="s">
        <v>193</v>
      </c>
      <c r="B12" s="548"/>
      <c r="C12" s="549"/>
      <c r="D12" s="548"/>
      <c r="E12" s="549"/>
      <c r="F12" s="548"/>
      <c r="G12" s="549"/>
      <c r="H12" s="548"/>
      <c r="I12" s="549"/>
      <c r="J12" s="548"/>
      <c r="K12" s="549"/>
      <c r="M12" s="68" t="s">
        <v>193</v>
      </c>
      <c r="N12" s="81">
        <f>K21</f>
        <v>0.7542846549042014</v>
      </c>
    </row>
    <row r="13" spans="1:14" ht="12.75">
      <c r="A13" s="464" t="s">
        <v>484</v>
      </c>
      <c r="B13" s="434"/>
      <c r="C13" s="269"/>
      <c r="D13" s="434"/>
      <c r="E13" s="269"/>
      <c r="F13" s="434"/>
      <c r="G13" s="269"/>
      <c r="H13" s="434"/>
      <c r="I13" s="269"/>
      <c r="J13" s="434">
        <f>SUM(F13,D13,B13,'- 12 -'!J14,'- 12 -'!H14,'- 12 -'!F14,'- 12 -'!D14,'- 12 -'!B14)</f>
        <v>2867389</v>
      </c>
      <c r="K13" s="269">
        <f aca="true" t="shared" si="0" ref="K13:K20">J13/$J$53</f>
        <v>0.0020342456224488564</v>
      </c>
      <c r="M13" s="68" t="s">
        <v>220</v>
      </c>
      <c r="N13" s="81">
        <f>K22</f>
        <v>0.06076232898420228</v>
      </c>
    </row>
    <row r="14" spans="1:14" ht="12.75">
      <c r="A14" s="464" t="s">
        <v>485</v>
      </c>
      <c r="B14" s="434">
        <v>3822681</v>
      </c>
      <c r="C14" s="269">
        <f>B14/$J$53</f>
        <v>0.0027119697014490944</v>
      </c>
      <c r="D14" s="434">
        <v>1480315.3</v>
      </c>
      <c r="E14" s="269">
        <f>D14/$J$53</f>
        <v>0.0010501975556400146</v>
      </c>
      <c r="F14" s="434">
        <v>3131710.3</v>
      </c>
      <c r="G14" s="269">
        <f>F14/$J$53</f>
        <v>0.0022217662021277876</v>
      </c>
      <c r="H14" s="434"/>
      <c r="I14" s="269"/>
      <c r="J14" s="434">
        <f>SUM(F14,D14,B14,'- 12 -'!J15,'- 12 -'!H15,'- 12 -'!F15,'- 12 -'!D15,'- 12 -'!B15)</f>
        <v>83354627.89</v>
      </c>
      <c r="K14" s="269">
        <f t="shared" si="0"/>
        <v>0.05913525750991088</v>
      </c>
      <c r="M14" s="68" t="s">
        <v>171</v>
      </c>
      <c r="N14" s="81">
        <f>K39</f>
        <v>0.09989859758674001</v>
      </c>
    </row>
    <row r="15" spans="1:14" ht="12.75">
      <c r="A15" s="464" t="s">
        <v>486</v>
      </c>
      <c r="B15" s="434">
        <v>33472327.14</v>
      </c>
      <c r="C15" s="269">
        <f>B15/$J$53</f>
        <v>0.0237466681213191</v>
      </c>
      <c r="D15" s="434"/>
      <c r="E15" s="269">
        <f>D15/$J$53</f>
        <v>0</v>
      </c>
      <c r="F15" s="434"/>
      <c r="G15" s="269">
        <f>F15/$J$53</f>
        <v>0</v>
      </c>
      <c r="H15" s="434"/>
      <c r="I15" s="269"/>
      <c r="J15" s="434">
        <f>SUM(F15,D15,B15,'- 12 -'!J16,'- 12 -'!H16,'- 12 -'!F16,'- 12 -'!D16,'- 12 -'!B16)</f>
        <v>708628219.13</v>
      </c>
      <c r="K15" s="269">
        <f t="shared" si="0"/>
        <v>0.5027304815317808</v>
      </c>
      <c r="M15" s="68" t="s">
        <v>221</v>
      </c>
      <c r="N15" s="81">
        <f>K46</f>
        <v>0.06731381315457606</v>
      </c>
    </row>
    <row r="16" spans="1:14" ht="12.75">
      <c r="A16" s="464" t="s">
        <v>487</v>
      </c>
      <c r="B16" s="434">
        <v>7646771.83</v>
      </c>
      <c r="C16" s="269">
        <f>B16/$J$53</f>
        <v>0.005424939595235502</v>
      </c>
      <c r="D16" s="434">
        <v>165585</v>
      </c>
      <c r="E16" s="269">
        <f>D16/$J$53</f>
        <v>0.00011747292097207386</v>
      </c>
      <c r="F16" s="434"/>
      <c r="G16" s="269">
        <f>F16/$J$53</f>
        <v>0</v>
      </c>
      <c r="H16" s="434"/>
      <c r="I16" s="269"/>
      <c r="J16" s="434">
        <f>SUM(F16,D16,B16,'- 12 -'!J17,'- 12 -'!H17,'- 12 -'!F17,'- 12 -'!D17,'- 12 -'!B17)</f>
        <v>100206502.91000001</v>
      </c>
      <c r="K16" s="269">
        <f t="shared" si="0"/>
        <v>0.07109068211030178</v>
      </c>
      <c r="M16" s="68" t="s">
        <v>82</v>
      </c>
      <c r="N16" s="81">
        <f>K48</f>
        <v>0.0018948339231566423</v>
      </c>
    </row>
    <row r="17" spans="1:14" ht="12.75">
      <c r="A17" s="464" t="s">
        <v>488</v>
      </c>
      <c r="B17" s="434">
        <v>4936182</v>
      </c>
      <c r="C17" s="269">
        <f>B17/$J$53</f>
        <v>0.0035019338586814836</v>
      </c>
      <c r="D17" s="434">
        <v>23372159</v>
      </c>
      <c r="E17" s="269">
        <f>D17/$J$53</f>
        <v>0.01658118662411296</v>
      </c>
      <c r="F17" s="434">
        <v>67126838</v>
      </c>
      <c r="G17" s="269">
        <f>F17/$J$53</f>
        <v>0.047622584989456804</v>
      </c>
      <c r="H17" s="434"/>
      <c r="I17" s="269"/>
      <c r="J17" s="434">
        <f>SUM(F17,D17,B17,'- 12 -'!J18,'- 12 -'!H18,'- 12 -'!F18,'- 12 -'!D18,'- 12 -'!B18)</f>
        <v>101943692.81</v>
      </c>
      <c r="K17" s="269">
        <f t="shared" si="0"/>
        <v>0.07232311724534532</v>
      </c>
      <c r="M17" s="68" t="s">
        <v>112</v>
      </c>
      <c r="N17" s="81">
        <f>K51-N16</f>
        <v>0.015845771447123604</v>
      </c>
    </row>
    <row r="18" spans="1:14" ht="12.75">
      <c r="A18" s="272" t="s">
        <v>489</v>
      </c>
      <c r="B18" s="435">
        <v>2874356.93</v>
      </c>
      <c r="C18" s="271">
        <f>B18/$J$53</f>
        <v>0.0020391889632721733</v>
      </c>
      <c r="D18" s="435">
        <v>792142.76</v>
      </c>
      <c r="E18" s="271">
        <f>D18/$J$53</f>
        <v>0.0005619791879945676</v>
      </c>
      <c r="F18" s="435">
        <v>934706.76</v>
      </c>
      <c r="G18" s="271">
        <f>F18/$J$53</f>
        <v>0.0006631200492166754</v>
      </c>
      <c r="H18" s="435"/>
      <c r="I18" s="271"/>
      <c r="J18" s="435">
        <f>SUM(F18,D18,B18,'- 12 -'!J19,'- 12 -'!H19,'- 12 -'!F19,'- 12 -'!D19,'- 12 -'!B19)</f>
        <v>43353958.93</v>
      </c>
      <c r="K18" s="271">
        <f t="shared" si="0"/>
        <v>0.03075711079633074</v>
      </c>
      <c r="N18" s="81"/>
    </row>
    <row r="19" spans="1:14" ht="12.75">
      <c r="A19" s="272" t="s">
        <v>490</v>
      </c>
      <c r="B19" s="436"/>
      <c r="C19" s="271"/>
      <c r="D19" s="436"/>
      <c r="E19" s="271"/>
      <c r="F19" s="436"/>
      <c r="G19" s="271"/>
      <c r="H19" s="436"/>
      <c r="I19" s="271"/>
      <c r="J19" s="436">
        <f>SUM(F19,D19,B19,'- 12 -'!J20,'- 12 -'!H20,'- 12 -'!F20,'- 12 -'!D20,'- 12 -'!B20)</f>
        <v>15979215.16</v>
      </c>
      <c r="K19" s="271">
        <f t="shared" si="0"/>
        <v>0.011336323215789139</v>
      </c>
      <c r="N19" s="81">
        <f>SUM(N12:N17)</f>
        <v>1</v>
      </c>
    </row>
    <row r="20" spans="1:14" ht="12.75">
      <c r="A20" s="537" t="s">
        <v>491</v>
      </c>
      <c r="B20" s="538">
        <v>296063</v>
      </c>
      <c r="C20" s="539">
        <f>B20/'- 13 -'!$J$53</f>
        <v>0.00021003946856149473</v>
      </c>
      <c r="D20" s="538">
        <v>0</v>
      </c>
      <c r="E20" s="539">
        <f>D20/'- 13 -'!$J$53</f>
        <v>0</v>
      </c>
      <c r="F20" s="538">
        <v>41227</v>
      </c>
      <c r="G20" s="539">
        <f>F20/'- 13 -'!$J$53</f>
        <v>2.9248157217837902E-05</v>
      </c>
      <c r="H20" s="538"/>
      <c r="I20" s="539"/>
      <c r="J20" s="538">
        <f>SUM(F20,D20,B20,'- 12 -'!J21,'- 12 -'!H21,'- 12 -'!F21,'- 12 -'!D21,'- 12 -'!B21)</f>
        <v>6875034.5</v>
      </c>
      <c r="K20" s="539">
        <f t="shared" si="0"/>
        <v>0.004877436872293875</v>
      </c>
      <c r="N20" s="81"/>
    </row>
    <row r="21" spans="1:14" ht="12.75">
      <c r="A21" s="543" t="s">
        <v>492</v>
      </c>
      <c r="B21" s="543">
        <f>SUM(B13:B20)</f>
        <v>53048381.9</v>
      </c>
      <c r="C21" s="544">
        <f>B21/$J$53</f>
        <v>0.03763473970851885</v>
      </c>
      <c r="D21" s="543">
        <f>SUM(D13:D20)</f>
        <v>25810202.060000002</v>
      </c>
      <c r="E21" s="544">
        <f>D21/$J$53</f>
        <v>0.018310836288719618</v>
      </c>
      <c r="F21" s="543">
        <f>SUM(F13:F20)</f>
        <v>71234482.06</v>
      </c>
      <c r="G21" s="544">
        <f>F21/$J$53</f>
        <v>0.050536719398019105</v>
      </c>
      <c r="H21" s="543"/>
      <c r="I21" s="544"/>
      <c r="J21" s="543">
        <f>SUM(F21,D21,B21,'- 12 -'!J22,'- 12 -'!H22,'- 12 -'!F22,'- 12 -'!D22,'- 12 -'!B22)</f>
        <v>1063208640.3299999</v>
      </c>
      <c r="K21" s="544">
        <f>J21/$J$53</f>
        <v>0.7542846549042014</v>
      </c>
      <c r="N21" s="81"/>
    </row>
    <row r="22" spans="1:11" ht="12.75">
      <c r="A22" s="545" t="s">
        <v>205</v>
      </c>
      <c r="B22" s="543">
        <v>4277922.31</v>
      </c>
      <c r="C22" s="544">
        <f>B22/$J$53</f>
        <v>0.003034936917276937</v>
      </c>
      <c r="D22" s="543">
        <v>3540431.21</v>
      </c>
      <c r="E22" s="544">
        <f>D22/$J$53</f>
        <v>0.002511729901497079</v>
      </c>
      <c r="F22" s="543">
        <v>10639448.21</v>
      </c>
      <c r="G22" s="544">
        <f>F22/$J$53</f>
        <v>0.007548069322461592</v>
      </c>
      <c r="H22" s="543"/>
      <c r="I22" s="544"/>
      <c r="J22" s="543">
        <f>SUM(F22,D22,B22,'- 12 -'!J23,'- 12 -'!H23,'- 12 -'!F23,'- 12 -'!D23,'- 12 -'!B23)</f>
        <v>85648080.95</v>
      </c>
      <c r="K22" s="544">
        <f>J22/$J$53</f>
        <v>0.06076232898420228</v>
      </c>
    </row>
    <row r="23" spans="1:14" ht="12.75">
      <c r="A23" s="545" t="s">
        <v>171</v>
      </c>
      <c r="B23" s="434"/>
      <c r="C23" s="269"/>
      <c r="D23" s="434"/>
      <c r="E23" s="269"/>
      <c r="F23" s="434"/>
      <c r="G23" s="269"/>
      <c r="H23" s="434"/>
      <c r="I23" s="269"/>
      <c r="J23" s="434"/>
      <c r="K23" s="269"/>
      <c r="M23" s="68" t="s">
        <v>61</v>
      </c>
      <c r="N23" s="81">
        <f>'- 12 -'!C54</f>
        <v>0.5828437910591943</v>
      </c>
    </row>
    <row r="24" spans="1:14" ht="12.75">
      <c r="A24" s="272" t="s">
        <v>493</v>
      </c>
      <c r="B24" s="435">
        <v>1702822</v>
      </c>
      <c r="C24" s="271">
        <f aca="true" t="shared" si="1" ref="C24:C38">B24/$J$53</f>
        <v>0.0012080531100975857</v>
      </c>
      <c r="D24" s="435">
        <v>824466</v>
      </c>
      <c r="E24" s="271">
        <f aca="true" t="shared" si="2" ref="E24:E38">D24/$J$53</f>
        <v>0.0005849106456633261</v>
      </c>
      <c r="F24" s="435">
        <v>2681745</v>
      </c>
      <c r="G24" s="271">
        <f aca="true" t="shared" si="3" ref="G24:G38">F24/$J$53</f>
        <v>0.0019025420083477018</v>
      </c>
      <c r="H24" s="435"/>
      <c r="I24" s="271"/>
      <c r="J24" s="435">
        <f>SUM(F24,D24,B24,'- 12 -'!J25,'- 12 -'!H25,'- 12 -'!F25,'- 12 -'!D25,'- 12 -'!B25)</f>
        <v>18926829</v>
      </c>
      <c r="K24" s="271">
        <f aca="true" t="shared" si="4" ref="K24:K38">J24/$J$53</f>
        <v>0.013427483693383795</v>
      </c>
      <c r="M24" s="68" t="s">
        <v>62</v>
      </c>
      <c r="N24" s="81">
        <f>'- 12 -'!E54</f>
        <v>0.1428685893499695</v>
      </c>
    </row>
    <row r="25" spans="1:14" ht="12.75">
      <c r="A25" s="272" t="s">
        <v>494</v>
      </c>
      <c r="B25" s="435">
        <v>147015</v>
      </c>
      <c r="C25" s="271">
        <f t="shared" si="1"/>
        <v>0.00010429858668786085</v>
      </c>
      <c r="D25" s="435">
        <v>229652.5</v>
      </c>
      <c r="E25" s="271">
        <f t="shared" si="2"/>
        <v>0.00016292508369441188</v>
      </c>
      <c r="F25" s="435">
        <v>537959</v>
      </c>
      <c r="G25" s="271">
        <f t="shared" si="3"/>
        <v>0.00038165060297258737</v>
      </c>
      <c r="H25" s="435"/>
      <c r="I25" s="271"/>
      <c r="J25" s="435">
        <f>SUM(F25,D25,B25,'- 12 -'!J26,'- 12 -'!H26,'- 12 -'!F26,'- 12 -'!D26,'- 12 -'!B26)</f>
        <v>5586137.25</v>
      </c>
      <c r="K25" s="271">
        <f t="shared" si="4"/>
        <v>0.0039630392831984055</v>
      </c>
      <c r="M25" s="68" t="s">
        <v>315</v>
      </c>
      <c r="N25" s="81">
        <f>'- 12 -'!G54</f>
        <v>0.002107063438564414</v>
      </c>
    </row>
    <row r="26" spans="1:14" ht="12.75">
      <c r="A26" s="272" t="s">
        <v>495</v>
      </c>
      <c r="B26" s="435"/>
      <c r="C26" s="271">
        <f t="shared" si="1"/>
        <v>0</v>
      </c>
      <c r="D26" s="435"/>
      <c r="E26" s="271">
        <f t="shared" si="2"/>
        <v>0</v>
      </c>
      <c r="F26" s="435">
        <v>41678912</v>
      </c>
      <c r="G26" s="271">
        <f t="shared" si="3"/>
        <v>0.02956876248197615</v>
      </c>
      <c r="H26" s="435"/>
      <c r="I26" s="271"/>
      <c r="J26" s="435">
        <f>SUM(F26,D26,B26,'- 12 -'!J27,'- 12 -'!H27,'- 12 -'!F27,'- 12 -'!D27,'- 12 -'!B27)</f>
        <v>41717890</v>
      </c>
      <c r="K26" s="271">
        <f t="shared" si="4"/>
        <v>0.02959641510457874</v>
      </c>
      <c r="L26" s="573" t="s">
        <v>319</v>
      </c>
      <c r="M26" s="68" t="s">
        <v>64</v>
      </c>
      <c r="N26" s="81">
        <f>'- 12 -'!I54</f>
        <v>0.0067985371049200174</v>
      </c>
    </row>
    <row r="27" spans="1:14" ht="12.75" customHeight="1">
      <c r="A27" s="272" t="s">
        <v>496</v>
      </c>
      <c r="B27" s="435">
        <v>588251</v>
      </c>
      <c r="C27" s="271">
        <f t="shared" si="1"/>
        <v>0.0004173298501358421</v>
      </c>
      <c r="D27" s="435">
        <v>656579</v>
      </c>
      <c r="E27" s="271">
        <f t="shared" si="2"/>
        <v>0.00046580458966043593</v>
      </c>
      <c r="F27" s="435">
        <v>700346</v>
      </c>
      <c r="G27" s="271">
        <f t="shared" si="3"/>
        <v>0.0004968547290582362</v>
      </c>
      <c r="H27" s="435"/>
      <c r="I27" s="271"/>
      <c r="J27" s="435">
        <f>SUM(F27,D27,B27,'- 12 -'!J28,'- 12 -'!H28,'- 12 -'!F28,'- 12 -'!D28,'- 12 -'!B28)</f>
        <v>6741614</v>
      </c>
      <c r="K27" s="271">
        <f t="shared" si="4"/>
        <v>0.00478278279219873</v>
      </c>
      <c r="L27" s="574"/>
      <c r="M27" s="68" t="s">
        <v>234</v>
      </c>
      <c r="N27" s="81">
        <f>'- 12 -'!K54</f>
        <v>0.03453270211831318</v>
      </c>
    </row>
    <row r="28" spans="1:14" ht="12.75" customHeight="1">
      <c r="A28" s="272" t="s">
        <v>497</v>
      </c>
      <c r="B28" s="435"/>
      <c r="C28" s="271">
        <f t="shared" si="1"/>
        <v>0</v>
      </c>
      <c r="D28" s="435">
        <v>11440845</v>
      </c>
      <c r="E28" s="271">
        <f t="shared" si="2"/>
        <v>0.008116613706185622</v>
      </c>
      <c r="F28" s="435"/>
      <c r="G28" s="271">
        <f t="shared" si="3"/>
        <v>0</v>
      </c>
      <c r="H28" s="435"/>
      <c r="I28" s="271"/>
      <c r="J28" s="435">
        <f>SUM(F28,D28,B28,'- 12 -'!J29,'- 12 -'!H29,'- 12 -'!F29,'- 12 -'!D29,'- 12 -'!B29)</f>
        <v>11440845</v>
      </c>
      <c r="K28" s="271">
        <f t="shared" si="4"/>
        <v>0.008116613706185622</v>
      </c>
      <c r="L28" s="574"/>
      <c r="M28" s="68" t="s">
        <v>223</v>
      </c>
      <c r="N28" s="81">
        <f>C53</f>
        <v>0.05190794103676584</v>
      </c>
    </row>
    <row r="29" spans="1:14" ht="12.75" customHeight="1">
      <c r="A29" s="272" t="s">
        <v>498</v>
      </c>
      <c r="B29" s="435"/>
      <c r="C29" s="271">
        <f t="shared" si="1"/>
        <v>0</v>
      </c>
      <c r="D29" s="435"/>
      <c r="E29" s="271">
        <f t="shared" si="2"/>
        <v>0</v>
      </c>
      <c r="F29" s="435"/>
      <c r="G29" s="271">
        <f t="shared" si="3"/>
        <v>0</v>
      </c>
      <c r="H29" s="435"/>
      <c r="I29" s="271"/>
      <c r="J29" s="435">
        <f>SUM(F29,D29,B29,'- 12 -'!J30,'- 12 -'!H30,'- 12 -'!F30,'- 12 -'!D30,'- 12 -'!B30)</f>
        <v>432924</v>
      </c>
      <c r="K29" s="271">
        <f t="shared" si="4"/>
        <v>0.0003071343831803249</v>
      </c>
      <c r="M29" s="68" t="s">
        <v>198</v>
      </c>
      <c r="N29" s="81">
        <f>E53</f>
        <v>0.04015795310327306</v>
      </c>
    </row>
    <row r="30" spans="1:14" ht="12.75" customHeight="1">
      <c r="A30" s="272" t="s">
        <v>499</v>
      </c>
      <c r="B30" s="435">
        <v>116073</v>
      </c>
      <c r="C30" s="271">
        <f t="shared" si="1"/>
        <v>8.234703841526423E-05</v>
      </c>
      <c r="D30" s="435"/>
      <c r="E30" s="271">
        <f t="shared" si="2"/>
        <v>0</v>
      </c>
      <c r="F30" s="435"/>
      <c r="G30" s="271">
        <f t="shared" si="3"/>
        <v>0</v>
      </c>
      <c r="H30" s="435"/>
      <c r="I30" s="271"/>
      <c r="J30" s="435">
        <f>SUM(F30,D30,B30,'- 12 -'!J31,'- 12 -'!H31,'- 12 -'!F31,'- 12 -'!D31,'- 12 -'!B31)</f>
        <v>1374436</v>
      </c>
      <c r="K30" s="271">
        <f t="shared" si="4"/>
        <v>0.0009750823541333654</v>
      </c>
      <c r="M30" s="68" t="s">
        <v>222</v>
      </c>
      <c r="N30" s="81">
        <f>G53</f>
        <v>0.12104281741871954</v>
      </c>
    </row>
    <row r="31" spans="1:14" ht="12.75" customHeight="1">
      <c r="A31" s="272" t="s">
        <v>500</v>
      </c>
      <c r="B31" s="435">
        <v>4908</v>
      </c>
      <c r="C31" s="271">
        <f t="shared" si="1"/>
        <v>3.481940369785539E-06</v>
      </c>
      <c r="D31" s="435">
        <v>856877</v>
      </c>
      <c r="E31" s="271">
        <f t="shared" si="2"/>
        <v>0.0006079043639447277</v>
      </c>
      <c r="F31" s="435">
        <v>5940430</v>
      </c>
      <c r="G31" s="271">
        <f t="shared" si="3"/>
        <v>0.004214389370595989</v>
      </c>
      <c r="H31" s="435"/>
      <c r="I31" s="271"/>
      <c r="J31" s="435">
        <f>SUM(F31,D31,B31,'- 12 -'!J32,'- 12 -'!H32,'- 12 -'!F32,'- 12 -'!D32,'- 12 -'!B32)</f>
        <v>8027047</v>
      </c>
      <c r="K31" s="271">
        <f t="shared" si="4"/>
        <v>0.00569472269752769</v>
      </c>
      <c r="M31" s="68" t="s">
        <v>67</v>
      </c>
      <c r="N31" s="81">
        <f>I53</f>
        <v>0.017740605370280247</v>
      </c>
    </row>
    <row r="32" spans="1:14" ht="12.75">
      <c r="A32" s="272" t="s">
        <v>501</v>
      </c>
      <c r="B32" s="435">
        <v>252907</v>
      </c>
      <c r="C32" s="271">
        <f t="shared" si="1"/>
        <v>0.0001794227981054098</v>
      </c>
      <c r="D32" s="435">
        <v>1385295</v>
      </c>
      <c r="E32" s="271">
        <f t="shared" si="2"/>
        <v>0.000982786182673606</v>
      </c>
      <c r="F32" s="435">
        <v>15539463</v>
      </c>
      <c r="G32" s="271">
        <f t="shared" si="3"/>
        <v>0.011024344650466322</v>
      </c>
      <c r="H32" s="435"/>
      <c r="I32" s="271"/>
      <c r="J32" s="435">
        <f>SUM(F32,D32,B32,'- 12 -'!J33,'- 12 -'!H33,'- 12 -'!F33,'- 12 -'!D33,'- 12 -'!B33)</f>
        <v>20663288</v>
      </c>
      <c r="K32" s="271">
        <f t="shared" si="4"/>
        <v>0.014659400297413425</v>
      </c>
      <c r="N32" s="81"/>
    </row>
    <row r="33" spans="1:14" ht="12.75">
      <c r="A33" s="272" t="s">
        <v>502</v>
      </c>
      <c r="B33" s="435">
        <v>64879</v>
      </c>
      <c r="C33" s="271">
        <f t="shared" si="1"/>
        <v>4.60278747455819E-05</v>
      </c>
      <c r="D33" s="435">
        <v>278126</v>
      </c>
      <c r="E33" s="271">
        <f t="shared" si="2"/>
        <v>0.00019731421093866603</v>
      </c>
      <c r="F33" s="435">
        <v>2072686</v>
      </c>
      <c r="G33" s="271">
        <f t="shared" si="3"/>
        <v>0.001470450093172231</v>
      </c>
      <c r="H33" s="435"/>
      <c r="I33" s="271"/>
      <c r="J33" s="435">
        <f>SUM(F33,D33,B33,'- 12 -'!J34,'- 12 -'!H34,'- 12 -'!F34,'- 12 -'!D34,'- 12 -'!B34)</f>
        <v>6309608</v>
      </c>
      <c r="K33" s="271">
        <f t="shared" si="4"/>
        <v>0.0044762996765936825</v>
      </c>
      <c r="N33" s="81">
        <f>SUM(N23:N31)</f>
        <v>1.0000000000000002</v>
      </c>
    </row>
    <row r="34" spans="1:11" ht="12.75">
      <c r="A34" s="270" t="s">
        <v>503</v>
      </c>
      <c r="B34" s="435"/>
      <c r="C34" s="271">
        <f t="shared" si="1"/>
        <v>0</v>
      </c>
      <c r="D34" s="435"/>
      <c r="E34" s="271">
        <f t="shared" si="2"/>
        <v>0</v>
      </c>
      <c r="F34" s="435">
        <v>3989673</v>
      </c>
      <c r="G34" s="271">
        <f t="shared" si="3"/>
        <v>0.0028304408070381785</v>
      </c>
      <c r="H34" s="435"/>
      <c r="I34" s="271"/>
      <c r="J34" s="435">
        <f>SUM(F34,D34,B34,'- 12 -'!J35,'- 12 -'!H35,'- 12 -'!F35,'- 12 -'!D35,'- 12 -'!B35)</f>
        <v>3989673</v>
      </c>
      <c r="K34" s="271">
        <f t="shared" si="4"/>
        <v>0.0028304408070381785</v>
      </c>
    </row>
    <row r="35" spans="1:11" ht="12.75">
      <c r="A35" s="272" t="s">
        <v>504</v>
      </c>
      <c r="B35" s="435">
        <v>27092</v>
      </c>
      <c r="C35" s="271">
        <f>B35/J53</f>
        <v>1.9220197330527673E-05</v>
      </c>
      <c r="D35" s="435">
        <v>19250</v>
      </c>
      <c r="E35" s="271">
        <f>D35/J53</f>
        <v>1.3656754710344668E-05</v>
      </c>
      <c r="F35" s="435">
        <v>20375</v>
      </c>
      <c r="G35" s="271">
        <f>F35/J53</f>
        <v>1.4454876738871304E-05</v>
      </c>
      <c r="H35" s="435"/>
      <c r="I35" s="271"/>
      <c r="J35" s="435">
        <f>SUM(F35,D35,B35,'- 12 -'!J36,'- 12 -'!H36,'- 12 -'!F36,'- 12 -'!D36,'- 12 -'!B36)</f>
        <v>1042307</v>
      </c>
      <c r="K35" s="271">
        <f t="shared" si="4"/>
        <v>0.0007394561575000114</v>
      </c>
    </row>
    <row r="36" spans="1:11" ht="12.75">
      <c r="A36" s="272" t="s">
        <v>505</v>
      </c>
      <c r="B36" s="435">
        <v>90580</v>
      </c>
      <c r="C36" s="271">
        <f t="shared" si="1"/>
        <v>6.426123852794909E-05</v>
      </c>
      <c r="D36" s="435">
        <v>32205</v>
      </c>
      <c r="E36" s="271">
        <f t="shared" si="2"/>
        <v>2.2847573269955845E-05</v>
      </c>
      <c r="F36" s="435">
        <v>31268</v>
      </c>
      <c r="G36" s="271">
        <f t="shared" si="3"/>
        <v>2.218282630041855E-05</v>
      </c>
      <c r="H36" s="435"/>
      <c r="I36" s="271"/>
      <c r="J36" s="435">
        <f>SUM(F36,D36,B36,'- 12 -'!J37,'- 12 -'!H37,'- 12 -'!F37,'- 12 -'!D37,'- 12 -'!B37)</f>
        <v>2154374</v>
      </c>
      <c r="K36" s="271">
        <f t="shared" si="4"/>
        <v>0.0015284029751867056</v>
      </c>
    </row>
    <row r="37" spans="1:11" ht="12.75">
      <c r="A37" s="467" t="s">
        <v>506</v>
      </c>
      <c r="B37" s="435">
        <v>5321528</v>
      </c>
      <c r="C37" s="271">
        <f>B37/'- 13 -'!$J$53</f>
        <v>0.0037753144197522617</v>
      </c>
      <c r="D37" s="435">
        <v>159060</v>
      </c>
      <c r="E37" s="271">
        <f>D37/'- 13 -'!$J$53</f>
        <v>0.00011284381320661937</v>
      </c>
      <c r="F37" s="435">
        <v>186900</v>
      </c>
      <c r="G37" s="271">
        <f>F37/'- 13 -'!$J$53</f>
        <v>0.00013259467300589186</v>
      </c>
      <c r="H37" s="435"/>
      <c r="I37" s="271"/>
      <c r="J37" s="435">
        <f>SUM(F37,D37,B37,'- 12 -'!J38,'- 12 -'!H38,'- 12 -'!F38,'- 12 -'!D38,'- 12 -'!B38)</f>
        <v>7370545</v>
      </c>
      <c r="K37" s="271">
        <f t="shared" si="4"/>
        <v>0.005228972734886096</v>
      </c>
    </row>
    <row r="38" spans="1:11" ht="12.75">
      <c r="A38" s="540" t="s">
        <v>507</v>
      </c>
      <c r="B38" s="538">
        <v>505844</v>
      </c>
      <c r="C38" s="539">
        <f t="shared" si="1"/>
        <v>0.00035886687946491366</v>
      </c>
      <c r="D38" s="538">
        <v>25050</v>
      </c>
      <c r="E38" s="539">
        <f t="shared" si="2"/>
        <v>1.7771517168526438E-05</v>
      </c>
      <c r="F38" s="538">
        <v>42798</v>
      </c>
      <c r="G38" s="539">
        <f t="shared" si="3"/>
        <v>3.0362690290562654E-05</v>
      </c>
      <c r="H38" s="538"/>
      <c r="I38" s="539"/>
      <c r="J38" s="538">
        <f>SUM(F38,D38,B38,'- 12 -'!J39,'- 12 -'!H39,'- 12 -'!F39,'- 12 -'!D39,'- 12 -'!B39)</f>
        <v>5035439</v>
      </c>
      <c r="K38" s="539">
        <f t="shared" si="4"/>
        <v>0.0035723509237352334</v>
      </c>
    </row>
    <row r="39" spans="1:11" ht="12.75">
      <c r="A39" s="543" t="s">
        <v>508</v>
      </c>
      <c r="B39" s="543">
        <f>SUM(B24:B38)</f>
        <v>8821899</v>
      </c>
      <c r="C39" s="544">
        <f>B39/$J$53</f>
        <v>0.006258623933632982</v>
      </c>
      <c r="D39" s="543">
        <f>SUM(D24:D38)</f>
        <v>15907405.5</v>
      </c>
      <c r="E39" s="544">
        <f>D39/$J$53</f>
        <v>0.011285378441116243</v>
      </c>
      <c r="F39" s="543">
        <f>SUM(F24:F38)</f>
        <v>73422555</v>
      </c>
      <c r="G39" s="544">
        <f>F39/$J$53</f>
        <v>0.05208902980996314</v>
      </c>
      <c r="H39" s="543"/>
      <c r="I39" s="544"/>
      <c r="J39" s="543">
        <f>SUM(F39,D39,B39,'- 12 -'!J40,'- 12 -'!H40,'- 12 -'!F40,'- 12 -'!D40,'- 12 -'!B40)</f>
        <v>140812956.25</v>
      </c>
      <c r="K39" s="544">
        <f>J39/$J$53</f>
        <v>0.09989859758674001</v>
      </c>
    </row>
    <row r="40" spans="1:11" ht="12.75">
      <c r="A40" s="545" t="s">
        <v>509</v>
      </c>
      <c r="B40" s="546"/>
      <c r="C40" s="547"/>
      <c r="D40" s="546"/>
      <c r="E40" s="547"/>
      <c r="F40" s="546"/>
      <c r="G40" s="547"/>
      <c r="H40" s="546"/>
      <c r="I40" s="547"/>
      <c r="J40" s="546"/>
      <c r="K40" s="547"/>
    </row>
    <row r="41" spans="1:11" ht="12.75">
      <c r="A41" s="272" t="s">
        <v>510</v>
      </c>
      <c r="B41" s="270">
        <v>3390832</v>
      </c>
      <c r="C41" s="271">
        <f aca="true" t="shared" si="5" ref="C41:C46">B41/$J$53</f>
        <v>0.0024055979682071392</v>
      </c>
      <c r="D41" s="468">
        <v>10925421</v>
      </c>
      <c r="E41" s="271">
        <f aca="true" t="shared" si="6" ref="E41:E46">D41/$J$53</f>
        <v>0.007750950374246677</v>
      </c>
      <c r="F41" s="468">
        <v>13187535</v>
      </c>
      <c r="G41" s="271">
        <f aca="true" t="shared" si="7" ref="G41:G46">F41/$J$53</f>
        <v>0.009355788609303126</v>
      </c>
      <c r="H41" s="468"/>
      <c r="I41" s="271"/>
      <c r="J41" s="468">
        <f>SUM(F41,D41,B41,'- 12 -'!J42,'- 12 -'!H42,'- 12 -'!F42,'- 12 -'!D42,'- 12 -'!B42)</f>
        <v>55608817.2</v>
      </c>
      <c r="K41" s="271">
        <f aca="true" t="shared" si="8" ref="K41:K46">J41/$J$53</f>
        <v>0.03945121954456081</v>
      </c>
    </row>
    <row r="42" spans="1:11" ht="12.75">
      <c r="A42" s="272" t="s">
        <v>511</v>
      </c>
      <c r="B42" s="270">
        <v>2869464.5</v>
      </c>
      <c r="C42" s="271">
        <f t="shared" si="5"/>
        <v>0.0020357180689112627</v>
      </c>
      <c r="D42" s="468">
        <v>15500</v>
      </c>
      <c r="E42" s="271">
        <f t="shared" si="6"/>
        <v>1.0996347948589213E-05</v>
      </c>
      <c r="F42" s="468">
        <v>91172</v>
      </c>
      <c r="G42" s="271">
        <f t="shared" si="7"/>
        <v>6.468122807540489E-05</v>
      </c>
      <c r="H42" s="468"/>
      <c r="I42" s="271"/>
      <c r="J42" s="468">
        <f>SUM(F42,D42,B42,'- 12 -'!J43,'- 12 -'!H43,'- 12 -'!F43,'- 12 -'!D43,'- 12 -'!B43)</f>
        <v>13423397.5</v>
      </c>
      <c r="K42" s="271">
        <f t="shared" si="8"/>
        <v>0.009523119326595005</v>
      </c>
    </row>
    <row r="43" spans="1:11" ht="12.75">
      <c r="A43" s="272" t="s">
        <v>512</v>
      </c>
      <c r="B43" s="270">
        <v>174758</v>
      </c>
      <c r="C43" s="271">
        <f t="shared" si="5"/>
        <v>0.00012398063063222926</v>
      </c>
      <c r="D43" s="468">
        <v>337830</v>
      </c>
      <c r="E43" s="271">
        <f t="shared" si="6"/>
        <v>0.0002396707243530254</v>
      </c>
      <c r="F43" s="468">
        <v>1978587</v>
      </c>
      <c r="G43" s="271">
        <f t="shared" si="7"/>
        <v>0.0014036923289390507</v>
      </c>
      <c r="H43" s="468"/>
      <c r="I43" s="271"/>
      <c r="J43" s="468">
        <f>SUM(F43,D43,B43,'- 12 -'!J44,'- 12 -'!H44,'- 12 -'!F44,'- 12 -'!D44,'- 12 -'!B44)</f>
        <v>12389838</v>
      </c>
      <c r="K43" s="271">
        <f t="shared" si="8"/>
        <v>0.008789869011267914</v>
      </c>
    </row>
    <row r="44" spans="1:11" ht="12.75">
      <c r="A44" s="272" t="s">
        <v>513</v>
      </c>
      <c r="B44" s="270"/>
      <c r="C44" s="271">
        <f t="shared" si="5"/>
        <v>0</v>
      </c>
      <c r="D44" s="468">
        <v>0</v>
      </c>
      <c r="E44" s="271">
        <f t="shared" si="6"/>
        <v>0</v>
      </c>
      <c r="F44" s="468">
        <v>10000</v>
      </c>
      <c r="G44" s="271">
        <f t="shared" si="7"/>
        <v>7.094418031347879E-06</v>
      </c>
      <c r="H44" s="468"/>
      <c r="I44" s="271"/>
      <c r="J44" s="468">
        <f>SUM(F44,D44,B44,'- 12 -'!J45,'- 12 -'!H45,'- 12 -'!F45,'- 12 -'!D45,'- 12 -'!B45)</f>
        <v>10000</v>
      </c>
      <c r="K44" s="271">
        <f t="shared" si="8"/>
        <v>7.094418031347879E-06</v>
      </c>
    </row>
    <row r="45" spans="1:11" ht="12.75">
      <c r="A45" s="540" t="s">
        <v>514</v>
      </c>
      <c r="B45" s="541">
        <v>584042</v>
      </c>
      <c r="C45" s="539">
        <f t="shared" si="5"/>
        <v>0.0004143438095864478</v>
      </c>
      <c r="D45" s="542">
        <v>68210</v>
      </c>
      <c r="E45" s="539">
        <f t="shared" si="6"/>
        <v>4.839102539182388E-05</v>
      </c>
      <c r="F45" s="542">
        <v>53200</v>
      </c>
      <c r="G45" s="539">
        <f t="shared" si="7"/>
        <v>3.774230392677072E-05</v>
      </c>
      <c r="H45" s="542"/>
      <c r="I45" s="539"/>
      <c r="J45" s="542">
        <f>SUM(F45,D45,B45,'- 12 -'!J46,'- 12 -'!H46,'- 12 -'!F46,'- 12 -'!D46,'- 12 -'!B46)</f>
        <v>13450731</v>
      </c>
      <c r="K45" s="539">
        <f t="shared" si="8"/>
        <v>0.00954251085412099</v>
      </c>
    </row>
    <row r="46" spans="1:11" ht="12.75">
      <c r="A46" s="543" t="s">
        <v>515</v>
      </c>
      <c r="B46" s="543">
        <f>SUM(B41:B45)</f>
        <v>7019096.5</v>
      </c>
      <c r="C46" s="544">
        <f t="shared" si="5"/>
        <v>0.004979640477337079</v>
      </c>
      <c r="D46" s="543">
        <f>SUM(D41:D45)</f>
        <v>11346961</v>
      </c>
      <c r="E46" s="544">
        <f t="shared" si="6"/>
        <v>0.008050008471940116</v>
      </c>
      <c r="F46" s="543">
        <f>SUM(F41:F45)</f>
        <v>15320494</v>
      </c>
      <c r="G46" s="544">
        <f t="shared" si="7"/>
        <v>0.010868998888275699</v>
      </c>
      <c r="H46" s="543"/>
      <c r="I46" s="544"/>
      <c r="J46" s="543">
        <f>SUM(F46,D46,B46,'- 12 -'!J47,'- 12 -'!H47,'- 12 -'!F47,'- 12 -'!D47,'- 12 -'!B47)</f>
        <v>94882783.7</v>
      </c>
      <c r="K46" s="544">
        <f t="shared" si="8"/>
        <v>0.06731381315457606</v>
      </c>
    </row>
    <row r="47" spans="1:11" ht="12.75">
      <c r="A47" s="545" t="s">
        <v>112</v>
      </c>
      <c r="B47" s="546"/>
      <c r="C47" s="547"/>
      <c r="D47" s="546"/>
      <c r="E47" s="547"/>
      <c r="F47" s="546"/>
      <c r="G47" s="547"/>
      <c r="H47" s="546"/>
      <c r="I47" s="547"/>
      <c r="J47" s="546"/>
      <c r="K47" s="547"/>
    </row>
    <row r="48" spans="1:11" ht="12.75">
      <c r="A48" s="272" t="s">
        <v>516</v>
      </c>
      <c r="B48" s="270"/>
      <c r="C48" s="271"/>
      <c r="D48" s="270"/>
      <c r="E48" s="271"/>
      <c r="F48" s="270"/>
      <c r="G48" s="271"/>
      <c r="H48" s="270">
        <f>'- 10 -'!G27</f>
        <v>2670880</v>
      </c>
      <c r="I48" s="271">
        <f>H48/$J$53</f>
        <v>0.0018948339231566423</v>
      </c>
      <c r="J48" s="270">
        <f>H48</f>
        <v>2670880</v>
      </c>
      <c r="K48" s="271">
        <f>J48/$J$53</f>
        <v>0.0018948339231566423</v>
      </c>
    </row>
    <row r="49" spans="1:11" ht="12.75">
      <c r="A49" s="272" t="s">
        <v>517</v>
      </c>
      <c r="B49" s="270"/>
      <c r="C49" s="271"/>
      <c r="D49" s="270"/>
      <c r="E49" s="271"/>
      <c r="F49" s="270"/>
      <c r="G49" s="271"/>
      <c r="H49" s="270">
        <f>'- 10 -'!H27</f>
        <v>22335548</v>
      </c>
      <c r="I49" s="271">
        <f>H49/$J$53</f>
        <v>0.015845771447123607</v>
      </c>
      <c r="J49" s="270">
        <f>H49</f>
        <v>22335548</v>
      </c>
      <c r="K49" s="271">
        <f>J49/$J$53</f>
        <v>0.015845771447123607</v>
      </c>
    </row>
    <row r="50" spans="1:11" ht="12.75">
      <c r="A50" s="540" t="s">
        <v>518</v>
      </c>
      <c r="B50" s="541"/>
      <c r="C50" s="539"/>
      <c r="D50" s="541"/>
      <c r="E50" s="539"/>
      <c r="F50" s="541"/>
      <c r="G50" s="539"/>
      <c r="H50" s="541"/>
      <c r="I50" s="539"/>
      <c r="J50" s="541"/>
      <c r="K50" s="539"/>
    </row>
    <row r="51" spans="1:11" ht="12.75">
      <c r="A51" s="543" t="s">
        <v>519</v>
      </c>
      <c r="B51" s="543"/>
      <c r="C51" s="544"/>
      <c r="D51" s="543"/>
      <c r="E51" s="544"/>
      <c r="F51" s="543"/>
      <c r="G51" s="544"/>
      <c r="H51" s="543">
        <f>SUM(H48:H50)</f>
        <v>25006428</v>
      </c>
      <c r="I51" s="544">
        <f>H51/$J$53</f>
        <v>0.017740605370280247</v>
      </c>
      <c r="J51" s="543">
        <f>SUM(H51,D51)</f>
        <v>25006428</v>
      </c>
      <c r="K51" s="544">
        <f>J51/$J$53</f>
        <v>0.017740605370280247</v>
      </c>
    </row>
    <row r="52" spans="1:11" ht="4.5" customHeight="1">
      <c r="A52" s="336"/>
      <c r="B52" s="532"/>
      <c r="C52" s="189"/>
      <c r="D52" s="125"/>
      <c r="E52" s="189"/>
      <c r="F52" s="125"/>
      <c r="G52" s="189"/>
      <c r="H52" s="125"/>
      <c r="I52" s="189"/>
      <c r="J52" s="125"/>
      <c r="K52" s="189"/>
    </row>
    <row r="53" spans="1:11" ht="12.75">
      <c r="A53" s="465" t="s">
        <v>520</v>
      </c>
      <c r="B53" s="465">
        <f>SUM(B51,B46,B39,B22,B21)</f>
        <v>73167299.71</v>
      </c>
      <c r="C53" s="466">
        <f>B53/$J$53</f>
        <v>0.05190794103676584</v>
      </c>
      <c r="D53" s="465">
        <f>SUM(D51,D46,D39,D22,D21)</f>
        <v>56604999.77</v>
      </c>
      <c r="E53" s="466">
        <f>D53/$J$53</f>
        <v>0.04015795310327306</v>
      </c>
      <c r="F53" s="465">
        <f>SUM(F51,F46,F39,F22,F21)</f>
        <v>170616979.27</v>
      </c>
      <c r="G53" s="466">
        <f>F53/$J$53</f>
        <v>0.12104281741871954</v>
      </c>
      <c r="H53" s="465">
        <f>SUM(H51,H46,H39,H22,H21)</f>
        <v>25006428</v>
      </c>
      <c r="I53" s="466">
        <f>H53/$J$53</f>
        <v>0.017740605370280247</v>
      </c>
      <c r="J53" s="465">
        <f>SUM(J51,J46,J39,J22,J21)</f>
        <v>1409558889.23</v>
      </c>
      <c r="K53" s="466">
        <f>J53/$J$53</f>
        <v>1</v>
      </c>
    </row>
    <row r="54" ht="6" customHeight="1"/>
  </sheetData>
  <mergeCells count="1">
    <mergeCell ref="L26:L28"/>
  </mergeCells>
  <printOptions verticalCentered="1"/>
  <pageMargins left="0.75" right="0" top="0.3" bottom="0.3" header="0" footer="0"/>
  <pageSetup fitToHeight="1" fitToWidth="1" horizontalDpi="300" verticalDpi="300" orientation="landscape" scale="84"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I59"/>
  <sheetViews>
    <sheetView showGridLines="0" showZeros="0" workbookViewId="0" topLeftCell="A1">
      <selection activeCell="A1" sqref="A1"/>
    </sheetView>
  </sheetViews>
  <sheetFormatPr defaultColWidth="15.83203125" defaultRowHeight="12"/>
  <cols>
    <col min="1" max="1" width="34.83203125" style="68" customWidth="1"/>
    <col min="2" max="2" width="17.83203125" style="68" customWidth="1"/>
    <col min="3" max="3" width="8.83203125" style="68" customWidth="1"/>
    <col min="4" max="4" width="9.83203125" style="68" customWidth="1"/>
    <col min="5" max="5" width="17.83203125" style="68" customWidth="1"/>
    <col min="6" max="6" width="8.83203125" style="68" customWidth="1"/>
    <col min="7" max="7" width="9.83203125" style="68" customWidth="1"/>
    <col min="8" max="8" width="17.83203125" style="68" customWidth="1"/>
    <col min="9" max="9" width="8.83203125" style="68" customWidth="1"/>
    <col min="10" max="16384" width="15.83203125" style="68" customWidth="1"/>
  </cols>
  <sheetData>
    <row r="1" spans="1:9" ht="6.75" customHeight="1">
      <c r="A1" s="13"/>
      <c r="B1" s="44"/>
      <c r="C1" s="44"/>
      <c r="D1" s="44"/>
      <c r="E1" s="44"/>
      <c r="F1" s="44"/>
      <c r="G1" s="44"/>
      <c r="H1" s="44"/>
      <c r="I1" s="44"/>
    </row>
    <row r="2" spans="1:9" ht="15.75" customHeight="1">
      <c r="A2" s="351"/>
      <c r="B2" s="395" t="s">
        <v>1</v>
      </c>
      <c r="C2" s="45"/>
      <c r="D2" s="45"/>
      <c r="E2" s="45"/>
      <c r="F2" s="45"/>
      <c r="G2" s="45"/>
      <c r="H2" s="46"/>
      <c r="I2" s="356" t="s">
        <v>2</v>
      </c>
    </row>
    <row r="3" spans="1:9" ht="15.75" customHeight="1">
      <c r="A3" s="352"/>
      <c r="B3" s="536" t="s">
        <v>569</v>
      </c>
      <c r="C3" s="48"/>
      <c r="D3" s="48"/>
      <c r="E3" s="48"/>
      <c r="F3" s="48"/>
      <c r="G3" s="48"/>
      <c r="H3" s="49"/>
      <c r="I3" s="50"/>
    </row>
    <row r="4" spans="1:9" ht="15.75" customHeight="1">
      <c r="A4" s="10"/>
      <c r="B4" s="44"/>
      <c r="C4" s="44"/>
      <c r="D4" s="44"/>
      <c r="E4" s="44"/>
      <c r="F4" s="44"/>
      <c r="G4" s="44"/>
      <c r="H4" s="44"/>
      <c r="I4" s="44"/>
    </row>
    <row r="5" spans="1:9" ht="15.75" customHeight="1">
      <c r="A5" s="10"/>
      <c r="B5" s="44"/>
      <c r="C5" s="44"/>
      <c r="D5" s="44"/>
      <c r="E5" s="44"/>
      <c r="F5" s="44"/>
      <c r="G5" s="44"/>
      <c r="H5" s="44"/>
      <c r="I5" s="44"/>
    </row>
    <row r="6" spans="1:9" ht="15.75" customHeight="1">
      <c r="A6" s="10"/>
      <c r="B6" s="51"/>
      <c r="C6" s="52"/>
      <c r="D6" s="53"/>
      <c r="E6" s="54"/>
      <c r="F6" s="52"/>
      <c r="G6" s="53"/>
      <c r="H6" s="54" t="s">
        <v>294</v>
      </c>
      <c r="I6" s="53"/>
    </row>
    <row r="7" spans="1:9" ht="15.75" customHeight="1">
      <c r="A7" s="10"/>
      <c r="B7" s="55" t="s">
        <v>61</v>
      </c>
      <c r="C7" s="56"/>
      <c r="D7" s="57"/>
      <c r="E7" s="55" t="s">
        <v>62</v>
      </c>
      <c r="F7" s="56"/>
      <c r="G7" s="57"/>
      <c r="H7" s="55" t="s">
        <v>403</v>
      </c>
      <c r="I7" s="57"/>
    </row>
    <row r="8" spans="1:9" ht="15.75" customHeight="1">
      <c r="A8" s="323"/>
      <c r="B8" s="60" t="s">
        <v>3</v>
      </c>
      <c r="C8" s="58"/>
      <c r="D8" s="59" t="s">
        <v>74</v>
      </c>
      <c r="E8" s="60"/>
      <c r="F8" s="59"/>
      <c r="G8" s="59" t="s">
        <v>74</v>
      </c>
      <c r="H8" s="60"/>
      <c r="I8" s="59"/>
    </row>
    <row r="9" spans="1:9" ht="15.75" customHeight="1">
      <c r="A9" s="324" t="s">
        <v>99</v>
      </c>
      <c r="B9" s="62" t="s">
        <v>100</v>
      </c>
      <c r="C9" s="62" t="s">
        <v>101</v>
      </c>
      <c r="D9" s="62" t="s">
        <v>102</v>
      </c>
      <c r="E9" s="62" t="s">
        <v>100</v>
      </c>
      <c r="F9" s="62" t="s">
        <v>101</v>
      </c>
      <c r="G9" s="62" t="s">
        <v>102</v>
      </c>
      <c r="H9" s="62" t="s">
        <v>100</v>
      </c>
      <c r="I9" s="62" t="s">
        <v>101</v>
      </c>
    </row>
    <row r="10" spans="1:9" ht="4.5" customHeight="1">
      <c r="A10" s="63"/>
      <c r="B10" s="10"/>
      <c r="C10" s="10"/>
      <c r="D10" s="10"/>
      <c r="E10" s="10"/>
      <c r="F10" s="10"/>
      <c r="G10" s="10"/>
      <c r="H10" s="10"/>
      <c r="I10" s="10"/>
    </row>
    <row r="11" spans="1:9" ht="13.5" customHeight="1">
      <c r="A11" s="422" t="s">
        <v>338</v>
      </c>
      <c r="B11" s="397">
        <f>SUM('- 18 -'!B11,'- 18 -'!E11,'- 19 -'!B11,'- 19 -'!E11,'- 19 -'!H11,'- 20 -'!B11)</f>
        <v>6859575</v>
      </c>
      <c r="C11" s="285">
        <f>B11/'- 3 -'!D11</f>
        <v>0.6025847215455657</v>
      </c>
      <c r="D11" s="397">
        <f>B11/'- 7 -'!C11</f>
        <v>4419.8292525773195</v>
      </c>
      <c r="E11" s="397">
        <f>SUM('- 21 -'!B11,'- 21 -'!E11,'- 21 -'!H11,'- 22 -'!B11,'- 22 -'!E11,'- 22 -'!H11)</f>
        <v>1350491</v>
      </c>
      <c r="F11" s="285">
        <f>E11/'- 3 -'!D11</f>
        <v>0.11863493630214592</v>
      </c>
      <c r="G11" s="397">
        <f>E11/'- 7 -'!F11</f>
        <v>848.8315524827153</v>
      </c>
      <c r="H11" s="397">
        <f>SUM('- 23 -'!D11,'- 23 -'!B11)</f>
        <v>0</v>
      </c>
      <c r="I11" s="285">
        <f>H11/'- 3 -'!D11</f>
        <v>0</v>
      </c>
    </row>
    <row r="12" spans="1:9" ht="13.5" customHeight="1">
      <c r="A12" s="423" t="s">
        <v>339</v>
      </c>
      <c r="B12" s="396">
        <f>SUM('- 18 -'!B12,'- 18 -'!E12,'- 19 -'!B12,'- 19 -'!E12,'- 19 -'!H12,'- 20 -'!B12)</f>
        <v>10861763</v>
      </c>
      <c r="C12" s="286">
        <f>B12/'- 3 -'!D12</f>
        <v>0.5705494960123698</v>
      </c>
      <c r="D12" s="396">
        <f>B12/'- 7 -'!C12</f>
        <v>4499.4875724937865</v>
      </c>
      <c r="E12" s="396">
        <f>SUM('- 21 -'!B12,'- 21 -'!E12,'- 21 -'!H12,'- 22 -'!B12,'- 22 -'!E12,'- 22 -'!H12)</f>
        <v>2506544</v>
      </c>
      <c r="F12" s="286">
        <f>E12/'- 3 -'!D12</f>
        <v>0.13166439149269132</v>
      </c>
      <c r="G12" s="396">
        <f>E12/'- 7 -'!F12</f>
        <v>1038.3363711681857</v>
      </c>
      <c r="H12" s="396">
        <f>SUM('- 23 -'!D12,'- 23 -'!B12)</f>
        <v>475875</v>
      </c>
      <c r="I12" s="286">
        <f>H12/'- 3 -'!D12</f>
        <v>0.0249968850742634</v>
      </c>
    </row>
    <row r="13" spans="1:9" ht="13.5" customHeight="1">
      <c r="A13" s="422" t="s">
        <v>340</v>
      </c>
      <c r="B13" s="397">
        <f>SUM('- 18 -'!B13,'- 18 -'!E13,'- 19 -'!B13,'- 19 -'!E13,'- 19 -'!H13,'- 20 -'!B13)</f>
        <v>29714500</v>
      </c>
      <c r="C13" s="285">
        <f>B13/'- 3 -'!D13</f>
        <v>0.6122308117062396</v>
      </c>
      <c r="D13" s="397">
        <f>B13/'- 7 -'!C13</f>
        <v>4179.254571026723</v>
      </c>
      <c r="E13" s="397">
        <f>SUM('- 21 -'!B13,'- 21 -'!E13,'- 21 -'!H13,'- 22 -'!B13,'- 22 -'!E13,'- 22 -'!H13)</f>
        <v>7194100</v>
      </c>
      <c r="F13" s="285">
        <f>E13/'- 3 -'!D13</f>
        <v>0.14822560307243463</v>
      </c>
      <c r="G13" s="397">
        <f>E13/'- 7 -'!F13</f>
        <v>986.4390511449335</v>
      </c>
      <c r="H13" s="397">
        <f>SUM('- 23 -'!D13,'- 23 -'!B13)</f>
        <v>0</v>
      </c>
      <c r="I13" s="285">
        <f>H13/'- 3 -'!D13</f>
        <v>0</v>
      </c>
    </row>
    <row r="14" spans="1:9" ht="13.5" customHeight="1">
      <c r="A14" s="423" t="s">
        <v>377</v>
      </c>
      <c r="B14" s="396">
        <f>SUM('- 18 -'!B14,'- 18 -'!E14,'- 19 -'!B14,'- 19 -'!E14,'- 19 -'!H14,'- 20 -'!B14)</f>
        <v>23836283</v>
      </c>
      <c r="C14" s="286">
        <f>B14/'- 3 -'!D14</f>
        <v>0.5708175871034882</v>
      </c>
      <c r="D14" s="396">
        <f>B14/'- 7 -'!C14</f>
        <v>5395.265504753282</v>
      </c>
      <c r="E14" s="396">
        <f>SUM('- 21 -'!B14,'- 21 -'!E14,'- 21 -'!H14,'- 22 -'!B14,'- 22 -'!E14,'- 22 -'!H14)</f>
        <v>4661915</v>
      </c>
      <c r="F14" s="286">
        <f>E14/'- 3 -'!D14</f>
        <v>0.11164085740975462</v>
      </c>
      <c r="G14" s="396">
        <f>E14/'- 7 -'!F14</f>
        <v>1041.0707905314873</v>
      </c>
      <c r="H14" s="396">
        <f>SUM('- 23 -'!D14,'- 23 -'!B14)</f>
        <v>0</v>
      </c>
      <c r="I14" s="286">
        <f>H14/'- 3 -'!D14</f>
        <v>0</v>
      </c>
    </row>
    <row r="15" spans="1:9" ht="13.5" customHeight="1">
      <c r="A15" s="422" t="s">
        <v>341</v>
      </c>
      <c r="B15" s="397">
        <f>SUM('- 18 -'!B15,'- 18 -'!E15,'- 19 -'!B15,'- 19 -'!E15,'- 19 -'!H15,'- 20 -'!B15)</f>
        <v>7184556</v>
      </c>
      <c r="C15" s="285">
        <f>B15/'- 3 -'!D15</f>
        <v>0.5544109025911996</v>
      </c>
      <c r="D15" s="397">
        <f>B15/'- 7 -'!C15</f>
        <v>4468.007462686567</v>
      </c>
      <c r="E15" s="397">
        <f>SUM('- 21 -'!B15,'- 21 -'!E15,'- 21 -'!H15,'- 22 -'!B15,'- 22 -'!E15,'- 22 -'!H15)</f>
        <v>1450975</v>
      </c>
      <c r="F15" s="285">
        <f>E15/'- 3 -'!D15</f>
        <v>0.1119674423008556</v>
      </c>
      <c r="G15" s="397">
        <f>E15/'- 7 -'!F15</f>
        <v>902.3476368159204</v>
      </c>
      <c r="H15" s="397">
        <f>SUM('- 23 -'!D15,'- 23 -'!B15)</f>
        <v>100000</v>
      </c>
      <c r="I15" s="285">
        <f>H15/'- 3 -'!D15</f>
        <v>0.007716703754431028</v>
      </c>
    </row>
    <row r="16" spans="1:9" ht="13.5" customHeight="1">
      <c r="A16" s="423" t="s">
        <v>342</v>
      </c>
      <c r="B16" s="396">
        <f>SUM('- 18 -'!B16,'- 18 -'!E16,'- 19 -'!B16,'- 19 -'!E16,'- 19 -'!H16,'- 20 -'!B16)</f>
        <v>6626094</v>
      </c>
      <c r="C16" s="286">
        <f>B16/'- 3 -'!D16</f>
        <v>0.6149600221330495</v>
      </c>
      <c r="D16" s="396">
        <f>B16/'- 7 -'!C16</f>
        <v>4572.873706004141</v>
      </c>
      <c r="E16" s="396">
        <f>SUM('- 21 -'!B16,'- 21 -'!E16,'- 21 -'!H16,'- 22 -'!B16,'- 22 -'!E16,'- 22 -'!H16)</f>
        <v>1088849</v>
      </c>
      <c r="F16" s="286">
        <f>E16/'- 3 -'!D16</f>
        <v>0.10105480017934378</v>
      </c>
      <c r="G16" s="396">
        <f>E16/'- 7 -'!F16</f>
        <v>743.7493169398907</v>
      </c>
      <c r="H16" s="396">
        <f>SUM('- 23 -'!D16,'- 23 -'!B16)</f>
        <v>0</v>
      </c>
      <c r="I16" s="286">
        <f>H16/'- 3 -'!D16</f>
        <v>0</v>
      </c>
    </row>
    <row r="17" spans="1:9" ht="13.5" customHeight="1">
      <c r="A17" s="422" t="s">
        <v>343</v>
      </c>
      <c r="B17" s="397">
        <f>SUM('- 18 -'!B17,'- 18 -'!E17,'- 19 -'!B17,'- 19 -'!E17,'- 19 -'!H17,'- 20 -'!B17)</f>
        <v>7404980</v>
      </c>
      <c r="C17" s="285">
        <f>B17/'- 3 -'!D17</f>
        <v>0.5880695027761641</v>
      </c>
      <c r="D17" s="397">
        <f>B17/'- 7 -'!C17</f>
        <v>4771.25</v>
      </c>
      <c r="E17" s="397">
        <f>SUM('- 21 -'!B17,'- 21 -'!E17,'- 21 -'!H17,'- 22 -'!B17,'- 22 -'!E17,'- 22 -'!H17)</f>
        <v>1362685</v>
      </c>
      <c r="F17" s="285">
        <f>E17/'- 3 -'!D17</f>
        <v>0.10821818430171819</v>
      </c>
      <c r="G17" s="397">
        <f>E17/'- 7 -'!F17</f>
        <v>878.0186855670103</v>
      </c>
      <c r="H17" s="397">
        <f>SUM('- 23 -'!D17,'- 23 -'!B17)</f>
        <v>0</v>
      </c>
      <c r="I17" s="285">
        <f>H17/'- 3 -'!D17</f>
        <v>0</v>
      </c>
    </row>
    <row r="18" spans="1:9" ht="13.5" customHeight="1">
      <c r="A18" s="423" t="s">
        <v>344</v>
      </c>
      <c r="B18" s="396">
        <f>SUM('- 18 -'!B18,'- 18 -'!E18,'- 19 -'!B18,'- 19 -'!E18,'- 19 -'!H18,'- 20 -'!B18)</f>
        <v>34611014</v>
      </c>
      <c r="C18" s="286">
        <f>B18/'- 3 -'!D18</f>
        <v>0.46134209774996815</v>
      </c>
      <c r="D18" s="396">
        <f>B18/'- 7 -'!C18</f>
        <v>5780.062458249833</v>
      </c>
      <c r="E18" s="396">
        <f>SUM('- 21 -'!B18,'- 21 -'!E18,'- 21 -'!H18,'- 22 -'!B18,'- 22 -'!E18,'- 22 -'!H18)</f>
        <v>10896297</v>
      </c>
      <c r="F18" s="286">
        <f>E18/'- 3 -'!D18</f>
        <v>0.14524048661754563</v>
      </c>
      <c r="G18" s="396">
        <f>E18/'- 7 -'!F18</f>
        <v>1815.4443518827059</v>
      </c>
      <c r="H18" s="396">
        <f>SUM('- 23 -'!D18,'- 23 -'!B18)</f>
        <v>78745</v>
      </c>
      <c r="I18" s="286">
        <f>H18/'- 3 -'!D18</f>
        <v>0.0010496191613259653</v>
      </c>
    </row>
    <row r="19" spans="1:9" ht="13.5" customHeight="1">
      <c r="A19" s="422" t="s">
        <v>345</v>
      </c>
      <c r="B19" s="397">
        <f>SUM('- 18 -'!B19,'- 18 -'!E19,'- 19 -'!B19,'- 19 -'!E19,'- 19 -'!H19,'- 20 -'!B19)</f>
        <v>11724300</v>
      </c>
      <c r="C19" s="285">
        <f>B19/'- 3 -'!D19</f>
        <v>0.638249051755698</v>
      </c>
      <c r="D19" s="397">
        <f>B19/'- 7 -'!C19</f>
        <v>4015.171232876712</v>
      </c>
      <c r="E19" s="397">
        <f>SUM('- 21 -'!B19,'- 21 -'!E19,'- 21 -'!H19,'- 22 -'!B19,'- 22 -'!E19,'- 22 -'!H19)</f>
        <v>2583300</v>
      </c>
      <c r="F19" s="285">
        <f>E19/'- 3 -'!D19</f>
        <v>0.14063003978066874</v>
      </c>
      <c r="G19" s="397">
        <f>E19/'- 7 -'!F19</f>
        <v>866.8791946308725</v>
      </c>
      <c r="H19" s="397">
        <f>SUM('- 23 -'!D19,'- 23 -'!B19)</f>
        <v>0</v>
      </c>
      <c r="I19" s="285">
        <f>H19/'- 3 -'!D19</f>
        <v>0</v>
      </c>
    </row>
    <row r="20" spans="1:9" ht="13.5" customHeight="1">
      <c r="A20" s="423" t="s">
        <v>346</v>
      </c>
      <c r="B20" s="396">
        <f>SUM('- 18 -'!B20,'- 18 -'!E20,'- 19 -'!B20,'- 19 -'!E20,'- 19 -'!H20,'- 20 -'!B20)</f>
        <v>22904354</v>
      </c>
      <c r="C20" s="286">
        <f>B20/'- 3 -'!D20</f>
        <v>0.6319117800340924</v>
      </c>
      <c r="D20" s="396">
        <f>B20/'- 7 -'!C20</f>
        <v>3658.2581057339085</v>
      </c>
      <c r="E20" s="396">
        <f>SUM('- 21 -'!B20,'- 21 -'!E20,'- 21 -'!H20,'- 22 -'!B20,'- 22 -'!E20,'- 22 -'!H20)</f>
        <v>3949092</v>
      </c>
      <c r="F20" s="286">
        <f>E20/'- 3 -'!D20</f>
        <v>0.10895211256507799</v>
      </c>
      <c r="G20" s="396">
        <f>E20/'- 7 -'!F20</f>
        <v>630.3418994413407</v>
      </c>
      <c r="H20" s="396">
        <f>SUM('- 23 -'!D20,'- 23 -'!B20)</f>
        <v>0</v>
      </c>
      <c r="I20" s="286">
        <f>H20/'- 3 -'!D20</f>
        <v>0</v>
      </c>
    </row>
    <row r="21" spans="1:9" ht="13.5" customHeight="1">
      <c r="A21" s="422" t="s">
        <v>347</v>
      </c>
      <c r="B21" s="397">
        <f>SUM('- 18 -'!B21,'- 18 -'!E21,'- 19 -'!B21,'- 19 -'!E21,'- 19 -'!H21,'- 20 -'!B21)</f>
        <v>13989500</v>
      </c>
      <c r="C21" s="285">
        <f>B21/'- 3 -'!D21</f>
        <v>0.5861440482674823</v>
      </c>
      <c r="D21" s="397">
        <f>B21/'- 7 -'!C21</f>
        <v>4333.12683908936</v>
      </c>
      <c r="E21" s="397">
        <f>SUM('- 21 -'!B21,'- 21 -'!E21,'- 21 -'!H21,'- 22 -'!B21,'- 22 -'!E21,'- 22 -'!H21)</f>
        <v>2940000</v>
      </c>
      <c r="F21" s="285">
        <f>E21/'- 3 -'!D21</f>
        <v>0.12318263711400679</v>
      </c>
      <c r="G21" s="397">
        <f>E21/'- 7 -'!F21</f>
        <v>904.6153846153846</v>
      </c>
      <c r="H21" s="397">
        <f>SUM('- 23 -'!D21,'- 23 -'!B21)</f>
        <v>0</v>
      </c>
      <c r="I21" s="285">
        <f>H21/'- 3 -'!D21</f>
        <v>0</v>
      </c>
    </row>
    <row r="22" spans="1:9" ht="13.5" customHeight="1">
      <c r="A22" s="423" t="s">
        <v>348</v>
      </c>
      <c r="B22" s="396">
        <f>SUM('- 18 -'!B22,'- 18 -'!E22,'- 19 -'!B22,'- 19 -'!E22,'- 19 -'!H22,'- 20 -'!B22)</f>
        <v>6865821</v>
      </c>
      <c r="C22" s="286">
        <f>B22/'- 3 -'!D22</f>
        <v>0.5496514913748258</v>
      </c>
      <c r="D22" s="396">
        <f>B22/'- 7 -'!C22</f>
        <v>4151.040507859734</v>
      </c>
      <c r="E22" s="396">
        <f>SUM('- 21 -'!B22,'- 21 -'!E22,'- 21 -'!H22,'- 22 -'!B22,'- 22 -'!E22,'- 22 -'!H22)</f>
        <v>1996435</v>
      </c>
      <c r="F22" s="286">
        <f>E22/'- 3 -'!D22</f>
        <v>0.15982698575784315</v>
      </c>
      <c r="G22" s="396">
        <f>E22/'- 7 -'!F22</f>
        <v>1178.5330578512396</v>
      </c>
      <c r="H22" s="396">
        <f>SUM('- 23 -'!D22,'- 23 -'!B22)</f>
        <v>0</v>
      </c>
      <c r="I22" s="286">
        <f>H22/'- 3 -'!D22</f>
        <v>0</v>
      </c>
    </row>
    <row r="23" spans="1:9" ht="13.5" customHeight="1">
      <c r="A23" s="422" t="s">
        <v>349</v>
      </c>
      <c r="B23" s="397">
        <f>SUM('- 18 -'!B23,'- 18 -'!E23,'- 19 -'!B23,'- 19 -'!E23,'- 19 -'!H23,'- 20 -'!B23)</f>
        <v>6036639</v>
      </c>
      <c r="C23" s="285">
        <f>B23/'- 3 -'!D23</f>
        <v>0.568877871476047</v>
      </c>
      <c r="D23" s="397">
        <f>B23/'- 7 -'!C23</f>
        <v>4304.198930481283</v>
      </c>
      <c r="E23" s="397">
        <f>SUM('- 21 -'!B23,'- 21 -'!E23,'- 21 -'!H23,'- 22 -'!B23,'- 22 -'!E23,'- 22 -'!H23)</f>
        <v>1396739</v>
      </c>
      <c r="F23" s="285">
        <f>E23/'- 3 -'!D23</f>
        <v>0.1316252155094221</v>
      </c>
      <c r="G23" s="397">
        <f>E23/'- 7 -'!F23</f>
        <v>995.8923351158645</v>
      </c>
      <c r="H23" s="397">
        <f>SUM('- 23 -'!D23,'- 23 -'!B23)</f>
        <v>0</v>
      </c>
      <c r="I23" s="285">
        <f>H23/'- 3 -'!D23</f>
        <v>0</v>
      </c>
    </row>
    <row r="24" spans="1:9" ht="13.5" customHeight="1">
      <c r="A24" s="423" t="s">
        <v>350</v>
      </c>
      <c r="B24" s="396">
        <f>SUM('- 18 -'!B24,'- 18 -'!E24,'- 19 -'!B24,'- 19 -'!E24,'- 19 -'!H24,'- 20 -'!B24)</f>
        <v>20888985</v>
      </c>
      <c r="C24" s="286">
        <f>B24/'- 3 -'!D24</f>
        <v>0.602313237420838</v>
      </c>
      <c r="D24" s="396">
        <f>B24/'- 7 -'!C24</f>
        <v>4583.4306088864505</v>
      </c>
      <c r="E24" s="396">
        <f>SUM('- 21 -'!B24,'- 21 -'!E24,'- 21 -'!H24,'- 22 -'!B24,'- 22 -'!E24,'- 22 -'!H24)</f>
        <v>4852720</v>
      </c>
      <c r="F24" s="286">
        <f>E24/'- 3 -'!D24</f>
        <v>0.13992338514757174</v>
      </c>
      <c r="G24" s="396">
        <f>E24/'- 7 -'!F24</f>
        <v>1060.5879138891924</v>
      </c>
      <c r="H24" s="396">
        <f>SUM('- 23 -'!D24,'- 23 -'!B24)</f>
        <v>266080</v>
      </c>
      <c r="I24" s="286">
        <f>H24/'- 3 -'!D24</f>
        <v>0.007672153827145579</v>
      </c>
    </row>
    <row r="25" spans="1:9" ht="13.5" customHeight="1">
      <c r="A25" s="422" t="s">
        <v>351</v>
      </c>
      <c r="B25" s="397">
        <f>SUM('- 18 -'!B25,'- 18 -'!E25,'- 19 -'!B25,'- 19 -'!E25,'- 19 -'!H25,'- 20 -'!B25)</f>
        <v>67130305</v>
      </c>
      <c r="C25" s="285">
        <f>B25/'- 3 -'!D25</f>
        <v>0.6033424263595288</v>
      </c>
      <c r="D25" s="397">
        <f>B25/'- 7 -'!C25</f>
        <v>4509.323906764291</v>
      </c>
      <c r="E25" s="397">
        <f>SUM('- 21 -'!B25,'- 21 -'!E25,'- 21 -'!H25,'- 22 -'!B25,'- 22 -'!E25,'- 22 -'!H25)</f>
        <v>15870138</v>
      </c>
      <c r="F25" s="285">
        <f>E25/'- 3 -'!D25</f>
        <v>0.1426349480697363</v>
      </c>
      <c r="G25" s="397">
        <f>E25/'- 7 -'!F25</f>
        <v>1053.6540964015403</v>
      </c>
      <c r="H25" s="397">
        <f>SUM('- 23 -'!D25,'- 23 -'!B25)</f>
        <v>0</v>
      </c>
      <c r="I25" s="285">
        <f>H25/'- 3 -'!D25</f>
        <v>0</v>
      </c>
    </row>
    <row r="26" spans="1:9" ht="13.5" customHeight="1">
      <c r="A26" s="423" t="s">
        <v>352</v>
      </c>
      <c r="B26" s="396">
        <f>SUM('- 18 -'!B26,'- 18 -'!E26,'- 19 -'!B26,'- 19 -'!E26,'- 19 -'!H26,'- 20 -'!B26)</f>
        <v>15531951</v>
      </c>
      <c r="C26" s="286">
        <f>B26/'- 3 -'!D26</f>
        <v>0.589434702557681</v>
      </c>
      <c r="D26" s="396">
        <f>B26/'- 7 -'!C26</f>
        <v>4761.480993255672</v>
      </c>
      <c r="E26" s="396">
        <f>SUM('- 21 -'!B26,'- 21 -'!E26,'- 21 -'!H26,'- 22 -'!B26,'- 22 -'!E26,'- 22 -'!H26)</f>
        <v>2990327</v>
      </c>
      <c r="F26" s="286">
        <f>E26/'- 3 -'!D26</f>
        <v>0.11348236327781376</v>
      </c>
      <c r="G26" s="396">
        <f>E26/'- 7 -'!F26</f>
        <v>913.6348915368163</v>
      </c>
      <c r="H26" s="396">
        <f>SUM('- 23 -'!D26,'- 23 -'!B26)</f>
        <v>0</v>
      </c>
      <c r="I26" s="286">
        <f>H26/'- 3 -'!D26</f>
        <v>0</v>
      </c>
    </row>
    <row r="27" spans="1:9" ht="13.5" customHeight="1">
      <c r="A27" s="422" t="s">
        <v>353</v>
      </c>
      <c r="B27" s="397">
        <f>SUM('- 18 -'!B27,'- 18 -'!E27,'- 19 -'!B27,'- 19 -'!E27,'- 19 -'!H27,'- 20 -'!B27)</f>
        <v>16531560</v>
      </c>
      <c r="C27" s="285">
        <f>B27/'- 3 -'!D27</f>
        <v>0.6075087611915485</v>
      </c>
      <c r="D27" s="397">
        <f>B27/'- 7 -'!C27</f>
        <v>5072.182029049539</v>
      </c>
      <c r="E27" s="397">
        <f>SUM('- 21 -'!B27,'- 21 -'!E27,'- 21 -'!H27,'- 22 -'!B27,'- 22 -'!E27,'- 22 -'!H27)</f>
        <v>3868681</v>
      </c>
      <c r="F27" s="285">
        <f>E27/'- 3 -'!D27</f>
        <v>0.1421679261821196</v>
      </c>
      <c r="G27" s="397">
        <f>E27/'- 7 -'!F27</f>
        <v>1165.8763930493694</v>
      </c>
      <c r="H27" s="397">
        <f>SUM('- 23 -'!D27,'- 23 -'!B27)</f>
        <v>0</v>
      </c>
      <c r="I27" s="285">
        <f>H27/'- 3 -'!D27</f>
        <v>0</v>
      </c>
    </row>
    <row r="28" spans="1:9" ht="13.5" customHeight="1">
      <c r="A28" s="423" t="s">
        <v>354</v>
      </c>
      <c r="B28" s="396">
        <f>SUM('- 18 -'!B28,'- 18 -'!E28,'- 19 -'!B28,'- 19 -'!E28,'- 19 -'!H28,'- 20 -'!B28)</f>
        <v>9596708.99</v>
      </c>
      <c r="C28" s="286">
        <f>B28/'- 3 -'!D28</f>
        <v>0.5856878551587913</v>
      </c>
      <c r="D28" s="396">
        <f>B28/'- 7 -'!C28</f>
        <v>4781.666478988331</v>
      </c>
      <c r="E28" s="396">
        <f>SUM('- 21 -'!B28,'- 21 -'!E28,'- 21 -'!H28,'- 22 -'!B28,'- 22 -'!E28,'- 22 -'!H28)</f>
        <v>1499321.1099999999</v>
      </c>
      <c r="F28" s="286">
        <f>E28/'- 3 -'!D28</f>
        <v>0.09150367756542736</v>
      </c>
      <c r="G28" s="396">
        <f>E28/'- 7 -'!F28</f>
        <v>747.0533388474224</v>
      </c>
      <c r="H28" s="396">
        <f>SUM('- 23 -'!D28,'- 23 -'!B28)</f>
        <v>0</v>
      </c>
      <c r="I28" s="286">
        <f>H28/'- 3 -'!D28</f>
        <v>0</v>
      </c>
    </row>
    <row r="29" spans="1:9" ht="13.5" customHeight="1">
      <c r="A29" s="422" t="s">
        <v>355</v>
      </c>
      <c r="B29" s="397">
        <f>SUM('- 18 -'!B29,'- 18 -'!E29,'- 19 -'!B29,'- 19 -'!E29,'- 19 -'!H29,'- 20 -'!B29)</f>
        <v>64227959</v>
      </c>
      <c r="C29" s="285">
        <f>B29/'- 3 -'!D29</f>
        <v>0.6191367892745558</v>
      </c>
      <c r="D29" s="397">
        <f>B29/'- 7 -'!C29</f>
        <v>4917.349385598897</v>
      </c>
      <c r="E29" s="397">
        <f>SUM('- 21 -'!B29,'- 21 -'!E29,'- 21 -'!H29,'- 22 -'!B29,'- 22 -'!E29,'- 22 -'!H29)</f>
        <v>15308561</v>
      </c>
      <c r="F29" s="285">
        <f>E29/'- 3 -'!D29</f>
        <v>0.147569585792905</v>
      </c>
      <c r="G29" s="397">
        <f>E29/'- 7 -'!F29</f>
        <v>1166.8555204085521</v>
      </c>
      <c r="H29" s="397">
        <f>SUM('- 23 -'!D29,'- 23 -'!B29)</f>
        <v>0</v>
      </c>
      <c r="I29" s="285">
        <f>H29/'- 3 -'!D29</f>
        <v>0</v>
      </c>
    </row>
    <row r="30" spans="1:9" ht="13.5" customHeight="1">
      <c r="A30" s="423" t="s">
        <v>356</v>
      </c>
      <c r="B30" s="396">
        <f>SUM('- 18 -'!B30,'- 18 -'!E30,'- 19 -'!B30,'- 19 -'!E30,'- 19 -'!H30,'- 20 -'!B30)</f>
        <v>5737373</v>
      </c>
      <c r="C30" s="286">
        <f>B30/'- 3 -'!D30</f>
        <v>0.5726184036392888</v>
      </c>
      <c r="D30" s="396">
        <f>B30/'- 7 -'!C30</f>
        <v>4473.236394823016</v>
      </c>
      <c r="E30" s="396">
        <f>SUM('- 21 -'!B30,'- 21 -'!E30,'- 21 -'!H30,'- 22 -'!B30,'- 22 -'!E30,'- 22 -'!H30)</f>
        <v>1201063</v>
      </c>
      <c r="F30" s="286">
        <f>E30/'- 3 -'!D30</f>
        <v>0.11987206997526832</v>
      </c>
      <c r="G30" s="396">
        <f>E30/'- 7 -'!F30</f>
        <v>936.4283486667707</v>
      </c>
      <c r="H30" s="396">
        <f>SUM('- 23 -'!D30,'- 23 -'!B30)</f>
        <v>0</v>
      </c>
      <c r="I30" s="286">
        <f>H30/'- 3 -'!D30</f>
        <v>0</v>
      </c>
    </row>
    <row r="31" spans="1:9" ht="13.5" customHeight="1">
      <c r="A31" s="422" t="s">
        <v>357</v>
      </c>
      <c r="B31" s="397">
        <f>SUM('- 18 -'!B31,'- 18 -'!E31,'- 19 -'!B31,'- 19 -'!E31,'- 19 -'!H31,'- 20 -'!B31)</f>
        <v>14613561</v>
      </c>
      <c r="C31" s="285">
        <f>B31/'- 3 -'!D31</f>
        <v>0.5987425536993642</v>
      </c>
      <c r="D31" s="397">
        <f>B31/'- 7 -'!C31</f>
        <v>4423.258369150674</v>
      </c>
      <c r="E31" s="397">
        <f>SUM('- 21 -'!B31,'- 21 -'!E31,'- 21 -'!H31,'- 22 -'!B31,'- 22 -'!E31,'- 22 -'!H31)</f>
        <v>3346642</v>
      </c>
      <c r="F31" s="285">
        <f>E31/'- 3 -'!D31</f>
        <v>0.1371176387054153</v>
      </c>
      <c r="G31" s="397">
        <f>E31/'- 7 -'!F31</f>
        <v>987.4139202785235</v>
      </c>
      <c r="H31" s="397">
        <f>SUM('- 23 -'!D31,'- 23 -'!B31)</f>
        <v>200000</v>
      </c>
      <c r="I31" s="285">
        <f>H31/'- 3 -'!D31</f>
        <v>0.008194341594076409</v>
      </c>
    </row>
    <row r="32" spans="1:9" ht="13.5" customHeight="1">
      <c r="A32" s="423" t="s">
        <v>358</v>
      </c>
      <c r="B32" s="396">
        <f>SUM('- 18 -'!B32,'- 18 -'!E32,'- 19 -'!B32,'- 19 -'!E32,'- 19 -'!H32,'- 20 -'!B32)</f>
        <v>11445198</v>
      </c>
      <c r="C32" s="286">
        <f>B32/'- 3 -'!D32</f>
        <v>0.6008054275545127</v>
      </c>
      <c r="D32" s="396">
        <f>B32/'- 7 -'!C32</f>
        <v>4937.531492666091</v>
      </c>
      <c r="E32" s="396">
        <f>SUM('- 21 -'!B32,'- 21 -'!E32,'- 21 -'!H32,'- 22 -'!B32,'- 22 -'!E32,'- 22 -'!H32)</f>
        <v>2042216</v>
      </c>
      <c r="F32" s="286">
        <f>E32/'- 3 -'!D32</f>
        <v>0.10720430149296385</v>
      </c>
      <c r="G32" s="396">
        <f>E32/'- 7 -'!F32</f>
        <v>881.0250215703193</v>
      </c>
      <c r="H32" s="396">
        <f>SUM('- 23 -'!D32,'- 23 -'!B32)</f>
        <v>258195</v>
      </c>
      <c r="I32" s="286">
        <f>H32/'- 3 -'!D32</f>
        <v>0.013553715485519554</v>
      </c>
    </row>
    <row r="33" spans="1:9" ht="13.5" customHeight="1">
      <c r="A33" s="422" t="s">
        <v>359</v>
      </c>
      <c r="B33" s="397">
        <f>SUM('- 18 -'!B33,'- 18 -'!E33,'- 19 -'!B33,'- 19 -'!E33,'- 19 -'!H33,'- 20 -'!B33)</f>
        <v>12432725</v>
      </c>
      <c r="C33" s="285">
        <f>B33/'- 3 -'!D33</f>
        <v>0.5882167172116217</v>
      </c>
      <c r="D33" s="397">
        <f>B33/'- 7 -'!C33</f>
        <v>5028.40242669363</v>
      </c>
      <c r="E33" s="397">
        <f>SUM('- 21 -'!B33,'- 21 -'!E33,'- 21 -'!H33,'- 22 -'!B33,'- 22 -'!E33,'- 22 -'!H33)</f>
        <v>2516120</v>
      </c>
      <c r="F33" s="285">
        <f>E33/'- 3 -'!D33</f>
        <v>0.11904259496695259</v>
      </c>
      <c r="G33" s="397">
        <f>E33/'- 7 -'!F33</f>
        <v>1017.6420626895855</v>
      </c>
      <c r="H33" s="397">
        <f>SUM('- 23 -'!D33,'- 23 -'!B33)</f>
        <v>0</v>
      </c>
      <c r="I33" s="285">
        <f>H33/'- 3 -'!D33</f>
        <v>0</v>
      </c>
    </row>
    <row r="34" spans="1:9" ht="13.5" customHeight="1">
      <c r="A34" s="423" t="s">
        <v>360</v>
      </c>
      <c r="B34" s="396">
        <f>SUM('- 18 -'!B34,'- 18 -'!E34,'- 19 -'!B34,'- 19 -'!E34,'- 19 -'!H34,'- 20 -'!B34)</f>
        <v>10431615</v>
      </c>
      <c r="C34" s="286">
        <f>B34/'- 3 -'!D34</f>
        <v>0.5934806993317634</v>
      </c>
      <c r="D34" s="396">
        <f>B34/'- 7 -'!C34</f>
        <v>4756.561488304227</v>
      </c>
      <c r="E34" s="396">
        <f>SUM('- 21 -'!B34,'- 21 -'!E34,'- 21 -'!H34,'- 22 -'!B34,'- 22 -'!E34,'- 22 -'!H34)</f>
        <v>1957230</v>
      </c>
      <c r="F34" s="286">
        <f>E34/'- 3 -'!D34</f>
        <v>0.11135171583241016</v>
      </c>
      <c r="G34" s="396">
        <f>E34/'- 7 -'!F34</f>
        <v>889.3670195846777</v>
      </c>
      <c r="H34" s="396">
        <f>SUM('- 23 -'!D34,'- 23 -'!B34)</f>
        <v>0</v>
      </c>
      <c r="I34" s="286">
        <f>H34/'- 3 -'!D34</f>
        <v>0</v>
      </c>
    </row>
    <row r="35" spans="1:9" ht="13.5" customHeight="1">
      <c r="A35" s="422" t="s">
        <v>361</v>
      </c>
      <c r="B35" s="397">
        <f>SUM('- 18 -'!B35,'- 18 -'!E35,'- 19 -'!B35,'- 19 -'!E35,'- 19 -'!H35,'- 20 -'!B35)</f>
        <v>77632456</v>
      </c>
      <c r="C35" s="285">
        <f>B35/'- 3 -'!D35</f>
        <v>0.6128466594858857</v>
      </c>
      <c r="D35" s="397">
        <f>B35/'- 7 -'!C35</f>
        <v>4406.678549128683</v>
      </c>
      <c r="E35" s="397">
        <f>SUM('- 21 -'!B35,'- 21 -'!E35,'- 21 -'!H35,'- 22 -'!B35,'- 22 -'!E35,'- 22 -'!H35)</f>
        <v>17935508</v>
      </c>
      <c r="F35" s="285">
        <f>E35/'- 3 -'!D35</f>
        <v>0.1415866086213011</v>
      </c>
      <c r="G35" s="397">
        <f>E35/'- 7 -'!F35</f>
        <v>1006.4819304152637</v>
      </c>
      <c r="H35" s="397">
        <f>SUM('- 23 -'!D35,'- 23 -'!B35)</f>
        <v>0</v>
      </c>
      <c r="I35" s="285">
        <f>H35/'- 3 -'!D35</f>
        <v>0</v>
      </c>
    </row>
    <row r="36" spans="1:9" ht="13.5" customHeight="1">
      <c r="A36" s="423" t="s">
        <v>362</v>
      </c>
      <c r="B36" s="396">
        <f>SUM('- 18 -'!B36,'- 18 -'!E36,'- 19 -'!B36,'- 19 -'!E36,'- 19 -'!H36,'- 20 -'!B36)</f>
        <v>10471660</v>
      </c>
      <c r="C36" s="286">
        <f>B36/'- 3 -'!D36</f>
        <v>0.6318614662715192</v>
      </c>
      <c r="D36" s="396">
        <f>B36/'- 7 -'!C36</f>
        <v>4948.098095733119</v>
      </c>
      <c r="E36" s="396">
        <f>SUM('- 21 -'!B36,'- 21 -'!E36,'- 21 -'!H36,'- 22 -'!B36,'- 22 -'!E36,'- 22 -'!H36)</f>
        <v>1475875</v>
      </c>
      <c r="F36" s="286">
        <f>E36/'- 3 -'!D36</f>
        <v>0.08905450917366285</v>
      </c>
      <c r="G36" s="396">
        <f>E36/'- 7 -'!F36</f>
        <v>694.5392170242404</v>
      </c>
      <c r="H36" s="396">
        <f>SUM('- 23 -'!D36,'- 23 -'!B36)</f>
        <v>0</v>
      </c>
      <c r="I36" s="286">
        <f>H36/'- 3 -'!D36</f>
        <v>0</v>
      </c>
    </row>
    <row r="37" spans="1:9" ht="13.5" customHeight="1">
      <c r="A37" s="422" t="s">
        <v>363</v>
      </c>
      <c r="B37" s="397">
        <f>SUM('- 18 -'!B37,'- 18 -'!E37,'- 19 -'!B37,'- 19 -'!E37,'- 19 -'!H37,'- 20 -'!B37)</f>
        <v>15052333.73</v>
      </c>
      <c r="C37" s="285">
        <f>B37/'- 3 -'!D37</f>
        <v>0.5905050714730421</v>
      </c>
      <c r="D37" s="397">
        <f>B37/'- 7 -'!C37</f>
        <v>4620.114711479436</v>
      </c>
      <c r="E37" s="397">
        <f>SUM('- 21 -'!B37,'- 21 -'!E37,'- 21 -'!H37,'- 22 -'!B37,'- 22 -'!E37,'- 22 -'!H37)</f>
        <v>3207504</v>
      </c>
      <c r="F37" s="285">
        <f>E37/'- 3 -'!D37</f>
        <v>0.12583081220124318</v>
      </c>
      <c r="G37" s="397">
        <f>E37/'- 7 -'!F37</f>
        <v>984.5009208103131</v>
      </c>
      <c r="H37" s="397">
        <f>SUM('- 23 -'!D37,'- 23 -'!B37)</f>
        <v>0</v>
      </c>
      <c r="I37" s="285">
        <f>H37/'- 3 -'!D37</f>
        <v>0</v>
      </c>
    </row>
    <row r="38" spans="1:9" ht="13.5" customHeight="1">
      <c r="A38" s="423" t="s">
        <v>364</v>
      </c>
      <c r="B38" s="396">
        <f>SUM('- 18 -'!B38,'- 18 -'!E38,'- 19 -'!B38,'- 19 -'!E38,'- 19 -'!H38,'- 20 -'!B38)</f>
        <v>40485883</v>
      </c>
      <c r="C38" s="286">
        <f>B38/'- 3 -'!D38</f>
        <v>0.6189646888996299</v>
      </c>
      <c r="D38" s="396">
        <f>B38/'- 7 -'!C38</f>
        <v>4764.951039239225</v>
      </c>
      <c r="E38" s="396">
        <f>SUM('- 21 -'!B38,'- 21 -'!E38,'- 21 -'!H38,'- 22 -'!B38,'- 22 -'!E38,'- 22 -'!H38)</f>
        <v>8098257</v>
      </c>
      <c r="F38" s="286">
        <f>E38/'- 3 -'!D38</f>
        <v>0.12380945537569849</v>
      </c>
      <c r="G38" s="396">
        <f>E38/'- 7 -'!F38</f>
        <v>947.9850396834687</v>
      </c>
      <c r="H38" s="396">
        <f>SUM('- 23 -'!D38,'- 23 -'!B38)</f>
        <v>38135</v>
      </c>
      <c r="I38" s="286">
        <f>H38/'- 3 -'!D38</f>
        <v>0.0005830234309373315</v>
      </c>
    </row>
    <row r="39" spans="1:9" ht="13.5" customHeight="1">
      <c r="A39" s="422" t="s">
        <v>365</v>
      </c>
      <c r="B39" s="397">
        <f>SUM('- 18 -'!B39,'- 18 -'!E39,'- 19 -'!B39,'- 19 -'!E39,'- 19 -'!H39,'- 20 -'!B39)</f>
        <v>8702499</v>
      </c>
      <c r="C39" s="285">
        <f>B39/'- 3 -'!D39</f>
        <v>0.5850285381693099</v>
      </c>
      <c r="D39" s="397">
        <f>B39/'- 7 -'!C39</f>
        <v>4902.816338028169</v>
      </c>
      <c r="E39" s="397">
        <f>SUM('- 21 -'!B39,'- 21 -'!E39,'- 21 -'!H39,'- 22 -'!B39,'- 22 -'!E39,'- 22 -'!H39)</f>
        <v>1586404</v>
      </c>
      <c r="F39" s="285">
        <f>E39/'- 3 -'!D39</f>
        <v>0.10664656359810508</v>
      </c>
      <c r="G39" s="397">
        <f>E39/'- 7 -'!F39</f>
        <v>893.7487323943662</v>
      </c>
      <c r="H39" s="397">
        <f>SUM('- 23 -'!D39,'- 23 -'!B39)</f>
        <v>28000</v>
      </c>
      <c r="I39" s="285">
        <f>H39/'- 3 -'!D39</f>
        <v>0.001882309790410855</v>
      </c>
    </row>
    <row r="40" spans="1:9" ht="13.5" customHeight="1">
      <c r="A40" s="423" t="s">
        <v>366</v>
      </c>
      <c r="B40" s="396">
        <f>SUM('- 18 -'!B40,'- 18 -'!E40,'- 19 -'!B40,'- 19 -'!E40,'- 19 -'!H40,'- 20 -'!B40)</f>
        <v>43186333</v>
      </c>
      <c r="C40" s="286">
        <f>B40/'- 3 -'!D40</f>
        <v>0.6478447753925412</v>
      </c>
      <c r="D40" s="396">
        <f>B40/'- 7 -'!C40</f>
        <v>4820.764087337025</v>
      </c>
      <c r="E40" s="396">
        <f>SUM('- 21 -'!B40,'- 21 -'!E40,'- 21 -'!H40,'- 22 -'!B40,'- 22 -'!E40,'- 22 -'!H40)</f>
        <v>7775019</v>
      </c>
      <c r="F40" s="286">
        <f>E40/'- 3 -'!D40</f>
        <v>0.11663424717555297</v>
      </c>
      <c r="G40" s="396">
        <f>E40/'- 7 -'!F40</f>
        <v>857.3749503771338</v>
      </c>
      <c r="H40" s="396">
        <f>SUM('- 23 -'!D40,'- 23 -'!B40)</f>
        <v>0</v>
      </c>
      <c r="I40" s="286">
        <f>H40/'- 3 -'!D40</f>
        <v>0</v>
      </c>
    </row>
    <row r="41" spans="1:9" ht="13.5" customHeight="1">
      <c r="A41" s="422" t="s">
        <v>367</v>
      </c>
      <c r="B41" s="397">
        <f>SUM('- 18 -'!B41,'- 18 -'!E41,'- 19 -'!B41,'- 19 -'!E41,'- 19 -'!H41,'- 20 -'!B41)</f>
        <v>22448469</v>
      </c>
      <c r="C41" s="285">
        <f>B41/'- 3 -'!D41</f>
        <v>0.5653863540880208</v>
      </c>
      <c r="D41" s="397">
        <f>B41/'- 7 -'!C41</f>
        <v>4784.077206846066</v>
      </c>
      <c r="E41" s="397">
        <f>SUM('- 21 -'!B41,'- 21 -'!E41,'- 21 -'!H41,'- 22 -'!B41,'- 22 -'!E41,'- 22 -'!H41)</f>
        <v>4812729</v>
      </c>
      <c r="F41" s="285">
        <f>E41/'- 3 -'!D41</f>
        <v>0.12121322405210291</v>
      </c>
      <c r="G41" s="397">
        <f>E41/'- 7 -'!F41</f>
        <v>1020.4394094560813</v>
      </c>
      <c r="H41" s="397">
        <f>SUM('- 23 -'!D41,'- 23 -'!B41)</f>
        <v>1100000</v>
      </c>
      <c r="I41" s="285">
        <f>H41/'- 3 -'!D41</f>
        <v>0.027704561477970856</v>
      </c>
    </row>
    <row r="42" spans="1:9" ht="13.5" customHeight="1">
      <c r="A42" s="423" t="s">
        <v>368</v>
      </c>
      <c r="B42" s="396">
        <f>SUM('- 18 -'!B42,'- 18 -'!E42,'- 19 -'!B42,'- 19 -'!E42,'- 19 -'!H42,'- 20 -'!B42)</f>
        <v>8944562</v>
      </c>
      <c r="C42" s="286">
        <f>B42/'- 3 -'!D42</f>
        <v>0.5837477198787416</v>
      </c>
      <c r="D42" s="396">
        <f>B42/'- 7 -'!C42</f>
        <v>4784.467504680396</v>
      </c>
      <c r="E42" s="396">
        <f>SUM('- 21 -'!B42,'- 21 -'!E42,'- 21 -'!H42,'- 22 -'!B42,'- 22 -'!E42,'- 22 -'!H42)</f>
        <v>1868157</v>
      </c>
      <c r="F42" s="286">
        <f>E42/'- 3 -'!D42</f>
        <v>0.12192127340897299</v>
      </c>
      <c r="G42" s="396">
        <f>E42/'- 7 -'!F42</f>
        <v>999.2816261032361</v>
      </c>
      <c r="H42" s="396">
        <f>SUM('- 23 -'!D42,'- 23 -'!B42)</f>
        <v>0</v>
      </c>
      <c r="I42" s="286">
        <f>H42/'- 3 -'!D42</f>
        <v>0</v>
      </c>
    </row>
    <row r="43" spans="1:9" ht="13.5" customHeight="1">
      <c r="A43" s="422" t="s">
        <v>369</v>
      </c>
      <c r="B43" s="397">
        <f>SUM('- 18 -'!B43,'- 18 -'!E43,'- 19 -'!B43,'- 19 -'!E43,'- 19 -'!H43,'- 20 -'!B43)</f>
        <v>5184643</v>
      </c>
      <c r="C43" s="285">
        <f>B43/'- 3 -'!D43</f>
        <v>0.5696956637735635</v>
      </c>
      <c r="D43" s="397">
        <f>B43/'- 7 -'!C43</f>
        <v>4318.736359850062</v>
      </c>
      <c r="E43" s="397">
        <f>SUM('- 21 -'!B43,'- 21 -'!E43,'- 21 -'!H43,'- 22 -'!B43,'- 22 -'!E43,'- 22 -'!H43)</f>
        <v>1205005</v>
      </c>
      <c r="F43" s="285">
        <f>E43/'- 3 -'!D43</f>
        <v>0.13240759746147668</v>
      </c>
      <c r="G43" s="397">
        <f>E43/'- 7 -'!F43</f>
        <v>1003.7526030820492</v>
      </c>
      <c r="H43" s="397">
        <f>SUM('- 23 -'!D43,'- 23 -'!B43)</f>
        <v>175000</v>
      </c>
      <c r="I43" s="285">
        <f>H43/'- 3 -'!D43</f>
        <v>0.019229239344034605</v>
      </c>
    </row>
    <row r="44" spans="1:9" ht="13.5" customHeight="1">
      <c r="A44" s="423" t="s">
        <v>370</v>
      </c>
      <c r="B44" s="396">
        <f>SUM('- 18 -'!B44,'- 18 -'!E44,'- 19 -'!B44,'- 19 -'!E44,'- 19 -'!H44,'- 20 -'!B44)</f>
        <v>3729485</v>
      </c>
      <c r="C44" s="286">
        <f>B44/'- 3 -'!D44</f>
        <v>0.5354595688711169</v>
      </c>
      <c r="D44" s="396">
        <f>B44/'- 7 -'!C44</f>
        <v>4504.208937198067</v>
      </c>
      <c r="E44" s="396">
        <f>SUM('- 21 -'!B44,'- 21 -'!E44,'- 21 -'!H44,'- 22 -'!B44,'- 22 -'!E44,'- 22 -'!H44)</f>
        <v>963660</v>
      </c>
      <c r="F44" s="286">
        <f>E44/'- 3 -'!D44</f>
        <v>0.13835716409593832</v>
      </c>
      <c r="G44" s="396">
        <f>E44/'- 7 -'!F44</f>
        <v>1163.840579710145</v>
      </c>
      <c r="H44" s="396">
        <f>SUM('- 23 -'!D44,'- 23 -'!B44)</f>
        <v>0</v>
      </c>
      <c r="I44" s="286">
        <f>H44/'- 3 -'!D44</f>
        <v>0</v>
      </c>
    </row>
    <row r="45" spans="1:9" ht="13.5" customHeight="1">
      <c r="A45" s="422" t="s">
        <v>371</v>
      </c>
      <c r="B45" s="397">
        <f>SUM('- 18 -'!B45,'- 18 -'!E45,'- 19 -'!B45,'- 19 -'!E45,'- 19 -'!H45,'- 20 -'!B45)</f>
        <v>6145186</v>
      </c>
      <c r="C45" s="285">
        <f>B45/'- 3 -'!D45</f>
        <v>0.5968011262447225</v>
      </c>
      <c r="D45" s="397">
        <f>B45/'- 7 -'!C45</f>
        <v>4367.580668088131</v>
      </c>
      <c r="E45" s="397">
        <f>SUM('- 21 -'!B45,'- 21 -'!E45,'- 21 -'!H45,'- 22 -'!B45,'- 22 -'!E45,'- 22 -'!H45)</f>
        <v>1223989</v>
      </c>
      <c r="F45" s="285">
        <f>E45/'- 3 -'!D45</f>
        <v>0.1188699599509521</v>
      </c>
      <c r="G45" s="397">
        <f>E45/'- 7 -'!F45</f>
        <v>865.6216407355021</v>
      </c>
      <c r="H45" s="397">
        <f>SUM('- 23 -'!D45,'- 23 -'!B45)</f>
        <v>250000</v>
      </c>
      <c r="I45" s="285">
        <f>H45/'- 3 -'!D45</f>
        <v>0.024279213283565478</v>
      </c>
    </row>
    <row r="46" spans="1:9" ht="13.5" customHeight="1">
      <c r="A46" s="423" t="s">
        <v>372</v>
      </c>
      <c r="B46" s="396">
        <f>SUM('- 18 -'!B46,'- 18 -'!E46,'- 19 -'!B46,'- 19 -'!E46,'- 19 -'!H46,'- 20 -'!B46)</f>
        <v>139043100</v>
      </c>
      <c r="C46" s="286">
        <f>B46/'- 3 -'!D46</f>
        <v>0.5325401837881438</v>
      </c>
      <c r="D46" s="396">
        <f>B46/'- 7 -'!C46</f>
        <v>4656.266430018586</v>
      </c>
      <c r="E46" s="396">
        <f>SUM('- 21 -'!B46,'- 21 -'!E46,'- 21 -'!H46,'- 22 -'!B46,'- 22 -'!E46,'- 22 -'!H46)</f>
        <v>52196100</v>
      </c>
      <c r="F46" s="286">
        <f>E46/'- 3 -'!D46</f>
        <v>0.19991298156488407</v>
      </c>
      <c r="G46" s="396">
        <f>E46/'- 7 -'!F46</f>
        <v>1684.4787246058768</v>
      </c>
      <c r="H46" s="396">
        <f>SUM('- 23 -'!D46,'- 23 -'!B46)</f>
        <v>0</v>
      </c>
      <c r="I46" s="286">
        <f>H46/'- 3 -'!D46</f>
        <v>0</v>
      </c>
    </row>
    <row r="47" spans="1:9" ht="13.5" customHeight="1">
      <c r="A47" s="422" t="s">
        <v>376</v>
      </c>
      <c r="B47" s="397">
        <f>SUM('- 18 -'!B47,'- 18 -'!E47,'- 19 -'!B47,'- 19 -'!E47,'- 19 -'!H47,'- 20 -'!B47)</f>
        <v>3338717</v>
      </c>
      <c r="C47" s="285">
        <f>B47/'- 3 -'!D47</f>
        <v>0.563768481066479</v>
      </c>
      <c r="D47" s="397">
        <f>B47/'- 7 -'!C47</f>
        <v>4975.733233979136</v>
      </c>
      <c r="E47" s="397">
        <f>SUM('- 21 -'!B47,'- 21 -'!E47,'- 21 -'!H47,'- 22 -'!B47,'- 22 -'!E47,'- 22 -'!H47)</f>
        <v>203042</v>
      </c>
      <c r="F47" s="285">
        <f>E47/'- 3 -'!D47</f>
        <v>0.03428522990499046</v>
      </c>
      <c r="G47" s="397">
        <f>E47/'- 7 -'!F47</f>
        <v>302.5961251862891</v>
      </c>
      <c r="H47" s="397">
        <f>SUM('- 23 -'!D47,'- 23 -'!B47)</f>
        <v>0</v>
      </c>
      <c r="I47" s="285">
        <f>H47/'- 3 -'!D47</f>
        <v>0</v>
      </c>
    </row>
    <row r="48" spans="1:9" ht="4.5" customHeight="1">
      <c r="A48" s="424"/>
      <c r="B48" s="333"/>
      <c r="C48" s="163"/>
      <c r="D48" s="333"/>
      <c r="E48" s="333"/>
      <c r="F48" s="163"/>
      <c r="G48" s="333"/>
      <c r="H48" s="333"/>
      <c r="I48" s="163"/>
    </row>
    <row r="49" spans="1:9" ht="13.5" customHeight="1">
      <c r="A49" s="418" t="s">
        <v>373</v>
      </c>
      <c r="B49" s="398">
        <f>SUM(B11:B47)</f>
        <v>821552646.72</v>
      </c>
      <c r="C49" s="82">
        <f>B49/'- 3 -'!D49</f>
        <v>0.5828437910591943</v>
      </c>
      <c r="D49" s="398">
        <f>B49/'- 7 -'!C49</f>
        <v>4643.839471033032</v>
      </c>
      <c r="E49" s="398">
        <f>SUM(E11:E47)</f>
        <v>201381690.11</v>
      </c>
      <c r="F49" s="82">
        <f>E49/'- 3 -'!D49</f>
        <v>0.1428685893499695</v>
      </c>
      <c r="G49" s="398">
        <f>E49/'- 7 -'!F49</f>
        <v>1123.2386869986522</v>
      </c>
      <c r="H49" s="398">
        <f>SUM(H11:H47)</f>
        <v>2970030</v>
      </c>
      <c r="I49" s="82">
        <f>H49/'- 3 -'!D49</f>
        <v>0.002107063438564414</v>
      </c>
    </row>
    <row r="50" spans="1:9" ht="4.5" customHeight="1">
      <c r="A50" s="424" t="s">
        <v>3</v>
      </c>
      <c r="B50" s="333"/>
      <c r="C50" s="163"/>
      <c r="D50" s="333"/>
      <c r="E50" s="333"/>
      <c r="F50" s="163"/>
      <c r="G50" s="10"/>
      <c r="H50" s="333"/>
      <c r="I50" s="163"/>
    </row>
    <row r="51" spans="1:9" ht="13.5" customHeight="1">
      <c r="A51" s="423" t="s">
        <v>374</v>
      </c>
      <c r="B51" s="396">
        <f>SUM('- 18 -'!B51,'- 18 -'!E51,'- 19 -'!B51,'- 19 -'!E51,'- 19 -'!H51,'- 20 -'!B51)</f>
        <v>884010.125</v>
      </c>
      <c r="C51" s="286">
        <f>B51/'- 3 -'!D51</f>
        <v>0.6480836252898908</v>
      </c>
      <c r="D51" s="396">
        <f>B51/'- 7 -'!C51</f>
        <v>6034.198805460751</v>
      </c>
      <c r="E51" s="396">
        <f>SUM('- 21 -'!B51,'- 21 -'!E51,'- 21 -'!H51,'- 22 -'!B51,'- 22 -'!E51,'- 22 -'!H51)</f>
        <v>125064</v>
      </c>
      <c r="F51" s="286">
        <f>E51/'- 3 -'!D51</f>
        <v>0.09168665405642827</v>
      </c>
      <c r="G51" s="9">
        <f>E51/'- 7 -'!F51</f>
        <v>853.679180887372</v>
      </c>
      <c r="H51" s="396">
        <f>SUM('- 23 -'!D51,'- 23 -'!B51)</f>
        <v>0</v>
      </c>
      <c r="I51" s="286">
        <f>H51/'- 3 -'!D51</f>
        <v>0</v>
      </c>
    </row>
    <row r="52" spans="1:9" ht="13.5" customHeight="1">
      <c r="A52" s="422" t="s">
        <v>375</v>
      </c>
      <c r="B52" s="397">
        <f>SUM('- 18 -'!B52,'- 18 -'!E52,'- 19 -'!B52,'- 19 -'!E52,'- 19 -'!H52,'- 20 -'!B52)</f>
        <v>1545179</v>
      </c>
      <c r="C52" s="285">
        <f>B52/'- 3 -'!D52</f>
        <v>0.6508732696464082</v>
      </c>
      <c r="D52" s="397">
        <f>B52/'- 7 -'!C52</f>
        <v>6385.037190082645</v>
      </c>
      <c r="E52" s="397">
        <f>SUM('- 21 -'!B52,'- 21 -'!E52,'- 21 -'!H52,'- 22 -'!B52,'- 22 -'!E52,'- 22 -'!H52)</f>
        <v>215304</v>
      </c>
      <c r="F52" s="285">
        <f>E52/'- 3 -'!D52</f>
        <v>0.09069215828583632</v>
      </c>
      <c r="G52" s="8">
        <f>E52/'- 7 -'!F52</f>
        <v>889.6859504132232</v>
      </c>
      <c r="H52" s="397">
        <f>SUM('- 23 -'!D52,'- 23 -'!B52)</f>
        <v>0</v>
      </c>
      <c r="I52" s="285">
        <f>H52/'- 3 -'!D52</f>
        <v>0</v>
      </c>
    </row>
    <row r="53" ht="49.5" customHeight="1"/>
    <row r="54" spans="1:9" ht="12" customHeight="1">
      <c r="A54" s="284"/>
      <c r="B54" s="10"/>
      <c r="C54" s="10"/>
      <c r="D54" s="10"/>
      <c r="E54" s="10"/>
      <c r="F54" s="10"/>
      <c r="G54" s="10"/>
      <c r="H54" s="10"/>
      <c r="I54" s="10"/>
    </row>
    <row r="55" spans="1:9" ht="12" customHeight="1">
      <c r="A55" s="4"/>
      <c r="B55" s="125"/>
      <c r="C55" s="125"/>
      <c r="E55" s="125"/>
      <c r="F55" s="125"/>
      <c r="H55" s="125"/>
      <c r="I55" s="125"/>
    </row>
    <row r="56" spans="1:9" ht="12" customHeight="1">
      <c r="A56" s="4"/>
      <c r="B56" s="10"/>
      <c r="C56" s="10"/>
      <c r="D56" s="10"/>
      <c r="E56" s="10"/>
      <c r="F56" s="10"/>
      <c r="G56" s="10"/>
      <c r="H56" s="10"/>
      <c r="I56" s="10"/>
    </row>
    <row r="57" spans="1:9" ht="12" customHeight="1">
      <c r="A57" s="4"/>
      <c r="B57" s="10"/>
      <c r="C57" s="10"/>
      <c r="D57" s="10"/>
      <c r="E57" s="10"/>
      <c r="F57" s="10"/>
      <c r="G57" s="10"/>
      <c r="H57" s="10"/>
      <c r="I57" s="10"/>
    </row>
    <row r="58" spans="1:9" ht="12" customHeight="1">
      <c r="A58" s="4"/>
      <c r="B58" s="10"/>
      <c r="C58" s="10"/>
      <c r="D58" s="10"/>
      <c r="E58" s="10"/>
      <c r="F58" s="10"/>
      <c r="G58" s="10"/>
      <c r="H58" s="10"/>
      <c r="I58" s="10"/>
    </row>
    <row r="59" spans="2:9" ht="12" customHeight="1">
      <c r="B59" s="10"/>
      <c r="C59" s="10"/>
      <c r="D59" s="10"/>
      <c r="E59" s="10"/>
      <c r="F59" s="10"/>
      <c r="G59" s="10"/>
      <c r="H59" s="10"/>
      <c r="I59" s="10"/>
    </row>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I59"/>
  <sheetViews>
    <sheetView showGridLines="0" showZeros="0" workbookViewId="0" topLeftCell="A1">
      <selection activeCell="A1" sqref="A1"/>
    </sheetView>
  </sheetViews>
  <sheetFormatPr defaultColWidth="15.83203125" defaultRowHeight="12"/>
  <cols>
    <col min="1" max="1" width="34.83203125" style="68" customWidth="1"/>
    <col min="2" max="2" width="21.83203125" style="68" customWidth="1"/>
    <col min="3" max="3" width="9.83203125" style="68" customWidth="1"/>
    <col min="4" max="4" width="16.83203125" style="68" customWidth="1"/>
    <col min="5" max="5" width="8.83203125" style="68" customWidth="1"/>
    <col min="6" max="6" width="9.83203125" style="68" customWidth="1"/>
    <col min="7" max="7" width="16.83203125" style="68" customWidth="1"/>
    <col min="8" max="8" width="8.83203125" style="68" customWidth="1"/>
    <col min="9" max="9" width="9.83203125" style="68" customWidth="1"/>
    <col min="10" max="16384" width="15.83203125" style="68" customWidth="1"/>
  </cols>
  <sheetData>
    <row r="1" spans="1:9" ht="6.75" customHeight="1">
      <c r="A1" s="13"/>
      <c r="B1" s="44"/>
      <c r="C1" s="44"/>
      <c r="D1" s="44"/>
      <c r="E1" s="44"/>
      <c r="F1" s="44"/>
      <c r="G1" s="44"/>
      <c r="H1" s="44"/>
      <c r="I1" s="44"/>
    </row>
    <row r="2" spans="1:9" ht="15.75" customHeight="1">
      <c r="A2" s="351"/>
      <c r="B2" s="395" t="s">
        <v>1</v>
      </c>
      <c r="C2" s="45"/>
      <c r="D2" s="45"/>
      <c r="E2" s="45"/>
      <c r="F2" s="45"/>
      <c r="G2" s="46"/>
      <c r="H2" s="47"/>
      <c r="I2" s="356" t="s">
        <v>4</v>
      </c>
    </row>
    <row r="3" spans="1:9" ht="15.75" customHeight="1">
      <c r="A3" s="352"/>
      <c r="B3" s="536" t="s">
        <v>569</v>
      </c>
      <c r="C3" s="48"/>
      <c r="D3" s="48"/>
      <c r="E3" s="48"/>
      <c r="F3" s="48"/>
      <c r="G3" s="49"/>
      <c r="H3" s="50"/>
      <c r="I3" s="50"/>
    </row>
    <row r="4" spans="1:9" ht="15.75" customHeight="1">
      <c r="A4" s="10"/>
      <c r="B4" s="44"/>
      <c r="C4" s="44"/>
      <c r="D4" s="44"/>
      <c r="E4" s="44"/>
      <c r="F4" s="44"/>
      <c r="G4" s="44"/>
      <c r="H4" s="44"/>
      <c r="I4" s="44"/>
    </row>
    <row r="5" spans="1:9" ht="15.75" customHeight="1">
      <c r="A5" s="10"/>
      <c r="B5" s="44"/>
      <c r="C5" s="44"/>
      <c r="D5" s="44"/>
      <c r="E5" s="44"/>
      <c r="F5" s="44"/>
      <c r="G5" s="44"/>
      <c r="H5" s="44"/>
      <c r="I5" s="44"/>
    </row>
    <row r="6" spans="1:9" ht="15.75" customHeight="1">
      <c r="A6" s="10"/>
      <c r="B6" s="54" t="s">
        <v>64</v>
      </c>
      <c r="C6" s="52"/>
      <c r="D6" s="54" t="s">
        <v>231</v>
      </c>
      <c r="E6" s="52"/>
      <c r="F6" s="53"/>
      <c r="G6" s="54" t="s">
        <v>29</v>
      </c>
      <c r="H6" s="52"/>
      <c r="I6" s="53"/>
    </row>
    <row r="7" spans="1:9" ht="15.75" customHeight="1">
      <c r="A7" s="10"/>
      <c r="B7" s="55" t="s">
        <v>293</v>
      </c>
      <c r="C7" s="56"/>
      <c r="D7" s="55" t="s">
        <v>37</v>
      </c>
      <c r="E7" s="56"/>
      <c r="F7" s="57"/>
      <c r="G7" s="55" t="s">
        <v>44</v>
      </c>
      <c r="H7" s="56"/>
      <c r="I7" s="57"/>
    </row>
    <row r="8" spans="1:9" ht="15.75" customHeight="1">
      <c r="A8" s="323"/>
      <c r="B8" s="65" t="s">
        <v>3</v>
      </c>
      <c r="C8" s="58"/>
      <c r="D8" s="60"/>
      <c r="E8" s="59"/>
      <c r="F8" s="59" t="s">
        <v>74</v>
      </c>
      <c r="G8" s="60"/>
      <c r="H8" s="59"/>
      <c r="I8" s="59" t="s">
        <v>74</v>
      </c>
    </row>
    <row r="9" spans="1:9" ht="15.75" customHeight="1">
      <c r="A9" s="324" t="s">
        <v>99</v>
      </c>
      <c r="B9" s="62" t="s">
        <v>100</v>
      </c>
      <c r="C9" s="62" t="s">
        <v>101</v>
      </c>
      <c r="D9" s="62" t="s">
        <v>100</v>
      </c>
      <c r="E9" s="62" t="s">
        <v>101</v>
      </c>
      <c r="F9" s="62" t="s">
        <v>102</v>
      </c>
      <c r="G9" s="62" t="s">
        <v>100</v>
      </c>
      <c r="H9" s="62" t="s">
        <v>101</v>
      </c>
      <c r="I9" s="62" t="s">
        <v>102</v>
      </c>
    </row>
    <row r="10" spans="1:9" ht="4.5" customHeight="1">
      <c r="A10" s="63"/>
      <c r="B10" s="10"/>
      <c r="C10" s="10"/>
      <c r="D10" s="10"/>
      <c r="E10" s="10"/>
      <c r="F10" s="10"/>
      <c r="G10" s="10"/>
      <c r="H10" s="10"/>
      <c r="I10" s="10"/>
    </row>
    <row r="11" spans="1:9" ht="13.5" customHeight="1">
      <c r="A11" s="422" t="s">
        <v>338</v>
      </c>
      <c r="B11" s="397">
        <f>SUM('- 24 -'!H11,'- 24 -'!F11,'- 24 -'!D11,'- 24 -'!B11)</f>
        <v>5775</v>
      </c>
      <c r="C11" s="285">
        <f>B11/'- 3 -'!D11</f>
        <v>0.0005073093838795613</v>
      </c>
      <c r="D11" s="397">
        <f>SUM('- 25 -'!B11,'- 25 -'!E11,'- 25 -'!H11,'- 26 -'!B11)</f>
        <v>427553</v>
      </c>
      <c r="E11" s="285">
        <f>D11/'- 3 -'!D11</f>
        <v>0.03755872710058149</v>
      </c>
      <c r="F11" s="397">
        <f>D11/'- 7 -'!F11</f>
        <v>268.73224387177873</v>
      </c>
      <c r="G11" s="397">
        <f>SUM('- 27 -'!B11,'- 27 -'!E11,'- 27 -'!H11,'- 28 -'!B11,'- 28 -'!E11,'- 28 -'!H11,'- 29 -'!B11,'- 29 -'!E11)</f>
        <v>388987</v>
      </c>
      <c r="H11" s="285">
        <f>G11/'- 3 -'!D11</f>
        <v>0.03417086671985436</v>
      </c>
      <c r="I11" s="397">
        <f>G11/'- 7 -'!F11</f>
        <v>244.4921433060968</v>
      </c>
    </row>
    <row r="12" spans="1:9" ht="13.5" customHeight="1">
      <c r="A12" s="423" t="s">
        <v>339</v>
      </c>
      <c r="B12" s="396">
        <f>SUM('- 24 -'!H12,'- 24 -'!F12,'- 24 -'!D12,'- 24 -'!B12)</f>
        <v>0</v>
      </c>
      <c r="C12" s="286">
        <f>B12/'- 3 -'!D12</f>
        <v>0</v>
      </c>
      <c r="D12" s="396">
        <f>SUM('- 25 -'!B12,'- 25 -'!E12,'- 25 -'!H12,'- 26 -'!B12)</f>
        <v>717487</v>
      </c>
      <c r="E12" s="286">
        <f>D12/'- 3 -'!D12</f>
        <v>0.037688342697721096</v>
      </c>
      <c r="F12" s="396">
        <f>D12/'- 7 -'!F12</f>
        <v>297.2191383595692</v>
      </c>
      <c r="G12" s="396">
        <f>SUM('- 27 -'!B12,'- 27 -'!E12,'- 27 -'!H12,'- 28 -'!B12,'- 28 -'!E12,'- 28 -'!H12,'- 29 -'!B12,'- 29 -'!E12)</f>
        <v>587758</v>
      </c>
      <c r="H12" s="286">
        <f>G12/'- 3 -'!D12</f>
        <v>0.030873904234260906</v>
      </c>
      <c r="I12" s="396">
        <f>G12/'- 7 -'!F12</f>
        <v>243.4788732394366</v>
      </c>
    </row>
    <row r="13" spans="1:9" ht="13.5" customHeight="1">
      <c r="A13" s="422" t="s">
        <v>340</v>
      </c>
      <c r="B13" s="397">
        <f>SUM('- 24 -'!H13,'- 24 -'!F13,'- 24 -'!D13,'- 24 -'!B13)</f>
        <v>68600</v>
      </c>
      <c r="C13" s="285">
        <f>B13/'- 3 -'!D13</f>
        <v>0.0014134188252552808</v>
      </c>
      <c r="D13" s="397">
        <f>SUM('- 25 -'!B13,'- 25 -'!E13,'- 25 -'!H13,'- 26 -'!B13)</f>
        <v>1744400</v>
      </c>
      <c r="E13" s="285">
        <f>D13/'- 3 -'!D13</f>
        <v>0.035941221556491425</v>
      </c>
      <c r="F13" s="397">
        <f>D13/'- 7 -'!F13</f>
        <v>239.1882627176745</v>
      </c>
      <c r="G13" s="397">
        <f>SUM('- 27 -'!B13,'- 27 -'!E13,'- 27 -'!H13,'- 28 -'!B13,'- 28 -'!E13,'- 28 -'!H13,'- 29 -'!B13,'- 29 -'!E13)</f>
        <v>2855100</v>
      </c>
      <c r="H13" s="285">
        <f>G13/'- 3 -'!D13</f>
        <v>0.058825832186389974</v>
      </c>
      <c r="I13" s="397">
        <f>G13/'- 7 -'!F13</f>
        <v>391.48498560263266</v>
      </c>
    </row>
    <row r="14" spans="1:9" ht="13.5" customHeight="1">
      <c r="A14" s="423" t="s">
        <v>377</v>
      </c>
      <c r="B14" s="396">
        <f>SUM('- 24 -'!H14,'- 24 -'!F14,'- 24 -'!D14,'- 24 -'!B14)</f>
        <v>191722</v>
      </c>
      <c r="C14" s="286">
        <f>B14/'- 3 -'!D14</f>
        <v>0.004591248116774539</v>
      </c>
      <c r="D14" s="396">
        <f>SUM('- 25 -'!B14,'- 25 -'!E14,'- 25 -'!H14,'- 26 -'!B14)</f>
        <v>1605758</v>
      </c>
      <c r="E14" s="286">
        <f>D14/'- 3 -'!D14</f>
        <v>0.03845376844334844</v>
      </c>
      <c r="F14" s="396">
        <f>D14/'- 7 -'!F14</f>
        <v>358.5882090218848</v>
      </c>
      <c r="G14" s="396">
        <f>SUM('- 27 -'!B14,'- 27 -'!E14,'- 27 -'!H14,'- 28 -'!B14,'- 28 -'!E14,'- 28 -'!H14,'- 29 -'!B14,'- 29 -'!E14)</f>
        <v>2705306</v>
      </c>
      <c r="H14" s="286">
        <f>G14/'- 3 -'!D14</f>
        <v>0.06478511113903913</v>
      </c>
      <c r="I14" s="396">
        <f>G14/'- 7 -'!F14</f>
        <v>604.1326485037963</v>
      </c>
    </row>
    <row r="15" spans="1:9" ht="13.5" customHeight="1">
      <c r="A15" s="422" t="s">
        <v>341</v>
      </c>
      <c r="B15" s="397">
        <f>SUM('- 24 -'!H15,'- 24 -'!F15,'- 24 -'!D15,'- 24 -'!B15)</f>
        <v>175255</v>
      </c>
      <c r="C15" s="285">
        <f>B15/'- 3 -'!D15</f>
        <v>0.013523909164828098</v>
      </c>
      <c r="D15" s="397">
        <f>SUM('- 25 -'!B15,'- 25 -'!E15,'- 25 -'!H15,'- 26 -'!B15)</f>
        <v>468700</v>
      </c>
      <c r="E15" s="285">
        <f>D15/'- 3 -'!D15</f>
        <v>0.03616819049701823</v>
      </c>
      <c r="F15" s="397">
        <f>D15/'- 7 -'!F15</f>
        <v>291.4800995024876</v>
      </c>
      <c r="G15" s="397">
        <f>SUM('- 27 -'!B15,'- 27 -'!E15,'- 27 -'!H15,'- 28 -'!B15,'- 28 -'!E15,'- 28 -'!H15,'- 29 -'!B15,'- 29 -'!E15)</f>
        <v>580565</v>
      </c>
      <c r="H15" s="285">
        <f>G15/'- 3 -'!D15</f>
        <v>0.0448004811519125</v>
      </c>
      <c r="I15" s="397">
        <f>G15/'- 7 -'!F15</f>
        <v>361.0478855721393</v>
      </c>
    </row>
    <row r="16" spans="1:9" ht="13.5" customHeight="1">
      <c r="A16" s="423" t="s">
        <v>342</v>
      </c>
      <c r="B16" s="396">
        <f>SUM('- 24 -'!H16,'- 24 -'!F16,'- 24 -'!D16,'- 24 -'!B16)</f>
        <v>5000</v>
      </c>
      <c r="C16" s="286">
        <f>B16/'- 3 -'!D16</f>
        <v>0.0004640441428487503</v>
      </c>
      <c r="D16" s="396">
        <f>SUM('- 25 -'!B16,'- 25 -'!E16,'- 25 -'!H16,'- 26 -'!B16)</f>
        <v>558009</v>
      </c>
      <c r="E16" s="286">
        <f>D16/'- 3 -'!D16</f>
        <v>0.05178816162137766</v>
      </c>
      <c r="F16" s="396">
        <f>D16/'- 7 -'!F16</f>
        <v>381.15368852459017</v>
      </c>
      <c r="G16" s="396">
        <f>SUM('- 27 -'!B16,'- 27 -'!E16,'- 27 -'!H16,'- 28 -'!B16,'- 28 -'!E16,'- 28 -'!H16,'- 29 -'!B16,'- 29 -'!E16)</f>
        <v>480939</v>
      </c>
      <c r="H16" s="286">
        <f>G16/'- 3 -'!D16</f>
        <v>0.04463538520350702</v>
      </c>
      <c r="I16" s="396">
        <f>G16/'- 7 -'!F16</f>
        <v>328.51024590163934</v>
      </c>
    </row>
    <row r="17" spans="1:9" ht="13.5" customHeight="1">
      <c r="A17" s="422" t="s">
        <v>343</v>
      </c>
      <c r="B17" s="397">
        <f>SUM('- 24 -'!H17,'- 24 -'!F17,'- 24 -'!D17,'- 24 -'!B17)</f>
        <v>56400</v>
      </c>
      <c r="C17" s="285">
        <f>B17/'- 3 -'!D17</f>
        <v>0.004479028971931816</v>
      </c>
      <c r="D17" s="397">
        <f>SUM('- 25 -'!B17,'- 25 -'!E17,'- 25 -'!H17,'- 26 -'!B17)</f>
        <v>472820</v>
      </c>
      <c r="E17" s="285">
        <f>D17/'- 3 -'!D17</f>
        <v>0.03754919288136172</v>
      </c>
      <c r="F17" s="397">
        <f>D17/'- 7 -'!F17</f>
        <v>304.6520618556701</v>
      </c>
      <c r="G17" s="397">
        <f>SUM('- 27 -'!B17,'- 27 -'!E17,'- 27 -'!H17,'- 28 -'!B17,'- 28 -'!E17,'- 28 -'!H17,'- 29 -'!B17,'- 29 -'!E17)</f>
        <v>480670</v>
      </c>
      <c r="H17" s="285">
        <f>G17/'- 3 -'!D17</f>
        <v>0.0381726038286962</v>
      </c>
      <c r="I17" s="397">
        <f>G17/'- 7 -'!F17</f>
        <v>309.71005154639175</v>
      </c>
    </row>
    <row r="18" spans="1:9" ht="13.5" customHeight="1">
      <c r="A18" s="423" t="s">
        <v>344</v>
      </c>
      <c r="B18" s="396">
        <f>SUM('- 24 -'!H18,'- 24 -'!F18,'- 24 -'!D18,'- 24 -'!B18)</f>
        <v>873538</v>
      </c>
      <c r="C18" s="286">
        <f>B18/'- 3 -'!D18</f>
        <v>0.011643688144597892</v>
      </c>
      <c r="D18" s="396">
        <f>SUM('- 25 -'!B18,'- 25 -'!E18,'- 25 -'!H18,'- 26 -'!B18)</f>
        <v>3959312</v>
      </c>
      <c r="E18" s="286">
        <f>D18/'- 3 -'!D18</f>
        <v>0.052775030044673696</v>
      </c>
      <c r="F18" s="396">
        <f>D18/'- 7 -'!F18</f>
        <v>659.6654448517161</v>
      </c>
      <c r="G18" s="396">
        <f>SUM('- 27 -'!B18,'- 27 -'!E18,'- 27 -'!H18,'- 28 -'!B18,'- 28 -'!E18,'- 28 -'!H18,'- 29 -'!B18,'- 29 -'!E18)</f>
        <v>3960764</v>
      </c>
      <c r="H18" s="286">
        <f>G18/'- 3 -'!D18</f>
        <v>0.052794384251572485</v>
      </c>
      <c r="I18" s="396">
        <f>G18/'- 7 -'!F18</f>
        <v>659.9073642119293</v>
      </c>
    </row>
    <row r="19" spans="1:9" ht="13.5" customHeight="1">
      <c r="A19" s="422" t="s">
        <v>345</v>
      </c>
      <c r="B19" s="397">
        <f>SUM('- 24 -'!H19,'- 24 -'!F19,'- 24 -'!D19,'- 24 -'!B19)</f>
        <v>0</v>
      </c>
      <c r="C19" s="285">
        <f>B19/'- 3 -'!D19</f>
        <v>0</v>
      </c>
      <c r="D19" s="397">
        <f>SUM('- 25 -'!B19,'- 25 -'!E19,'- 25 -'!H19,'- 26 -'!B19)</f>
        <v>683300</v>
      </c>
      <c r="E19" s="285">
        <f>D19/'- 3 -'!D19</f>
        <v>0.03719757913603954</v>
      </c>
      <c r="F19" s="397">
        <f>D19/'- 7 -'!F19</f>
        <v>229.29530201342283</v>
      </c>
      <c r="G19" s="397">
        <f>SUM('- 27 -'!B19,'- 27 -'!E19,'- 27 -'!H19,'- 28 -'!B19,'- 28 -'!E19,'- 28 -'!H19,'- 29 -'!B19,'- 29 -'!E19)</f>
        <v>696050</v>
      </c>
      <c r="H19" s="285">
        <f>G19/'- 3 -'!D19</f>
        <v>0.037891665385102184</v>
      </c>
      <c r="I19" s="397">
        <f>G19/'- 7 -'!F19</f>
        <v>233.5738255033557</v>
      </c>
    </row>
    <row r="20" spans="1:9" ht="13.5" customHeight="1">
      <c r="A20" s="423" t="s">
        <v>346</v>
      </c>
      <c r="B20" s="396">
        <f>SUM('- 24 -'!H20,'- 24 -'!F20,'- 24 -'!D20,'- 24 -'!B20)</f>
        <v>162555</v>
      </c>
      <c r="C20" s="286">
        <f>B20/'- 3 -'!D20</f>
        <v>0.0044847551432117185</v>
      </c>
      <c r="D20" s="396">
        <f>SUM('- 25 -'!B20,'- 25 -'!E20,'- 25 -'!H20,'- 26 -'!B20)</f>
        <v>980101</v>
      </c>
      <c r="E20" s="286">
        <f>D20/'- 3 -'!D20</f>
        <v>0.027040158719306994</v>
      </c>
      <c r="F20" s="396">
        <f>D20/'- 7 -'!F20</f>
        <v>156.44070231444533</v>
      </c>
      <c r="G20" s="396">
        <f>SUM('- 27 -'!B20,'- 27 -'!E20,'- 27 -'!H20,'- 28 -'!B20,'- 28 -'!E20,'- 28 -'!H20,'- 29 -'!B20,'- 29 -'!E20)</f>
        <v>1387629</v>
      </c>
      <c r="H20" s="286">
        <f>G20/'- 3 -'!D20</f>
        <v>0.03828351200897994</v>
      </c>
      <c r="I20" s="396">
        <f>G20/'- 7 -'!F20</f>
        <v>221.48906624102156</v>
      </c>
    </row>
    <row r="21" spans="1:9" ht="13.5" customHeight="1">
      <c r="A21" s="422" t="s">
        <v>347</v>
      </c>
      <c r="B21" s="397">
        <f>SUM('- 24 -'!H21,'- 24 -'!F21,'- 24 -'!D21,'- 24 -'!B21)</f>
        <v>87000</v>
      </c>
      <c r="C21" s="285">
        <f>B21/'- 3 -'!D21</f>
        <v>0.0036452004860267314</v>
      </c>
      <c r="D21" s="397">
        <f>SUM('- 25 -'!B21,'- 25 -'!E21,'- 25 -'!H21,'- 26 -'!B21)</f>
        <v>758500</v>
      </c>
      <c r="E21" s="285">
        <f>D21/'- 3 -'!D21</f>
        <v>0.031780282398290526</v>
      </c>
      <c r="F21" s="397">
        <f>D21/'- 7 -'!F21</f>
        <v>233.3846153846154</v>
      </c>
      <c r="G21" s="397">
        <f>SUM('- 27 -'!B21,'- 27 -'!E21,'- 27 -'!H21,'- 28 -'!B21,'- 28 -'!E21,'- 28 -'!H21,'- 29 -'!B21,'- 29 -'!E21)</f>
        <v>1255000</v>
      </c>
      <c r="H21" s="285">
        <f>G21/'- 3 -'!D21</f>
        <v>0.05258306448233963</v>
      </c>
      <c r="I21" s="397">
        <f>G21/'- 7 -'!F21</f>
        <v>386.15384615384613</v>
      </c>
    </row>
    <row r="22" spans="1:9" ht="13.5" customHeight="1">
      <c r="A22" s="423" t="s">
        <v>348</v>
      </c>
      <c r="B22" s="396">
        <f>SUM('- 24 -'!H22,'- 24 -'!F22,'- 24 -'!D22,'- 24 -'!B22)</f>
        <v>41000</v>
      </c>
      <c r="C22" s="286">
        <f>B22/'- 3 -'!D22</f>
        <v>0.003282303914763851</v>
      </c>
      <c r="D22" s="396">
        <f>SUM('- 25 -'!B22,'- 25 -'!E22,'- 25 -'!H22,'- 26 -'!B22)</f>
        <v>508467</v>
      </c>
      <c r="E22" s="286">
        <f>D22/'- 3 -'!D22</f>
        <v>0.040705932308005635</v>
      </c>
      <c r="F22" s="396">
        <f>D22/'- 7 -'!F22</f>
        <v>300.15761511216056</v>
      </c>
      <c r="G22" s="396">
        <f>SUM('- 27 -'!B22,'- 27 -'!E22,'- 27 -'!H22,'- 28 -'!B22,'- 28 -'!E22,'- 28 -'!H22,'- 29 -'!B22,'- 29 -'!E22)</f>
        <v>778870</v>
      </c>
      <c r="H22" s="286">
        <f>G22/'- 3 -'!D22</f>
        <v>0.062353367075417575</v>
      </c>
      <c r="I22" s="396">
        <f>G22/'- 7 -'!F22</f>
        <v>459.78158205430935</v>
      </c>
    </row>
    <row r="23" spans="1:9" ht="13.5" customHeight="1">
      <c r="A23" s="422" t="s">
        <v>349</v>
      </c>
      <c r="B23" s="397">
        <f>SUM('- 24 -'!H23,'- 24 -'!F23,'- 24 -'!D23,'- 24 -'!B23)</f>
        <v>0</v>
      </c>
      <c r="C23" s="285">
        <f>B23/'- 3 -'!D23</f>
        <v>0</v>
      </c>
      <c r="D23" s="397">
        <f>SUM('- 25 -'!B23,'- 25 -'!E23,'- 25 -'!H23,'- 26 -'!B23)</f>
        <v>350475</v>
      </c>
      <c r="E23" s="285">
        <f>D23/'- 3 -'!D23</f>
        <v>0.0330278938338979</v>
      </c>
      <c r="F23" s="397">
        <f>D23/'- 7 -'!F23</f>
        <v>249.89304812834226</v>
      </c>
      <c r="G23" s="397">
        <f>SUM('- 27 -'!B23,'- 27 -'!E23,'- 27 -'!H23,'- 28 -'!B23,'- 28 -'!E23,'- 28 -'!H23,'- 29 -'!B23,'- 29 -'!E23)</f>
        <v>416832</v>
      </c>
      <c r="H23" s="285">
        <f>G23/'- 3 -'!D23</f>
        <v>0.0392812127614561</v>
      </c>
      <c r="I23" s="397">
        <f>G23/'- 7 -'!F23</f>
        <v>297.20641711229945</v>
      </c>
    </row>
    <row r="24" spans="1:9" ht="13.5" customHeight="1">
      <c r="A24" s="423" t="s">
        <v>350</v>
      </c>
      <c r="B24" s="396">
        <f>SUM('- 24 -'!H24,'- 24 -'!F24,'- 24 -'!D24,'- 24 -'!B24)</f>
        <v>281110</v>
      </c>
      <c r="C24" s="286">
        <f>B24/'- 3 -'!D24</f>
        <v>0.008105529022658198</v>
      </c>
      <c r="D24" s="396">
        <f>SUM('- 25 -'!B24,'- 25 -'!E24,'- 25 -'!H24,'- 26 -'!B24)</f>
        <v>952890</v>
      </c>
      <c r="E24" s="286">
        <f>D24/'- 3 -'!D24</f>
        <v>0.027475641387360004</v>
      </c>
      <c r="F24" s="396">
        <f>D24/'- 7 -'!F24</f>
        <v>208.2592066440826</v>
      </c>
      <c r="G24" s="396">
        <f>SUM('- 27 -'!B24,'- 27 -'!E24,'- 27 -'!H24,'- 28 -'!B24,'- 28 -'!E24,'- 28 -'!H24,'- 29 -'!B24,'- 29 -'!E24)</f>
        <v>1299640</v>
      </c>
      <c r="H24" s="286">
        <f>G24/'- 3 -'!D24</f>
        <v>0.03747383493652841</v>
      </c>
      <c r="I24" s="396">
        <f>G24/'- 7 -'!F24</f>
        <v>284.04327395913015</v>
      </c>
    </row>
    <row r="25" spans="1:9" ht="13.5" customHeight="1">
      <c r="A25" s="422" t="s">
        <v>351</v>
      </c>
      <c r="B25" s="397">
        <f>SUM('- 24 -'!H25,'- 24 -'!F25,'- 24 -'!D25,'- 24 -'!B25)</f>
        <v>408486</v>
      </c>
      <c r="C25" s="285">
        <f>B25/'- 3 -'!D25</f>
        <v>0.0036713215346466624</v>
      </c>
      <c r="D25" s="397">
        <f>SUM('- 25 -'!B25,'- 25 -'!E25,'- 25 -'!H25,'- 26 -'!B25)</f>
        <v>3281014</v>
      </c>
      <c r="E25" s="285">
        <f>D25/'- 3 -'!D25</f>
        <v>0.02948854392482774</v>
      </c>
      <c r="F25" s="397">
        <f>D25/'- 7 -'!F25</f>
        <v>217.83388660204488</v>
      </c>
      <c r="G25" s="397">
        <f>SUM('- 27 -'!B25,'- 27 -'!E25,'- 27 -'!H25,'- 28 -'!B25,'- 28 -'!E25,'- 28 -'!H25,'- 29 -'!B25,'- 29 -'!E25)</f>
        <v>7559876</v>
      </c>
      <c r="H25" s="285">
        <f>G25/'- 3 -'!D25</f>
        <v>0.06794537770709026</v>
      </c>
      <c r="I25" s="397">
        <f>G25/'- 7 -'!F25</f>
        <v>501.9171424777586</v>
      </c>
    </row>
    <row r="26" spans="1:9" ht="13.5" customHeight="1">
      <c r="A26" s="423" t="s">
        <v>352</v>
      </c>
      <c r="B26" s="396">
        <f>SUM('- 24 -'!H26,'- 24 -'!F26,'- 24 -'!D26,'- 24 -'!B26)</f>
        <v>0</v>
      </c>
      <c r="C26" s="286">
        <f>B26/'- 3 -'!D26</f>
        <v>0</v>
      </c>
      <c r="D26" s="396">
        <f>SUM('- 25 -'!B26,'- 25 -'!E26,'- 25 -'!H26,'- 26 -'!B26)</f>
        <v>863023</v>
      </c>
      <c r="E26" s="286">
        <f>D26/'- 3 -'!D26</f>
        <v>0.03275156516431436</v>
      </c>
      <c r="F26" s="396">
        <f>D26/'- 7 -'!F26</f>
        <v>263.6794989306447</v>
      </c>
      <c r="G26" s="396">
        <f>SUM('- 27 -'!B26,'- 27 -'!E26,'- 27 -'!H26,'- 28 -'!B26,'- 28 -'!E26,'- 28 -'!H26,'- 29 -'!B26,'- 29 -'!E26)</f>
        <v>1408166</v>
      </c>
      <c r="H26" s="286">
        <f>G26/'- 3 -'!D26</f>
        <v>0.053439642409497654</v>
      </c>
      <c r="I26" s="396">
        <f>G26/'- 7 -'!F26</f>
        <v>430.23709135349833</v>
      </c>
    </row>
    <row r="27" spans="1:9" ht="13.5" customHeight="1">
      <c r="A27" s="422" t="s">
        <v>353</v>
      </c>
      <c r="B27" s="397">
        <f>SUM('- 24 -'!H27,'- 24 -'!F27,'- 24 -'!D27,'- 24 -'!B27)</f>
        <v>14800</v>
      </c>
      <c r="C27" s="285">
        <f>B27/'- 3 -'!D27</f>
        <v>0.0005438766617085694</v>
      </c>
      <c r="D27" s="397">
        <f>SUM('- 25 -'!B27,'- 25 -'!E27,'- 25 -'!H27,'- 26 -'!B27)</f>
        <v>1074522</v>
      </c>
      <c r="E27" s="285">
        <f>D27/'- 3 -'!D27</f>
        <v>0.03948698907381185</v>
      </c>
      <c r="F27" s="397">
        <f>D27/'- 7 -'!F27</f>
        <v>323.82091819206454</v>
      </c>
      <c r="G27" s="397">
        <f>SUM('- 27 -'!B27,'- 27 -'!E27,'- 27 -'!H27,'- 28 -'!B27,'- 28 -'!E27,'- 28 -'!H27,'- 29 -'!B27,'- 29 -'!E27)</f>
        <v>1634557</v>
      </c>
      <c r="H27" s="285">
        <f>G27/'- 3 -'!D27</f>
        <v>0.06006739219813339</v>
      </c>
      <c r="I27" s="397">
        <f>G27/'- 7 -'!F27</f>
        <v>492.5946128392592</v>
      </c>
    </row>
    <row r="28" spans="1:9" ht="13.5" customHeight="1">
      <c r="A28" s="423" t="s">
        <v>354</v>
      </c>
      <c r="B28" s="396">
        <f>SUM('- 24 -'!H28,'- 24 -'!F28,'- 24 -'!D28,'- 24 -'!B28)</f>
        <v>17402.41</v>
      </c>
      <c r="C28" s="286">
        <f>B28/'- 3 -'!D28</f>
        <v>0.0010620703616327852</v>
      </c>
      <c r="D28" s="396">
        <f>SUM('- 25 -'!B28,'- 25 -'!E28,'- 25 -'!H28,'- 26 -'!B28)</f>
        <v>651144.24</v>
      </c>
      <c r="E28" s="286">
        <f>D28/'- 3 -'!D28</f>
        <v>0.039739380835867276</v>
      </c>
      <c r="F28" s="396">
        <f>D28/'- 7 -'!F28</f>
        <v>324.4398250107126</v>
      </c>
      <c r="G28" s="396">
        <f>SUM('- 27 -'!B28,'- 27 -'!E28,'- 27 -'!H28,'- 28 -'!B28,'- 28 -'!E28,'- 28 -'!H28,'- 29 -'!B28,'- 29 -'!E28)</f>
        <v>642226.7100000001</v>
      </c>
      <c r="H28" s="286">
        <f>G28/'- 3 -'!D28</f>
        <v>0.03919514332439782</v>
      </c>
      <c r="I28" s="396">
        <f>G28/'- 7 -'!F28</f>
        <v>319.9965669812355</v>
      </c>
    </row>
    <row r="29" spans="1:9" ht="13.5" customHeight="1">
      <c r="A29" s="422" t="s">
        <v>355</v>
      </c>
      <c r="B29" s="397">
        <f>SUM('- 24 -'!H29,'- 24 -'!F29,'- 24 -'!D29,'- 24 -'!B29)</f>
        <v>48405</v>
      </c>
      <c r="C29" s="285">
        <f>B29/'- 3 -'!D29</f>
        <v>0.00046660857283095165</v>
      </c>
      <c r="D29" s="397">
        <f>SUM('- 25 -'!B29,'- 25 -'!E29,'- 25 -'!H29,'- 26 -'!B29)</f>
        <v>3617956</v>
      </c>
      <c r="E29" s="285">
        <f>D29/'- 3 -'!D29</f>
        <v>0.0348759278116967</v>
      </c>
      <c r="F29" s="397">
        <f>D29/'- 7 -'!F29</f>
        <v>275.76935096611913</v>
      </c>
      <c r="G29" s="397">
        <f>SUM('- 27 -'!B29,'- 27 -'!E29,'- 27 -'!H29,'- 28 -'!B29,'- 28 -'!E29,'- 28 -'!H29,'- 29 -'!B29,'- 29 -'!E29)</f>
        <v>6732730</v>
      </c>
      <c r="H29" s="285">
        <f>G29/'- 3 -'!D29</f>
        <v>0.06490134359169783</v>
      </c>
      <c r="I29" s="397">
        <f>G29/'- 7 -'!F29</f>
        <v>513.1849536948816</v>
      </c>
    </row>
    <row r="30" spans="1:9" ht="13.5" customHeight="1">
      <c r="A30" s="423" t="s">
        <v>356</v>
      </c>
      <c r="B30" s="396">
        <f>SUM('- 24 -'!H30,'- 24 -'!F30,'- 24 -'!D30,'- 24 -'!B30)</f>
        <v>5000</v>
      </c>
      <c r="C30" s="286">
        <f>B30/'- 3 -'!D30</f>
        <v>0.0004990249053349754</v>
      </c>
      <c r="D30" s="396">
        <f>SUM('- 25 -'!B30,'- 25 -'!E30,'- 25 -'!H30,'- 26 -'!B30)</f>
        <v>388922</v>
      </c>
      <c r="E30" s="286">
        <f>D30/'- 3 -'!D30</f>
        <v>0.038816352846537866</v>
      </c>
      <c r="F30" s="396">
        <f>D30/'- 7 -'!F30</f>
        <v>303.2293778262904</v>
      </c>
      <c r="G30" s="396">
        <f>SUM('- 27 -'!B30,'- 27 -'!E30,'- 27 -'!H30,'- 28 -'!B30,'- 28 -'!E30,'- 28 -'!H30,'- 29 -'!B30,'- 29 -'!E30)</f>
        <v>396190</v>
      </c>
      <c r="H30" s="286">
        <f>G30/'- 3 -'!D30</f>
        <v>0.03954173544893279</v>
      </c>
      <c r="I30" s="396">
        <f>G30/'- 7 -'!F30</f>
        <v>308.8959925152035</v>
      </c>
    </row>
    <row r="31" spans="1:9" ht="13.5" customHeight="1">
      <c r="A31" s="422" t="s">
        <v>357</v>
      </c>
      <c r="B31" s="397">
        <f>SUM('- 24 -'!H31,'- 24 -'!F31,'- 24 -'!D31,'- 24 -'!B31)</f>
        <v>15367</v>
      </c>
      <c r="C31" s="285">
        <f>B31/'- 3 -'!D31</f>
        <v>0.0006296122363808608</v>
      </c>
      <c r="D31" s="397">
        <f>SUM('- 25 -'!B31,'- 25 -'!E31,'- 25 -'!H31,'- 26 -'!B31)</f>
        <v>788281</v>
      </c>
      <c r="E31" s="285">
        <f>D31/'- 3 -'!D31</f>
        <v>0.03229721893060073</v>
      </c>
      <c r="F31" s="397">
        <f>D31/'- 7 -'!F31</f>
        <v>232.5792936594577</v>
      </c>
      <c r="G31" s="397">
        <f>SUM('- 27 -'!B31,'- 27 -'!E31,'- 27 -'!H31,'- 28 -'!B31,'- 28 -'!E31,'- 28 -'!H31,'- 29 -'!B31,'- 29 -'!E31)</f>
        <v>1132879</v>
      </c>
      <c r="H31" s="285">
        <f>G31/'- 3 -'!D31</f>
        <v>0.04641598755377844</v>
      </c>
      <c r="I31" s="397">
        <f>G31/'- 7 -'!F31</f>
        <v>334.2516153778066</v>
      </c>
    </row>
    <row r="32" spans="1:9" ht="13.5" customHeight="1">
      <c r="A32" s="423" t="s">
        <v>358</v>
      </c>
      <c r="B32" s="396">
        <f>SUM('- 24 -'!H32,'- 24 -'!F32,'- 24 -'!D32,'- 24 -'!B32)</f>
        <v>48010</v>
      </c>
      <c r="C32" s="286">
        <f>B32/'- 3 -'!D32</f>
        <v>0.0025202419894257973</v>
      </c>
      <c r="D32" s="396">
        <f>SUM('- 25 -'!B32,'- 25 -'!E32,'- 25 -'!H32,'- 26 -'!B32)</f>
        <v>685220</v>
      </c>
      <c r="E32" s="286">
        <f>D32/'- 3 -'!D32</f>
        <v>0.03597001074764309</v>
      </c>
      <c r="F32" s="396">
        <f>D32/'- 7 -'!F32</f>
        <v>295.60828300258845</v>
      </c>
      <c r="G32" s="396">
        <f>SUM('- 27 -'!B32,'- 27 -'!E32,'- 27 -'!H32,'- 28 -'!B32,'- 28 -'!E32,'- 28 -'!H32,'- 29 -'!B32,'- 29 -'!E32)</f>
        <v>581079</v>
      </c>
      <c r="H32" s="286">
        <f>G32/'- 3 -'!D32</f>
        <v>0.030503222140669712</v>
      </c>
      <c r="I32" s="396">
        <f>G32/'- 7 -'!F32</f>
        <v>250.6811906816221</v>
      </c>
    </row>
    <row r="33" spans="1:9" ht="13.5" customHeight="1">
      <c r="A33" s="422" t="s">
        <v>359</v>
      </c>
      <c r="B33" s="397">
        <f>SUM('- 24 -'!H33,'- 24 -'!F33,'- 24 -'!D33,'- 24 -'!B33)</f>
        <v>10500</v>
      </c>
      <c r="C33" s="285">
        <f>B33/'- 3 -'!D33</f>
        <v>0.0004967756892171289</v>
      </c>
      <c r="D33" s="397">
        <f>SUM('- 25 -'!B33,'- 25 -'!E33,'- 25 -'!H33,'- 26 -'!B33)</f>
        <v>680670</v>
      </c>
      <c r="E33" s="285">
        <f>D33/'- 3 -'!D33</f>
        <v>0.03220383889327839</v>
      </c>
      <c r="F33" s="397">
        <f>D33/'- 7 -'!F33</f>
        <v>275.29625884732053</v>
      </c>
      <c r="G33" s="397">
        <f>SUM('- 27 -'!B33,'- 27 -'!E33,'- 27 -'!H33,'- 28 -'!B33,'- 28 -'!E33,'- 28 -'!H33,'- 29 -'!B33,'- 29 -'!E33)</f>
        <v>694130</v>
      </c>
      <c r="H33" s="285">
        <f>G33/'- 3 -'!D33</f>
        <v>0.032840658014884345</v>
      </c>
      <c r="I33" s="397">
        <f>G33/'- 7 -'!F33</f>
        <v>280.7401415571284</v>
      </c>
    </row>
    <row r="34" spans="1:9" ht="13.5" customHeight="1">
      <c r="A34" s="423" t="s">
        <v>360</v>
      </c>
      <c r="B34" s="396">
        <f>SUM('- 24 -'!H34,'- 24 -'!F34,'- 24 -'!D34,'- 24 -'!B34)</f>
        <v>12100</v>
      </c>
      <c r="C34" s="286">
        <f>B34/'- 3 -'!D34</f>
        <v>0.0006883992998125733</v>
      </c>
      <c r="D34" s="396">
        <f>SUM('- 25 -'!B34,'- 25 -'!E34,'- 25 -'!H34,'- 26 -'!B34)</f>
        <v>763745</v>
      </c>
      <c r="E34" s="286">
        <f>D34/'- 3 -'!D34</f>
        <v>0.04345136555664081</v>
      </c>
      <c r="F34" s="396">
        <f>D34/'- 7 -'!F34</f>
        <v>347.04639432907715</v>
      </c>
      <c r="G34" s="396">
        <f>SUM('- 27 -'!B34,'- 27 -'!E34,'- 27 -'!H34,'- 28 -'!B34,'- 28 -'!E34,'- 28 -'!H34,'- 29 -'!B34,'- 29 -'!E34)</f>
        <v>647085</v>
      </c>
      <c r="H34" s="286">
        <f>G34/'- 3 -'!D34</f>
        <v>0.03681428602638174</v>
      </c>
      <c r="I34" s="396">
        <f>G34/'- 7 -'!F34</f>
        <v>294.035988549098</v>
      </c>
    </row>
    <row r="35" spans="1:9" ht="13.5" customHeight="1">
      <c r="A35" s="422" t="s">
        <v>361</v>
      </c>
      <c r="B35" s="397">
        <f>SUM('- 24 -'!H35,'- 24 -'!F35,'- 24 -'!D35,'- 24 -'!B35)</f>
        <v>456595</v>
      </c>
      <c r="C35" s="285">
        <f>B35/'- 3 -'!D35</f>
        <v>0.0036044553387304655</v>
      </c>
      <c r="D35" s="397">
        <f>SUM('- 25 -'!B35,'- 25 -'!E35,'- 25 -'!H35,'- 26 -'!B35)</f>
        <v>3576498</v>
      </c>
      <c r="E35" s="285">
        <f>D35/'- 3 -'!D35</f>
        <v>0.02823361471338677</v>
      </c>
      <c r="F35" s="397">
        <f>D35/'- 7 -'!F35</f>
        <v>200.7013468013468</v>
      </c>
      <c r="G35" s="397">
        <f>SUM('- 27 -'!B35,'- 27 -'!E35,'- 27 -'!H35,'- 28 -'!B35,'- 28 -'!E35,'- 28 -'!H35,'- 29 -'!B35,'- 29 -'!E35)</f>
        <v>7901661</v>
      </c>
      <c r="H35" s="285">
        <f>G35/'- 3 -'!D35</f>
        <v>0.06237734573591106</v>
      </c>
      <c r="I35" s="397">
        <f>G35/'- 7 -'!F35</f>
        <v>443.4153198653199</v>
      </c>
    </row>
    <row r="36" spans="1:9" ht="13.5" customHeight="1">
      <c r="A36" s="423" t="s">
        <v>362</v>
      </c>
      <c r="B36" s="396">
        <f>SUM('- 24 -'!H36,'- 24 -'!F36,'- 24 -'!D36,'- 24 -'!B36)</f>
        <v>7500</v>
      </c>
      <c r="C36" s="286">
        <f>B36/'- 3 -'!D36</f>
        <v>0.0004525510756686518</v>
      </c>
      <c r="D36" s="396">
        <f>SUM('- 25 -'!B36,'- 25 -'!E36,'- 25 -'!H36,'- 26 -'!B36)</f>
        <v>632200</v>
      </c>
      <c r="E36" s="286">
        <f>D36/'- 3 -'!D36</f>
        <v>0.03814703867169622</v>
      </c>
      <c r="F36" s="396">
        <f>D36/'- 7 -'!F36</f>
        <v>297.5100824952823</v>
      </c>
      <c r="G36" s="396">
        <f>SUM('- 27 -'!B36,'- 27 -'!E36,'- 27 -'!H36,'- 28 -'!B36,'- 28 -'!E36,'- 28 -'!H36,'- 29 -'!B36,'- 29 -'!E36)</f>
        <v>689080</v>
      </c>
      <c r="H36" s="286">
        <f>G36/'- 3 -'!D36</f>
        <v>0.041579186029567276</v>
      </c>
      <c r="I36" s="396">
        <f>G36/'- 7 -'!F36</f>
        <v>324.27751921203594</v>
      </c>
    </row>
    <row r="37" spans="1:9" ht="13.5" customHeight="1">
      <c r="A37" s="422" t="s">
        <v>363</v>
      </c>
      <c r="B37" s="397">
        <f>SUM('- 24 -'!H37,'- 24 -'!F37,'- 24 -'!D37,'- 24 -'!B37)</f>
        <v>8798</v>
      </c>
      <c r="C37" s="285">
        <f>B37/'- 3 -'!D37</f>
        <v>0.00034514672023683757</v>
      </c>
      <c r="D37" s="397">
        <f>SUM('- 25 -'!B37,'- 25 -'!E37,'- 25 -'!H37,'- 26 -'!B37)</f>
        <v>1009854</v>
      </c>
      <c r="E37" s="285">
        <f>D37/'- 3 -'!D37</f>
        <v>0.03961670789020816</v>
      </c>
      <c r="F37" s="397">
        <f>D37/'- 7 -'!F37</f>
        <v>309.96132596685084</v>
      </c>
      <c r="G37" s="397">
        <f>SUM('- 27 -'!B37,'- 27 -'!E37,'- 27 -'!H37,'- 28 -'!B37,'- 28 -'!E37,'- 28 -'!H37,'- 29 -'!B37,'- 29 -'!E37)</f>
        <v>1024895</v>
      </c>
      <c r="H37" s="285">
        <f>G37/'- 3 -'!D37</f>
        <v>0.0402067683379329</v>
      </c>
      <c r="I37" s="397">
        <f>G37/'- 7 -'!F37</f>
        <v>314.5779619398404</v>
      </c>
    </row>
    <row r="38" spans="1:9" ht="13.5" customHeight="1">
      <c r="A38" s="423" t="s">
        <v>364</v>
      </c>
      <c r="B38" s="396">
        <f>SUM('- 24 -'!H38,'- 24 -'!F38,'- 24 -'!D38,'- 24 -'!B38)</f>
        <v>572407</v>
      </c>
      <c r="C38" s="286">
        <f>B38/'- 3 -'!D38</f>
        <v>0.008751191635834408</v>
      </c>
      <c r="D38" s="396">
        <f>SUM('- 25 -'!B38,'- 25 -'!E38,'- 25 -'!H38,'- 26 -'!B38)</f>
        <v>1979453</v>
      </c>
      <c r="E38" s="286">
        <f>D38/'- 3 -'!D38</f>
        <v>0.030262684658166873</v>
      </c>
      <c r="F38" s="396">
        <f>D38/'- 7 -'!F38</f>
        <v>231.71551986514643</v>
      </c>
      <c r="G38" s="396">
        <f>SUM('- 27 -'!B38,'- 27 -'!E38,'- 27 -'!H38,'- 28 -'!B38,'- 28 -'!E38,'- 28 -'!H38,'- 29 -'!B38,'- 29 -'!E38)</f>
        <v>3548570</v>
      </c>
      <c r="H38" s="286">
        <f>G38/'- 3 -'!D38</f>
        <v>0.054251985218861584</v>
      </c>
      <c r="I38" s="396">
        <f>G38/'- 7 -'!F38</f>
        <v>415.39695174771146</v>
      </c>
    </row>
    <row r="39" spans="1:9" ht="13.5" customHeight="1">
      <c r="A39" s="422" t="s">
        <v>365</v>
      </c>
      <c r="B39" s="397">
        <f>SUM('- 24 -'!H39,'- 24 -'!F39,'- 24 -'!D39,'- 24 -'!B39)</f>
        <v>27500</v>
      </c>
      <c r="C39" s="285">
        <f>B39/'- 3 -'!D39</f>
        <v>0.0018486971155820897</v>
      </c>
      <c r="D39" s="397">
        <f>SUM('- 25 -'!B39,'- 25 -'!E39,'- 25 -'!H39,'- 26 -'!B39)</f>
        <v>600846</v>
      </c>
      <c r="E39" s="285">
        <f>D39/'- 3 -'!D39</f>
        <v>0.040392082440328596</v>
      </c>
      <c r="F39" s="397">
        <f>D39/'- 7 -'!F39</f>
        <v>338.5047887323944</v>
      </c>
      <c r="G39" s="397">
        <f>SUM('- 27 -'!B39,'- 27 -'!E39,'- 27 -'!H39,'- 28 -'!B39,'- 28 -'!E39,'- 28 -'!H39,'- 29 -'!B39,'- 29 -'!E39)</f>
        <v>583412</v>
      </c>
      <c r="H39" s="285">
        <f>G39/'- 3 -'!D39</f>
        <v>0.039220075694399205</v>
      </c>
      <c r="I39" s="397">
        <f>G39/'- 7 -'!F39</f>
        <v>328.68281690140844</v>
      </c>
    </row>
    <row r="40" spans="1:9" ht="13.5" customHeight="1">
      <c r="A40" s="423" t="s">
        <v>366</v>
      </c>
      <c r="B40" s="396">
        <f>SUM('- 24 -'!H40,'- 24 -'!F40,'- 24 -'!D40,'- 24 -'!B40)</f>
        <v>516596</v>
      </c>
      <c r="C40" s="286">
        <f>B40/'- 3 -'!D40</f>
        <v>0.007749535474305846</v>
      </c>
      <c r="D40" s="396">
        <f>SUM('- 25 -'!B40,'- 25 -'!E40,'- 25 -'!H40,'- 26 -'!B40)</f>
        <v>2221530</v>
      </c>
      <c r="E40" s="286">
        <f>D40/'- 3 -'!D40</f>
        <v>0.03332551073224466</v>
      </c>
      <c r="F40" s="396">
        <f>D40/'- 7 -'!F40</f>
        <v>244.97485774778352</v>
      </c>
      <c r="G40" s="396">
        <f>SUM('- 27 -'!B40,'- 27 -'!E40,'- 27 -'!H40,'- 28 -'!B40,'- 28 -'!E40,'- 28 -'!H40,'- 29 -'!B40,'- 29 -'!E40)</f>
        <v>3043573</v>
      </c>
      <c r="H40" s="286">
        <f>G40/'- 3 -'!D40</f>
        <v>0.04565710329181694</v>
      </c>
      <c r="I40" s="396">
        <f>G40/'- 7 -'!F40</f>
        <v>335.6240351109347</v>
      </c>
    </row>
    <row r="41" spans="1:9" ht="13.5" customHeight="1">
      <c r="A41" s="422" t="s">
        <v>367</v>
      </c>
      <c r="B41" s="397">
        <f>SUM('- 24 -'!H41,'- 24 -'!F41,'- 24 -'!D41,'- 24 -'!B41)</f>
        <v>90784</v>
      </c>
      <c r="C41" s="285">
        <f>B41/'- 3 -'!D41</f>
        <v>0.0022864826447419146</v>
      </c>
      <c r="D41" s="397">
        <f>SUM('- 25 -'!B41,'- 25 -'!E41,'- 25 -'!H41,'- 26 -'!B41)</f>
        <v>1413262</v>
      </c>
      <c r="E41" s="285">
        <f>D41/'- 3 -'!D41</f>
        <v>0.035594367239527316</v>
      </c>
      <c r="F41" s="397">
        <f>D41/'- 7 -'!F41</f>
        <v>299.65290808743237</v>
      </c>
      <c r="G41" s="397">
        <f>SUM('- 27 -'!B41,'- 27 -'!E41,'- 27 -'!H41,'- 28 -'!B41,'- 28 -'!E41,'- 28 -'!H41,'- 29 -'!B41,'- 29 -'!E41)</f>
        <v>1725246</v>
      </c>
      <c r="H41" s="285">
        <f>G41/'- 3 -'!D41</f>
        <v>0.04345198533783937</v>
      </c>
      <c r="I41" s="397">
        <f>G41/'- 7 -'!F41</f>
        <v>365.8026473974468</v>
      </c>
    </row>
    <row r="42" spans="1:9" ht="13.5" customHeight="1">
      <c r="A42" s="423" t="s">
        <v>368</v>
      </c>
      <c r="B42" s="396">
        <f>SUM('- 24 -'!H42,'- 24 -'!F42,'- 24 -'!D42,'- 24 -'!B42)</f>
        <v>62825</v>
      </c>
      <c r="C42" s="286">
        <f>B42/'- 3 -'!D42</f>
        <v>0.004100139336211426</v>
      </c>
      <c r="D42" s="396">
        <f>SUM('- 25 -'!B42,'- 25 -'!E42,'- 25 -'!H42,'- 26 -'!B42)</f>
        <v>602827</v>
      </c>
      <c r="E42" s="286">
        <f>D42/'- 3 -'!D42</f>
        <v>0.039342215608918825</v>
      </c>
      <c r="F42" s="396">
        <f>D42/'- 7 -'!F42</f>
        <v>322.45359721850764</v>
      </c>
      <c r="G42" s="396">
        <f>SUM('- 27 -'!B42,'- 27 -'!E42,'- 27 -'!H42,'- 28 -'!B42,'- 28 -'!E42,'- 28 -'!H42,'- 29 -'!B42,'- 29 -'!E42)</f>
        <v>516950</v>
      </c>
      <c r="H42" s="286">
        <f>G42/'- 3 -'!D42</f>
        <v>0.033737636766486216</v>
      </c>
      <c r="I42" s="396">
        <f>G42/'- 7 -'!F42</f>
        <v>276.5177855041455</v>
      </c>
    </row>
    <row r="43" spans="1:9" ht="13.5" customHeight="1">
      <c r="A43" s="422" t="s">
        <v>369</v>
      </c>
      <c r="B43" s="397">
        <f>SUM('- 24 -'!H43,'- 24 -'!F43,'- 24 -'!D43,'- 24 -'!B43)</f>
        <v>5000</v>
      </c>
      <c r="C43" s="285">
        <f>B43/'- 3 -'!D43</f>
        <v>0.0005494068384009887</v>
      </c>
      <c r="D43" s="397">
        <f>SUM('- 25 -'!B43,'- 25 -'!E43,'- 25 -'!H43,'- 26 -'!B43)</f>
        <v>422431</v>
      </c>
      <c r="E43" s="285">
        <f>D43/'- 3 -'!D43</f>
        <v>0.046417296030513616</v>
      </c>
      <c r="F43" s="397">
        <f>D43/'- 7 -'!F43</f>
        <v>351.8792169929196</v>
      </c>
      <c r="G43" s="397">
        <f>SUM('- 27 -'!B43,'- 27 -'!E43,'- 27 -'!H43,'- 28 -'!B43,'- 28 -'!E43,'- 28 -'!H43,'- 29 -'!B43,'- 29 -'!E43)</f>
        <v>327422</v>
      </c>
      <c r="H43" s="285">
        <f>G43/'- 3 -'!D43</f>
        <v>0.03597757716858571</v>
      </c>
      <c r="I43" s="397">
        <f>G43/'- 7 -'!F43</f>
        <v>272.73802582257395</v>
      </c>
    </row>
    <row r="44" spans="1:9" ht="13.5" customHeight="1">
      <c r="A44" s="423" t="s">
        <v>370</v>
      </c>
      <c r="B44" s="396">
        <f>SUM('- 24 -'!H44,'- 24 -'!F44,'- 24 -'!D44,'- 24 -'!B44)</f>
        <v>0</v>
      </c>
      <c r="C44" s="286">
        <f>B44/'- 3 -'!D44</f>
        <v>0</v>
      </c>
      <c r="D44" s="396">
        <f>SUM('- 25 -'!B44,'- 25 -'!E44,'- 25 -'!H44,'- 26 -'!B44)</f>
        <v>289611</v>
      </c>
      <c r="E44" s="286">
        <f>D44/'- 3 -'!D44</f>
        <v>0.04158080303321585</v>
      </c>
      <c r="F44" s="396">
        <f>D44/'- 7 -'!F44</f>
        <v>349.7717391304348</v>
      </c>
      <c r="G44" s="396">
        <f>SUM('- 27 -'!B44,'- 27 -'!E44,'- 27 -'!H44,'- 28 -'!B44,'- 28 -'!E44,'- 28 -'!H44,'- 29 -'!B44,'- 29 -'!E44)</f>
        <v>271832</v>
      </c>
      <c r="H44" s="286">
        <f>G44/'- 3 -'!D44</f>
        <v>0.03902818901949558</v>
      </c>
      <c r="I44" s="396">
        <f>G44/'- 7 -'!F44</f>
        <v>328.2995169082126</v>
      </c>
    </row>
    <row r="45" spans="1:9" ht="13.5" customHeight="1">
      <c r="A45" s="422" t="s">
        <v>371</v>
      </c>
      <c r="B45" s="397">
        <f>SUM('- 24 -'!H45,'- 24 -'!F45,'- 24 -'!D45,'- 24 -'!B45)</f>
        <v>16000</v>
      </c>
      <c r="C45" s="285">
        <f>B45/'- 3 -'!D45</f>
        <v>0.0015538696501481905</v>
      </c>
      <c r="D45" s="397">
        <f>SUM('- 25 -'!B45,'- 25 -'!E45,'- 25 -'!H45,'- 26 -'!B45)</f>
        <v>379145</v>
      </c>
      <c r="E45" s="285">
        <f>D45/'- 3 -'!D45</f>
        <v>0.03682136928158973</v>
      </c>
      <c r="F45" s="397">
        <f>D45/'- 7 -'!F45</f>
        <v>268.1364922206506</v>
      </c>
      <c r="G45" s="397">
        <f>SUM('- 27 -'!B45,'- 27 -'!E45,'- 27 -'!H45,'- 28 -'!B45,'- 28 -'!E45,'- 28 -'!H45,'- 29 -'!B45,'- 29 -'!E45)</f>
        <v>592976</v>
      </c>
      <c r="H45" s="285">
        <f>G45/'- 3 -'!D45</f>
        <v>0.05758796310414209</v>
      </c>
      <c r="I45" s="397">
        <f>G45/'- 7 -'!F45</f>
        <v>419.36067892503536</v>
      </c>
    </row>
    <row r="46" spans="1:9" ht="13.5" customHeight="1">
      <c r="A46" s="423" t="s">
        <v>372</v>
      </c>
      <c r="B46" s="396">
        <f>SUM('- 24 -'!H46,'- 24 -'!F46,'- 24 -'!D46,'- 24 -'!B46)</f>
        <v>4994000</v>
      </c>
      <c r="C46" s="286">
        <f>B46/'- 3 -'!D46</f>
        <v>0.0191272035637726</v>
      </c>
      <c r="D46" s="396">
        <f>SUM('- 25 -'!B46,'- 25 -'!E46,'- 25 -'!H46,'- 26 -'!B46)</f>
        <v>7943500</v>
      </c>
      <c r="E46" s="286">
        <f>D46/'- 3 -'!D46</f>
        <v>0.030423896978139298</v>
      </c>
      <c r="F46" s="396">
        <f>D46/'- 7 -'!F46</f>
        <v>256.3535733303213</v>
      </c>
      <c r="G46" s="396">
        <f>SUM('- 27 -'!B46,'- 27 -'!E46,'- 27 -'!H46,'- 28 -'!B46,'- 28 -'!E46,'- 28 -'!H46,'- 29 -'!B46,'- 29 -'!E46)</f>
        <v>12910600</v>
      </c>
      <c r="H46" s="286">
        <f>G46/'- 3 -'!D46</f>
        <v>0.04944807255315229</v>
      </c>
      <c r="I46" s="396">
        <f>G46/'- 7 -'!F46</f>
        <v>416.6524131476611</v>
      </c>
    </row>
    <row r="47" spans="1:9" ht="13.5" customHeight="1">
      <c r="A47" s="422" t="s">
        <v>376</v>
      </c>
      <c r="B47" s="397">
        <f>SUM('- 24 -'!H47,'- 24 -'!F47,'- 24 -'!D47,'- 24 -'!B47)</f>
        <v>296908</v>
      </c>
      <c r="C47" s="285">
        <f>B47/'- 3 -'!D47</f>
        <v>0.050135238229681085</v>
      </c>
      <c r="D47" s="397">
        <f>SUM('- 25 -'!B47,'- 25 -'!E47,'- 25 -'!H47,'- 26 -'!B47)</f>
        <v>622451</v>
      </c>
      <c r="E47" s="285">
        <f>D47/'- 3 -'!D47</f>
        <v>0.10510572019380825</v>
      </c>
      <c r="F47" s="397">
        <f>D47/'- 7 -'!F47</f>
        <v>927.6467958271237</v>
      </c>
      <c r="G47" s="397">
        <f>SUM('- 27 -'!B47,'- 27 -'!E47,'- 27 -'!H47,'- 28 -'!B47,'- 28 -'!E47,'- 28 -'!H47,'- 29 -'!B47,'- 29 -'!E47)</f>
        <v>728054</v>
      </c>
      <c r="H47" s="285">
        <f>G47/'- 3 -'!D47</f>
        <v>0.1229376127759179</v>
      </c>
      <c r="I47" s="397">
        <f>G47/'- 7 -'!F47</f>
        <v>1085.0283159463488</v>
      </c>
    </row>
    <row r="48" spans="1:9" ht="4.5" customHeight="1">
      <c r="A48" s="424"/>
      <c r="B48" s="333"/>
      <c r="C48" s="163"/>
      <c r="D48" s="333"/>
      <c r="E48" s="163"/>
      <c r="F48" s="333"/>
      <c r="G48" s="333"/>
      <c r="H48" s="163"/>
      <c r="I48" s="333"/>
    </row>
    <row r="49" spans="1:9" ht="13.5" customHeight="1">
      <c r="A49" s="418" t="s">
        <v>373</v>
      </c>
      <c r="B49" s="398">
        <f>SUM(B11:B47)</f>
        <v>9582938.41</v>
      </c>
      <c r="C49" s="82">
        <f>B49/'- 3 -'!D49</f>
        <v>0.0067985371049200174</v>
      </c>
      <c r="D49" s="398">
        <f>SUM(D11:D47)</f>
        <v>48675877.239999995</v>
      </c>
      <c r="E49" s="82">
        <f>D49/'- 3 -'!D49</f>
        <v>0.03453270211831318</v>
      </c>
      <c r="F49" s="398">
        <f>D49/'- 7 -'!F49</f>
        <v>271.4975150407191</v>
      </c>
      <c r="G49" s="398">
        <f>SUM(G11:G47)</f>
        <v>73167299.71000001</v>
      </c>
      <c r="H49" s="82">
        <f>G49/'- 3 -'!D49</f>
        <v>0.05190794103676585</v>
      </c>
      <c r="I49" s="398">
        <f>G49/'- 7 -'!F49</f>
        <v>408.10235335996043</v>
      </c>
    </row>
    <row r="50" spans="1:9" ht="4.5" customHeight="1">
      <c r="A50" s="424" t="s">
        <v>3</v>
      </c>
      <c r="B50" s="333"/>
      <c r="C50" s="163"/>
      <c r="D50" s="333"/>
      <c r="E50" s="163"/>
      <c r="F50" s="10"/>
      <c r="G50" s="333"/>
      <c r="H50" s="163"/>
      <c r="I50" s="333"/>
    </row>
    <row r="51" spans="1:9" ht="13.5" customHeight="1">
      <c r="A51" s="423" t="s">
        <v>374</v>
      </c>
      <c r="B51" s="396">
        <f>SUM('- 24 -'!H51,'- 24 -'!F51,'- 24 -'!D51,'- 24 -'!B51)</f>
        <v>700</v>
      </c>
      <c r="C51" s="286">
        <f>B51/'- 3 -'!D51</f>
        <v>0.0005131825132692044</v>
      </c>
      <c r="D51" s="396">
        <f>SUM('- 25 -'!B51,'- 25 -'!E51,'- 25 -'!H51,'- 26 -'!B51)</f>
        <v>68133</v>
      </c>
      <c r="E51" s="286">
        <f>D51/'- 3 -'!D51</f>
        <v>0.04994952025224387</v>
      </c>
      <c r="F51" s="9">
        <f>D51/'- 7 -'!F51</f>
        <v>465.0716723549488</v>
      </c>
      <c r="G51" s="396">
        <f>SUM('- 27 -'!B51,'- 27 -'!E51,'- 27 -'!H51,'- 28 -'!B51,'- 28 -'!E51,'- 28 -'!H51,'- 29 -'!B51,'- 29 -'!E51)</f>
        <v>33925</v>
      </c>
      <c r="H51" s="286">
        <f>G51/'- 3 -'!D51</f>
        <v>0.024871023946653945</v>
      </c>
      <c r="I51" s="396">
        <f>G51/'- 7 -'!F51</f>
        <v>231.56996587030716</v>
      </c>
    </row>
    <row r="52" spans="1:9" ht="13.5" customHeight="1">
      <c r="A52" s="422" t="s">
        <v>375</v>
      </c>
      <c r="B52" s="397">
        <f>SUM('- 24 -'!H52,'- 24 -'!F52,'- 24 -'!D52,'- 24 -'!B52)</f>
        <v>3500</v>
      </c>
      <c r="C52" s="285">
        <f>B52/'- 3 -'!D52</f>
        <v>0.0014742993813418568</v>
      </c>
      <c r="D52" s="397">
        <f>SUM('- 25 -'!B52,'- 25 -'!E52,'- 25 -'!H52,'- 26 -'!B52)</f>
        <v>119117</v>
      </c>
      <c r="E52" s="285">
        <f>D52/'- 3 -'!D52</f>
        <v>0.05017546268779941</v>
      </c>
      <c r="F52" s="8">
        <f>D52/'- 7 -'!F52</f>
        <v>492.2190082644628</v>
      </c>
      <c r="G52" s="397">
        <f>SUM('- 27 -'!B52,'- 27 -'!E52,'- 27 -'!H52,'- 28 -'!B52,'- 28 -'!E52,'- 28 -'!H52,'- 29 -'!B52,'- 29 -'!E52)</f>
        <v>136179</v>
      </c>
      <c r="H52" s="285">
        <f>G52/'- 3 -'!D52</f>
        <v>0.05736246155764363</v>
      </c>
      <c r="I52" s="397">
        <f>G52/'- 7 -'!F52</f>
        <v>562.7231404958678</v>
      </c>
    </row>
    <row r="53" ht="49.5" customHeight="1"/>
    <row r="54" spans="1:9" ht="12" customHeight="1">
      <c r="A54" s="4"/>
      <c r="B54" s="10"/>
      <c r="C54" s="10"/>
      <c r="D54" s="10"/>
      <c r="E54" s="64"/>
      <c r="F54" s="10"/>
      <c r="G54" s="10"/>
      <c r="H54" s="10"/>
      <c r="I54" s="10"/>
    </row>
    <row r="55" spans="1:8" ht="12" customHeight="1">
      <c r="A55" s="4"/>
      <c r="B55" s="125"/>
      <c r="C55" s="125"/>
      <c r="D55" s="125"/>
      <c r="E55" s="125"/>
      <c r="F55" s="125"/>
      <c r="G55" s="125"/>
      <c r="H55" s="125"/>
    </row>
    <row r="56" spans="1:9" ht="12" customHeight="1">
      <c r="A56" s="4"/>
      <c r="B56" s="10"/>
      <c r="C56" s="10"/>
      <c r="D56" s="10"/>
      <c r="E56" s="10"/>
      <c r="F56" s="10"/>
      <c r="G56" s="10"/>
      <c r="H56" s="10"/>
      <c r="I56" s="10"/>
    </row>
    <row r="57" spans="1:9" ht="12" customHeight="1">
      <c r="A57" s="4"/>
      <c r="B57" s="10"/>
      <c r="C57" s="10"/>
      <c r="D57" s="10"/>
      <c r="E57" s="10"/>
      <c r="F57" s="10"/>
      <c r="G57" s="10"/>
      <c r="H57" s="10"/>
      <c r="I57" s="10"/>
    </row>
    <row r="58" spans="1:9" ht="12" customHeight="1">
      <c r="A58" s="4"/>
      <c r="B58" s="10"/>
      <c r="C58" s="10"/>
      <c r="D58" s="10"/>
      <c r="E58" s="10"/>
      <c r="F58" s="10"/>
      <c r="G58" s="10"/>
      <c r="H58" s="10"/>
      <c r="I58" s="10"/>
    </row>
    <row r="59" spans="2:9" ht="12" customHeight="1">
      <c r="B59" s="10"/>
      <c r="C59" s="10"/>
      <c r="D59" s="10"/>
      <c r="E59" s="10"/>
      <c r="F59" s="10"/>
      <c r="G59" s="10"/>
      <c r="H59" s="10"/>
      <c r="I59" s="10"/>
    </row>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J59"/>
  <sheetViews>
    <sheetView showGridLines="0" showZeros="0" workbookViewId="0" topLeftCell="A1">
      <selection activeCell="A1" sqref="A1"/>
    </sheetView>
  </sheetViews>
  <sheetFormatPr defaultColWidth="15.83203125" defaultRowHeight="12"/>
  <cols>
    <col min="1" max="1" width="33.83203125" style="68" customWidth="1"/>
    <col min="2" max="2" width="15.83203125" style="68" customWidth="1"/>
    <col min="3" max="3" width="7.83203125" style="68" customWidth="1"/>
    <col min="4" max="4" width="9.83203125" style="68" customWidth="1"/>
    <col min="5" max="5" width="15.83203125" style="68" customWidth="1"/>
    <col min="6" max="6" width="7.83203125" style="68" customWidth="1"/>
    <col min="7" max="7" width="9.83203125" style="68" customWidth="1"/>
    <col min="8" max="8" width="15.83203125" style="68" customWidth="1"/>
    <col min="9" max="9" width="7.83203125" style="68" customWidth="1"/>
    <col min="10" max="10" width="9.83203125" style="68" customWidth="1"/>
    <col min="11" max="16384" width="15.83203125" style="68" customWidth="1"/>
  </cols>
  <sheetData>
    <row r="1" spans="1:10" ht="6.75" customHeight="1">
      <c r="A1" s="13"/>
      <c r="B1" s="44"/>
      <c r="C1" s="44"/>
      <c r="D1" s="44"/>
      <c r="E1" s="44"/>
      <c r="F1" s="44"/>
      <c r="G1" s="44"/>
      <c r="H1" s="44"/>
      <c r="I1" s="44"/>
      <c r="J1" s="44"/>
    </row>
    <row r="2" spans="1:10" ht="15.75" customHeight="1">
      <c r="A2" s="351"/>
      <c r="B2" s="395" t="s">
        <v>1</v>
      </c>
      <c r="C2" s="45"/>
      <c r="D2" s="45"/>
      <c r="E2" s="45"/>
      <c r="F2" s="45"/>
      <c r="G2" s="45"/>
      <c r="H2" s="46"/>
      <c r="I2" s="46"/>
      <c r="J2" s="356" t="s">
        <v>5</v>
      </c>
    </row>
    <row r="3" spans="1:10" ht="15.75" customHeight="1">
      <c r="A3" s="352"/>
      <c r="B3" s="536" t="s">
        <v>569</v>
      </c>
      <c r="C3" s="48"/>
      <c r="D3" s="48"/>
      <c r="E3" s="48"/>
      <c r="F3" s="48"/>
      <c r="G3" s="48"/>
      <c r="H3" s="49"/>
      <c r="I3" s="49"/>
      <c r="J3" s="50"/>
    </row>
    <row r="4" spans="1:10" ht="15.75" customHeight="1">
      <c r="A4" s="10"/>
      <c r="B4" s="44"/>
      <c r="C4" s="44"/>
      <c r="D4" s="44"/>
      <c r="E4" s="44"/>
      <c r="F4" s="44"/>
      <c r="G4" s="44"/>
      <c r="H4" s="44"/>
      <c r="I4" s="44"/>
      <c r="J4" s="44"/>
    </row>
    <row r="5" spans="1:10" ht="15.75" customHeight="1">
      <c r="A5" s="10"/>
      <c r="B5" s="44"/>
      <c r="C5" s="44"/>
      <c r="D5" s="44"/>
      <c r="E5" s="44"/>
      <c r="F5" s="44"/>
      <c r="G5" s="44"/>
      <c r="H5" s="44"/>
      <c r="I5" s="44"/>
      <c r="J5" s="44"/>
    </row>
    <row r="6" spans="1:10" ht="15.75" customHeight="1">
      <c r="A6" s="10"/>
      <c r="B6" s="54" t="s">
        <v>30</v>
      </c>
      <c r="C6" s="52"/>
      <c r="D6" s="53"/>
      <c r="E6" s="54" t="s">
        <v>31</v>
      </c>
      <c r="F6" s="52"/>
      <c r="G6" s="53"/>
      <c r="H6" s="54" t="s">
        <v>3</v>
      </c>
      <c r="I6" s="52"/>
      <c r="J6" s="53"/>
    </row>
    <row r="7" spans="1:10" ht="15.75" customHeight="1">
      <c r="A7" s="10"/>
      <c r="B7" s="55" t="s">
        <v>65</v>
      </c>
      <c r="C7" s="56"/>
      <c r="D7" s="57"/>
      <c r="E7" s="55" t="s">
        <v>66</v>
      </c>
      <c r="F7" s="56"/>
      <c r="G7" s="57"/>
      <c r="H7" s="55" t="s">
        <v>67</v>
      </c>
      <c r="I7" s="56"/>
      <c r="J7" s="57"/>
    </row>
    <row r="8" spans="1:10" ht="15.75" customHeight="1">
      <c r="A8" s="323"/>
      <c r="B8" s="60"/>
      <c r="C8" s="59"/>
      <c r="D8" s="59" t="s">
        <v>74</v>
      </c>
      <c r="E8" s="60"/>
      <c r="F8" s="59"/>
      <c r="G8" s="59" t="s">
        <v>74</v>
      </c>
      <c r="H8" s="60"/>
      <c r="I8" s="59"/>
      <c r="J8" s="59" t="s">
        <v>74</v>
      </c>
    </row>
    <row r="9" spans="1:10" ht="15.75" customHeight="1">
      <c r="A9" s="324" t="s">
        <v>99</v>
      </c>
      <c r="B9" s="62" t="s">
        <v>100</v>
      </c>
      <c r="C9" s="62" t="s">
        <v>101</v>
      </c>
      <c r="D9" s="62" t="s">
        <v>102</v>
      </c>
      <c r="E9" s="62" t="s">
        <v>100</v>
      </c>
      <c r="F9" s="62" t="s">
        <v>101</v>
      </c>
      <c r="G9" s="62" t="s">
        <v>102</v>
      </c>
      <c r="H9" s="62" t="s">
        <v>100</v>
      </c>
      <c r="I9" s="62" t="s">
        <v>101</v>
      </c>
      <c r="J9" s="62" t="s">
        <v>102</v>
      </c>
    </row>
    <row r="10" spans="1:10" ht="4.5" customHeight="1">
      <c r="A10" s="63"/>
      <c r="B10" s="10"/>
      <c r="C10" s="10"/>
      <c r="D10" s="10"/>
      <c r="E10" s="10"/>
      <c r="F10" s="10"/>
      <c r="G10" s="10"/>
      <c r="H10" s="10"/>
      <c r="I10" s="10"/>
      <c r="J10" s="10"/>
    </row>
    <row r="11" spans="1:10" ht="13.5" customHeight="1">
      <c r="A11" s="422" t="s">
        <v>338</v>
      </c>
      <c r="B11" s="397">
        <f>SUM('- 31 -'!D11,'- 31 -'!B11,'- 30 -'!F11,'- 30 -'!D11,'- 30 -'!B11)</f>
        <v>841524</v>
      </c>
      <c r="C11" s="285">
        <f>B11/'- 3 -'!D11</f>
        <v>0.07392433280690285</v>
      </c>
      <c r="D11" s="397">
        <f>B11/'- 7 -'!F11</f>
        <v>528.9277184160906</v>
      </c>
      <c r="E11" s="397">
        <f>SUM('- 33 -'!D11,'- 33 -'!B11,'- 32 -'!F11,'- 32 -'!D11,'- 32 -'!B11)</f>
        <v>1314681</v>
      </c>
      <c r="F11" s="285">
        <f>E11/'- 3 -'!D11</f>
        <v>0.11548917889318884</v>
      </c>
      <c r="G11" s="397">
        <f>E11/'- 7 -'!F11</f>
        <v>826.3236957888121</v>
      </c>
      <c r="H11" s="397">
        <f>SUM('- 34 -'!B11,'- 34 -'!D11)</f>
        <v>195000</v>
      </c>
      <c r="I11" s="285">
        <f>H11/'- 3 -'!D11</f>
        <v>0.01712992724788129</v>
      </c>
      <c r="J11" s="397">
        <f>H11/'- 7 -'!F11</f>
        <v>122.56442489000628</v>
      </c>
    </row>
    <row r="12" spans="1:10" ht="13.5" customHeight="1">
      <c r="A12" s="423" t="s">
        <v>339</v>
      </c>
      <c r="B12" s="396">
        <f>SUM('- 31 -'!D12,'- 31 -'!B12,'- 30 -'!F12,'- 30 -'!D12,'- 30 -'!B12)</f>
        <v>1507896</v>
      </c>
      <c r="C12" s="286">
        <f>B12/'- 3 -'!D12</f>
        <v>0.0792071510710617</v>
      </c>
      <c r="D12" s="396">
        <f>B12/'- 7 -'!F12</f>
        <v>624.6462303231151</v>
      </c>
      <c r="E12" s="396">
        <f>SUM('- 33 -'!D12,'- 33 -'!B12,'- 32 -'!F12,'- 32 -'!D12,'- 32 -'!B12)</f>
        <v>2035549</v>
      </c>
      <c r="F12" s="286">
        <f>E12/'- 3 -'!D12</f>
        <v>0.10692384432052912</v>
      </c>
      <c r="G12" s="396">
        <f>E12/'- 7 -'!F12</f>
        <v>843.2265948632975</v>
      </c>
      <c r="H12" s="396">
        <f>SUM('- 34 -'!B12,'- 34 -'!D12)</f>
        <v>344500</v>
      </c>
      <c r="I12" s="286">
        <f>H12/'- 3 -'!D12</f>
        <v>0.01809598509710269</v>
      </c>
      <c r="J12" s="396">
        <f>H12/'- 7 -'!F12</f>
        <v>142.7091963545982</v>
      </c>
    </row>
    <row r="13" spans="1:10" ht="13.5" customHeight="1">
      <c r="A13" s="422" t="s">
        <v>340</v>
      </c>
      <c r="B13" s="397">
        <f>SUM('- 31 -'!D13,'- 31 -'!B13,'- 30 -'!F13,'- 30 -'!D13,'- 30 -'!B13)</f>
        <v>1298700</v>
      </c>
      <c r="C13" s="285">
        <f>B13/'- 3 -'!D13</f>
        <v>0.02675811994692468</v>
      </c>
      <c r="D13" s="397">
        <f>B13/'- 7 -'!F13</f>
        <v>178.07486631016042</v>
      </c>
      <c r="E13" s="397">
        <f>SUM('- 33 -'!D13,'- 33 -'!B13,'- 32 -'!F13,'- 32 -'!D13,'- 32 -'!B13)</f>
        <v>4820600</v>
      </c>
      <c r="F13" s="285">
        <f>E13/'- 3 -'!D13</f>
        <v>0.09932254794497969</v>
      </c>
      <c r="G13" s="397">
        <f>E13/'- 7 -'!F13</f>
        <v>660.9899904017551</v>
      </c>
      <c r="H13" s="397">
        <f>SUM('- 34 -'!B13,'- 34 -'!D13)</f>
        <v>838800</v>
      </c>
      <c r="I13" s="285">
        <f>H13/'- 3 -'!D13</f>
        <v>0.017282444761284686</v>
      </c>
      <c r="J13" s="397">
        <f>H13/'- 7 -'!F13</f>
        <v>115.01439736733855</v>
      </c>
    </row>
    <row r="14" spans="1:10" ht="13.5" customHeight="1">
      <c r="A14" s="423" t="s">
        <v>377</v>
      </c>
      <c r="B14" s="396">
        <f>SUM('- 31 -'!D14,'- 31 -'!B14,'- 30 -'!F14,'- 30 -'!D14,'- 30 -'!B14)</f>
        <v>3623829</v>
      </c>
      <c r="C14" s="286">
        <f>B14/'- 3 -'!D14</f>
        <v>0.08678137131765243</v>
      </c>
      <c r="D14" s="396">
        <f>B14/'- 7 -'!F14</f>
        <v>809.2516748548459</v>
      </c>
      <c r="E14" s="396">
        <f>SUM('- 33 -'!D14,'- 33 -'!B14,'- 32 -'!F14,'- 32 -'!D14,'- 32 -'!B14)</f>
        <v>4553331</v>
      </c>
      <c r="F14" s="286">
        <f>E14/'- 3 -'!D14</f>
        <v>0.10904055026966716</v>
      </c>
      <c r="G14" s="396">
        <f>E14/'- 7 -'!F14</f>
        <v>1016.8224653863332</v>
      </c>
      <c r="H14" s="396">
        <f>SUM('- 34 -'!B14,'- 34 -'!D14)</f>
        <v>580000</v>
      </c>
      <c r="I14" s="286">
        <f>H14/'- 3 -'!D14</f>
        <v>0.013889506200275568</v>
      </c>
      <c r="J14" s="396">
        <f>H14/'- 7 -'!F14</f>
        <v>129.52210808396606</v>
      </c>
    </row>
    <row r="15" spans="1:10" ht="13.5" customHeight="1">
      <c r="A15" s="422" t="s">
        <v>341</v>
      </c>
      <c r="B15" s="397">
        <f>SUM('- 31 -'!D15,'- 31 -'!B15,'- 30 -'!F15,'- 30 -'!D15,'- 30 -'!B15)</f>
        <v>959000</v>
      </c>
      <c r="C15" s="285">
        <f>B15/'- 3 -'!D15</f>
        <v>0.07400318900499356</v>
      </c>
      <c r="D15" s="397">
        <f>B15/'- 7 -'!F15</f>
        <v>596.3930348258707</v>
      </c>
      <c r="E15" s="397">
        <f>SUM('- 33 -'!D15,'- 33 -'!B15,'- 32 -'!F15,'- 32 -'!D15,'- 32 -'!B15)</f>
        <v>1764850</v>
      </c>
      <c r="F15" s="285">
        <f>E15/'- 3 -'!D15</f>
        <v>0.136188246210076</v>
      </c>
      <c r="G15" s="397">
        <f>E15/'- 7 -'!F15</f>
        <v>1097.5435323383085</v>
      </c>
      <c r="H15" s="397">
        <f>SUM('- 34 -'!B15,'- 34 -'!D15)</f>
        <v>275000</v>
      </c>
      <c r="I15" s="285">
        <f>H15/'- 3 -'!D15</f>
        <v>0.021220935324685327</v>
      </c>
      <c r="J15" s="397">
        <f>H15/'- 7 -'!F15</f>
        <v>171.01990049751242</v>
      </c>
    </row>
    <row r="16" spans="1:10" ht="13.5" customHeight="1">
      <c r="A16" s="423" t="s">
        <v>342</v>
      </c>
      <c r="B16" s="396">
        <f>SUM('- 31 -'!D16,'- 31 -'!B16,'- 30 -'!F16,'- 30 -'!D16,'- 30 -'!B16)</f>
        <v>194707</v>
      </c>
      <c r="C16" s="286">
        <f>B16/'- 3 -'!D16</f>
        <v>0.018070528584330326</v>
      </c>
      <c r="D16" s="396">
        <f>B16/'- 7 -'!F16</f>
        <v>132.99658469945356</v>
      </c>
      <c r="E16" s="396">
        <f>SUM('- 33 -'!D16,'- 33 -'!B16,'- 32 -'!F16,'- 32 -'!D16,'- 32 -'!B16)</f>
        <v>1590239</v>
      </c>
      <c r="F16" s="286">
        <f>E16/'- 3 -'!D16</f>
        <v>0.14758821873593075</v>
      </c>
      <c r="G16" s="396">
        <f>E16/'- 7 -'!F16</f>
        <v>1086.228825136612</v>
      </c>
      <c r="H16" s="396">
        <f>SUM('- 34 -'!B16,'- 34 -'!D16)</f>
        <v>231000</v>
      </c>
      <c r="I16" s="286">
        <f>H16/'- 3 -'!D16</f>
        <v>0.021438839399612265</v>
      </c>
      <c r="J16" s="396">
        <f>H16/'- 7 -'!F16</f>
        <v>157.78688524590163</v>
      </c>
    </row>
    <row r="17" spans="1:10" ht="13.5" customHeight="1">
      <c r="A17" s="422" t="s">
        <v>343</v>
      </c>
      <c r="B17" s="397">
        <f>SUM('- 31 -'!D17,'- 31 -'!B17,'- 30 -'!F17,'- 30 -'!D17,'- 30 -'!B17)</f>
        <v>1085920</v>
      </c>
      <c r="C17" s="285">
        <f>B17/'- 3 -'!D17</f>
        <v>0.08623877909929427</v>
      </c>
      <c r="D17" s="397">
        <f>B17/'- 7 -'!F17</f>
        <v>699.6907216494845</v>
      </c>
      <c r="E17" s="397">
        <f>SUM('- 33 -'!D17,'- 33 -'!B17,'- 32 -'!F17,'- 32 -'!D17,'- 32 -'!B17)</f>
        <v>1459540</v>
      </c>
      <c r="F17" s="285">
        <f>E17/'- 3 -'!D17</f>
        <v>0.11590996357612345</v>
      </c>
      <c r="G17" s="397">
        <f>E17/'- 7 -'!F17</f>
        <v>940.4252577319587</v>
      </c>
      <c r="H17" s="397">
        <f>SUM('- 34 -'!B17,'- 34 -'!D17)</f>
        <v>269000</v>
      </c>
      <c r="I17" s="285">
        <f>H17/'- 3 -'!D17</f>
        <v>0.021362744564710254</v>
      </c>
      <c r="J17" s="397">
        <f>H17/'- 7 -'!F17</f>
        <v>173.32474226804123</v>
      </c>
    </row>
    <row r="18" spans="1:10" ht="13.5" customHeight="1">
      <c r="A18" s="423" t="s">
        <v>344</v>
      </c>
      <c r="B18" s="396">
        <f>SUM('- 31 -'!D18,'- 31 -'!B18,'- 30 -'!F18,'- 30 -'!D18,'- 30 -'!B18)</f>
        <v>5935216</v>
      </c>
      <c r="C18" s="286">
        <f>B18/'- 3 -'!D18</f>
        <v>0.07911253336984507</v>
      </c>
      <c r="D18" s="396">
        <f>B18/'- 7 -'!F18</f>
        <v>988.8730423192269</v>
      </c>
      <c r="E18" s="396">
        <f>SUM('- 33 -'!D18,'- 33 -'!B18,'- 32 -'!F18,'- 32 -'!D18,'- 32 -'!B18)</f>
        <v>13567557</v>
      </c>
      <c r="F18" s="286">
        <f>E18/'- 3 -'!D18</f>
        <v>0.18084662898701162</v>
      </c>
      <c r="G18" s="396">
        <f>E18/'- 7 -'!F18</f>
        <v>2260.5059980006663</v>
      </c>
      <c r="H18" s="396">
        <f>SUM('- 34 -'!B18,'- 34 -'!D18)</f>
        <v>1140006</v>
      </c>
      <c r="I18" s="286">
        <f>H18/'- 3 -'!D18</f>
        <v>0.0151955316734595</v>
      </c>
      <c r="J18" s="396">
        <f>H18/'- 7 -'!F18</f>
        <v>189.93768743752082</v>
      </c>
    </row>
    <row r="19" spans="1:10" ht="13.5" customHeight="1">
      <c r="A19" s="422" t="s">
        <v>345</v>
      </c>
      <c r="B19" s="397">
        <f>SUM('- 31 -'!D19,'- 31 -'!B19,'- 30 -'!F19,'- 30 -'!D19,'- 30 -'!B19)</f>
        <v>703700</v>
      </c>
      <c r="C19" s="285">
        <f>B19/'- 3 -'!D19</f>
        <v>0.03830811713453977</v>
      </c>
      <c r="D19" s="397">
        <f>B19/'- 7 -'!F19</f>
        <v>236.14093959731542</v>
      </c>
      <c r="E19" s="397">
        <f>SUM('- 33 -'!D19,'- 33 -'!B19,'- 32 -'!F19,'- 32 -'!D19,'- 32 -'!B19)</f>
        <v>1644825</v>
      </c>
      <c r="F19" s="285">
        <f>E19/'- 3 -'!D19</f>
        <v>0.0895412089893696</v>
      </c>
      <c r="G19" s="397">
        <f>E19/'- 7 -'!F19</f>
        <v>551.9546979865772</v>
      </c>
      <c r="H19" s="397">
        <f>SUM('- 34 -'!B19,'- 34 -'!D19)</f>
        <v>334000</v>
      </c>
      <c r="I19" s="285">
        <f>H19/'- 3 -'!D19</f>
        <v>0.018182337818582184</v>
      </c>
      <c r="J19" s="397">
        <f>H19/'- 7 -'!F19</f>
        <v>112.08053691275168</v>
      </c>
    </row>
    <row r="20" spans="1:10" ht="13.5" customHeight="1">
      <c r="A20" s="423" t="s">
        <v>346</v>
      </c>
      <c r="B20" s="396">
        <f>SUM('- 31 -'!D20,'- 31 -'!B20,'- 30 -'!F20,'- 30 -'!D20,'- 30 -'!B20)</f>
        <v>1981816</v>
      </c>
      <c r="C20" s="286">
        <f>B20/'- 3 -'!D20</f>
        <v>0.05467662944172296</v>
      </c>
      <c r="D20" s="396">
        <f>B20/'- 7 -'!F20</f>
        <v>316.33136472466083</v>
      </c>
      <c r="E20" s="396">
        <f>SUM('- 33 -'!D20,'- 33 -'!B20,'- 32 -'!F20,'- 32 -'!D20,'- 32 -'!B20)</f>
        <v>4203979</v>
      </c>
      <c r="F20" s="286">
        <f>E20/'- 3 -'!D20</f>
        <v>0.115984229597392</v>
      </c>
      <c r="G20" s="396">
        <f>E20/'- 7 -'!F20</f>
        <v>671.0261771747805</v>
      </c>
      <c r="H20" s="396">
        <f>SUM('- 34 -'!B20,'- 34 -'!D20)</f>
        <v>676600</v>
      </c>
      <c r="I20" s="286">
        <f>H20/'- 3 -'!D20</f>
        <v>0.01866682249021592</v>
      </c>
      <c r="J20" s="396">
        <f>H20/'- 7 -'!F20</f>
        <v>107.99680766161214</v>
      </c>
    </row>
    <row r="21" spans="1:10" ht="13.5" customHeight="1">
      <c r="A21" s="422" t="s">
        <v>347</v>
      </c>
      <c r="B21" s="397">
        <f>SUM('- 31 -'!D21,'- 31 -'!B21,'- 30 -'!F21,'- 30 -'!D21,'- 30 -'!B21)</f>
        <v>1704000</v>
      </c>
      <c r="C21" s="285">
        <f>B21/'- 3 -'!D21</f>
        <v>0.07139565089873047</v>
      </c>
      <c r="D21" s="397">
        <f>B21/'- 7 -'!F21</f>
        <v>524.3076923076923</v>
      </c>
      <c r="E21" s="397">
        <f>SUM('- 33 -'!D21,'- 33 -'!B21,'- 32 -'!F21,'- 32 -'!D21,'- 32 -'!B21)</f>
        <v>2633000</v>
      </c>
      <c r="F21" s="285">
        <f>E21/'- 3 -'!D21</f>
        <v>0.11031968827251017</v>
      </c>
      <c r="G21" s="397">
        <f>E21/'- 7 -'!F21</f>
        <v>810.1538461538462</v>
      </c>
      <c r="H21" s="397">
        <f>SUM('- 34 -'!B21,'- 34 -'!D21)</f>
        <v>500000</v>
      </c>
      <c r="I21" s="285">
        <f>H21/'- 3 -'!D21</f>
        <v>0.0209494280806134</v>
      </c>
      <c r="J21" s="397">
        <f>H21/'- 7 -'!F21</f>
        <v>153.84615384615384</v>
      </c>
    </row>
    <row r="22" spans="1:10" ht="13.5" customHeight="1">
      <c r="A22" s="423" t="s">
        <v>348</v>
      </c>
      <c r="B22" s="396">
        <f>SUM('- 31 -'!D22,'- 31 -'!B22,'- 30 -'!F22,'- 30 -'!D22,'- 30 -'!B22)</f>
        <v>425690</v>
      </c>
      <c r="C22" s="286">
        <f>B22/'- 3 -'!D22</f>
        <v>0.0340791208164835</v>
      </c>
      <c r="D22" s="396">
        <f>B22/'- 7 -'!F22</f>
        <v>251.29279811097993</v>
      </c>
      <c r="E22" s="396">
        <f>SUM('- 33 -'!D22,'- 33 -'!B22,'- 32 -'!F22,'- 32 -'!D22,'- 32 -'!B22)</f>
        <v>1649943</v>
      </c>
      <c r="F22" s="286">
        <f>E22/'- 3 -'!D22</f>
        <v>0.1320881553179808</v>
      </c>
      <c r="G22" s="396">
        <f>E22/'- 7 -'!F22</f>
        <v>973.9923258559622</v>
      </c>
      <c r="H22" s="396">
        <f>SUM('- 34 -'!B22,'- 34 -'!D22)</f>
        <v>225000</v>
      </c>
      <c r="I22" s="286">
        <f>H22/'- 3 -'!D22</f>
        <v>0.01801264343467967</v>
      </c>
      <c r="J22" s="396">
        <f>H22/'- 7 -'!F22</f>
        <v>132.82172373081465</v>
      </c>
    </row>
    <row r="23" spans="1:10" ht="13.5" customHeight="1">
      <c r="A23" s="422" t="s">
        <v>349</v>
      </c>
      <c r="B23" s="397">
        <f>SUM('- 31 -'!D23,'- 31 -'!B23,'- 30 -'!F23,'- 30 -'!D23,'- 30 -'!B23)</f>
        <v>1208200</v>
      </c>
      <c r="C23" s="285">
        <f>B23/'- 3 -'!D23</f>
        <v>0.11385776825769438</v>
      </c>
      <c r="D23" s="397">
        <f>B23/'- 7 -'!F23</f>
        <v>861.4616755793227</v>
      </c>
      <c r="E23" s="397">
        <f>SUM('- 33 -'!D23,'- 33 -'!B23,'- 32 -'!F23,'- 32 -'!D23,'- 32 -'!B23)</f>
        <v>1027600</v>
      </c>
      <c r="F23" s="285">
        <f>E23/'- 3 -'!D23</f>
        <v>0.09683847265486405</v>
      </c>
      <c r="G23" s="397">
        <f>E23/'- 7 -'!F23</f>
        <v>732.6916221033869</v>
      </c>
      <c r="H23" s="397">
        <f>SUM('- 34 -'!B23,'- 34 -'!D23)</f>
        <v>175000</v>
      </c>
      <c r="I23" s="285">
        <f>H23/'- 3 -'!D23</f>
        <v>0.016491565506618535</v>
      </c>
      <c r="J23" s="397">
        <f>H23/'- 7 -'!F23</f>
        <v>124.77718360071302</v>
      </c>
    </row>
    <row r="24" spans="1:10" ht="13.5" customHeight="1">
      <c r="A24" s="423" t="s">
        <v>350</v>
      </c>
      <c r="B24" s="396">
        <f>SUM('- 31 -'!D24,'- 31 -'!B24,'- 30 -'!F24,'- 30 -'!D24,'- 30 -'!B24)</f>
        <v>1797760</v>
      </c>
      <c r="C24" s="286">
        <f>B24/'- 3 -'!D24</f>
        <v>0.05183663283331793</v>
      </c>
      <c r="D24" s="396">
        <f>B24/'- 7 -'!F24</f>
        <v>392.910064473828</v>
      </c>
      <c r="E24" s="396">
        <f>SUM('- 33 -'!D24,'- 33 -'!B24,'- 32 -'!F24,'- 32 -'!D24,'- 32 -'!B24)</f>
        <v>3687080</v>
      </c>
      <c r="F24" s="286">
        <f>E24/'- 3 -'!D24</f>
        <v>0.10631330777582651</v>
      </c>
      <c r="G24" s="396">
        <f>E24/'- 7 -'!F24</f>
        <v>805.831056715113</v>
      </c>
      <c r="H24" s="396">
        <f>SUM('- 34 -'!B24,'- 34 -'!D24)</f>
        <v>655000</v>
      </c>
      <c r="I24" s="286">
        <f>H24/'- 3 -'!D24</f>
        <v>0.018886277648753586</v>
      </c>
      <c r="J24" s="396">
        <f>H24/'- 7 -'!F24</f>
        <v>143.15375368812153</v>
      </c>
    </row>
    <row r="25" spans="1:10" ht="13.5" customHeight="1">
      <c r="A25" s="422" t="s">
        <v>351</v>
      </c>
      <c r="B25" s="397">
        <f>SUM('- 31 -'!D25,'- 31 -'!B25,'- 30 -'!F25,'- 30 -'!D25,'- 30 -'!B25)</f>
        <v>1584112</v>
      </c>
      <c r="C25" s="285">
        <f>B25/'- 3 -'!D25</f>
        <v>0.014237414498641798</v>
      </c>
      <c r="D25" s="397">
        <f>B25/'- 7 -'!F25</f>
        <v>105.17275262249369</v>
      </c>
      <c r="E25" s="397">
        <f>SUM('- 33 -'!D25,'- 33 -'!B25,'- 32 -'!F25,'- 32 -'!D25,'- 32 -'!B25)</f>
        <v>13470091</v>
      </c>
      <c r="F25" s="285">
        <f>E25/'- 3 -'!D25</f>
        <v>0.12106421067539694</v>
      </c>
      <c r="G25" s="397">
        <f>E25/'- 7 -'!F25</f>
        <v>894.3095870402337</v>
      </c>
      <c r="H25" s="397">
        <f>SUM('- 34 -'!B25,'- 34 -'!D25)</f>
        <v>1960000</v>
      </c>
      <c r="I25" s="285">
        <f>H25/'- 3 -'!D25</f>
        <v>0.017615757230131406</v>
      </c>
      <c r="J25" s="397">
        <f>H25/'- 7 -'!F25</f>
        <v>130.12880095604834</v>
      </c>
    </row>
    <row r="26" spans="1:10" ht="13.5" customHeight="1">
      <c r="A26" s="423" t="s">
        <v>352</v>
      </c>
      <c r="B26" s="396">
        <f>SUM('- 31 -'!D26,'- 31 -'!B26,'- 30 -'!F26,'- 30 -'!D26,'- 30 -'!B26)</f>
        <v>1927186</v>
      </c>
      <c r="C26" s="286">
        <f>B26/'- 3 -'!D26</f>
        <v>0.07313635657769763</v>
      </c>
      <c r="D26" s="396">
        <f>B26/'- 7 -'!F26</f>
        <v>588.8133211121295</v>
      </c>
      <c r="E26" s="396">
        <f>SUM('- 33 -'!D26,'- 33 -'!B26,'- 32 -'!F26,'- 32 -'!D26,'- 32 -'!B26)</f>
        <v>3156995</v>
      </c>
      <c r="F26" s="286">
        <f>E26/'- 3 -'!D26</f>
        <v>0.11980738342537176</v>
      </c>
      <c r="G26" s="396">
        <f>E26/'- 7 -'!F26</f>
        <v>964.5569813626643</v>
      </c>
      <c r="H26" s="396">
        <f>SUM('- 34 -'!B26,'- 34 -'!D26)</f>
        <v>472940</v>
      </c>
      <c r="I26" s="286">
        <f>H26/'- 3 -'!D26</f>
        <v>0.017947986587623775</v>
      </c>
      <c r="J26" s="396">
        <f>H26/'- 7 -'!F26</f>
        <v>144.4974029941949</v>
      </c>
    </row>
    <row r="27" spans="1:10" ht="13.5" customHeight="1">
      <c r="A27" s="422" t="s">
        <v>353</v>
      </c>
      <c r="B27" s="397">
        <f>SUM('- 31 -'!D27,'- 31 -'!B27,'- 30 -'!F27,'- 30 -'!D27,'- 30 -'!B27)</f>
        <v>110973</v>
      </c>
      <c r="C27" s="285">
        <f>B27/'- 3 -'!D27</f>
        <v>0.004078082755390884</v>
      </c>
      <c r="D27" s="397">
        <f>B27/'- 7 -'!F27</f>
        <v>33.4431298331053</v>
      </c>
      <c r="E27" s="397">
        <f>SUM('- 33 -'!D27,'- 33 -'!B27,'- 32 -'!F27,'- 32 -'!D27,'- 32 -'!B27)</f>
        <v>3433959</v>
      </c>
      <c r="F27" s="285">
        <f>E27/'- 3 -'!D27</f>
        <v>0.12619257820027685</v>
      </c>
      <c r="G27" s="397">
        <f>E27/'- 7 -'!F27</f>
        <v>1034.8673702482627</v>
      </c>
      <c r="H27" s="397">
        <f>SUM('- 34 -'!B27,'- 34 -'!D27)</f>
        <v>543000</v>
      </c>
      <c r="I27" s="285">
        <f>H27/'- 3 -'!D27</f>
        <v>0.019954393737010353</v>
      </c>
      <c r="J27" s="397">
        <f>H27/'- 7 -'!F27</f>
        <v>163.6399799895126</v>
      </c>
    </row>
    <row r="28" spans="1:10" ht="13.5" customHeight="1">
      <c r="A28" s="423" t="s">
        <v>354</v>
      </c>
      <c r="B28" s="396">
        <f>SUM('- 31 -'!D28,'- 31 -'!B28,'- 30 -'!F28,'- 30 -'!D28,'- 30 -'!B28)</f>
        <v>1810612.77</v>
      </c>
      <c r="C28" s="286">
        <f>B28/'- 3 -'!D28</f>
        <v>0.11050183045973741</v>
      </c>
      <c r="D28" s="396">
        <f>B28/'- 7 -'!F28</f>
        <v>902.1578540892286</v>
      </c>
      <c r="E28" s="396">
        <f>SUM('- 33 -'!D28,'- 33 -'!B28,'- 32 -'!F28,'- 32 -'!D28,'- 32 -'!B28)</f>
        <v>1884948.27</v>
      </c>
      <c r="F28" s="286">
        <f>E28/'- 3 -'!D28</f>
        <v>0.11503853148948869</v>
      </c>
      <c r="G28" s="396">
        <f>E28/'- 7 -'!F28</f>
        <v>939.1963397741881</v>
      </c>
      <c r="H28" s="396">
        <f>SUM('- 34 -'!B28,'- 34 -'!D28)</f>
        <v>283000</v>
      </c>
      <c r="I28" s="286">
        <f>H28/'- 3 -'!D28</f>
        <v>0.017271510804657414</v>
      </c>
      <c r="J28" s="396">
        <f>H28/'- 7 -'!F28</f>
        <v>141.00788249010952</v>
      </c>
    </row>
    <row r="29" spans="1:10" ht="13.5" customHeight="1">
      <c r="A29" s="422" t="s">
        <v>355</v>
      </c>
      <c r="B29" s="397">
        <f>SUM('- 31 -'!D29,'- 31 -'!B29,'- 30 -'!F29,'- 30 -'!D29,'- 30 -'!B29)</f>
        <v>1328149</v>
      </c>
      <c r="C29" s="285">
        <f>B29/'- 3 -'!D29</f>
        <v>0.012802927577664613</v>
      </c>
      <c r="D29" s="397">
        <f>B29/'- 7 -'!F29</f>
        <v>101.23472693319106</v>
      </c>
      <c r="E29" s="397">
        <f>SUM('- 33 -'!D29,'- 33 -'!B29,'- 32 -'!F29,'- 32 -'!D29,'- 32 -'!B29)</f>
        <v>10536154</v>
      </c>
      <c r="F29" s="285">
        <f>E29/'- 3 -'!D29</f>
        <v>0.10156512304652665</v>
      </c>
      <c r="G29" s="397">
        <f>E29/'- 7 -'!F29</f>
        <v>803.0911238995388</v>
      </c>
      <c r="H29" s="397">
        <f>SUM('- 34 -'!B29,'- 34 -'!D29)</f>
        <v>1938000</v>
      </c>
      <c r="I29" s="285">
        <f>H29/'- 3 -'!D29</f>
        <v>0.01868169433212239</v>
      </c>
      <c r="J29" s="397">
        <f>H29/'- 7 -'!F29</f>
        <v>147.71904417089067</v>
      </c>
    </row>
    <row r="30" spans="1:10" ht="13.5" customHeight="1">
      <c r="A30" s="423" t="s">
        <v>356</v>
      </c>
      <c r="B30" s="396">
        <f>SUM('- 31 -'!D30,'- 31 -'!B30,'- 30 -'!F30,'- 30 -'!D30,'- 30 -'!B30)</f>
        <v>942982</v>
      </c>
      <c r="C30" s="286">
        <f>B30/'- 3 -'!D30</f>
        <v>0.09411430065651717</v>
      </c>
      <c r="D30" s="396">
        <f>B30/'- 7 -'!F30</f>
        <v>735.2112895680649</v>
      </c>
      <c r="E30" s="396">
        <f>SUM('- 33 -'!D30,'- 33 -'!B30,'- 32 -'!F30,'- 32 -'!D30,'- 32 -'!B30)</f>
        <v>1181740</v>
      </c>
      <c r="F30" s="286">
        <f>E30/'- 3 -'!D30</f>
        <v>0.11794353832611078</v>
      </c>
      <c r="G30" s="396">
        <f>E30/'- 7 -'!F30</f>
        <v>921.3628566973337</v>
      </c>
      <c r="H30" s="396">
        <f>SUM('- 34 -'!B30,'- 34 -'!D30)</f>
        <v>166270</v>
      </c>
      <c r="I30" s="286">
        <f>H30/'- 3 -'!D30</f>
        <v>0.016594574202009275</v>
      </c>
      <c r="J30" s="396">
        <f>H30/'- 7 -'!F30</f>
        <v>129.63511617027913</v>
      </c>
    </row>
    <row r="31" spans="1:10" ht="13.5" customHeight="1">
      <c r="A31" s="422" t="s">
        <v>357</v>
      </c>
      <c r="B31" s="397">
        <f>SUM('- 31 -'!D31,'- 31 -'!B31,'- 30 -'!F31,'- 30 -'!D31,'- 30 -'!B31)</f>
        <v>781828</v>
      </c>
      <c r="C31" s="285">
        <f>B31/'- 3 -'!D31</f>
        <v>0.032032828499067856</v>
      </c>
      <c r="D31" s="397">
        <f>B31/'- 7 -'!F31</f>
        <v>230.6753606939486</v>
      </c>
      <c r="E31" s="397">
        <f>SUM('- 33 -'!D31,'- 33 -'!B31,'- 32 -'!F31,'- 32 -'!D31,'- 32 -'!B31)</f>
        <v>3097509</v>
      </c>
      <c r="F31" s="285">
        <f>E31/'- 3 -'!D31</f>
        <v>0.12691023418363012</v>
      </c>
      <c r="G31" s="397">
        <f>E31/'- 7 -'!F31</f>
        <v>913.9081816304251</v>
      </c>
      <c r="H31" s="397">
        <f>SUM('- 34 -'!B31,'- 34 -'!D31)</f>
        <v>431019</v>
      </c>
      <c r="I31" s="285">
        <f>H31/'- 3 -'!D31</f>
        <v>0.017659584597686098</v>
      </c>
      <c r="J31" s="397">
        <f>H31/'- 7 -'!F31</f>
        <v>127.17050718437434</v>
      </c>
    </row>
    <row r="32" spans="1:10" ht="13.5" customHeight="1">
      <c r="A32" s="423" t="s">
        <v>358</v>
      </c>
      <c r="B32" s="396">
        <f>SUM('- 31 -'!D32,'- 31 -'!B32,'- 30 -'!F32,'- 30 -'!D32,'- 30 -'!B32)</f>
        <v>1583640</v>
      </c>
      <c r="C32" s="286">
        <f>B32/'- 3 -'!D32</f>
        <v>0.08313176471848094</v>
      </c>
      <c r="D32" s="396">
        <f>B32/'- 7 -'!F32</f>
        <v>683.1924072476272</v>
      </c>
      <c r="E32" s="396">
        <f>SUM('- 33 -'!D32,'- 33 -'!B32,'- 32 -'!F32,'- 32 -'!D32,'- 32 -'!B32)</f>
        <v>2059200</v>
      </c>
      <c r="F32" s="286">
        <f>E32/'- 3 -'!D32</f>
        <v>0.10809586137524686</v>
      </c>
      <c r="G32" s="396">
        <f>E32/'- 7 -'!F32</f>
        <v>888.3520276100086</v>
      </c>
      <c r="H32" s="396">
        <f>SUM('- 34 -'!B32,'- 34 -'!D32)</f>
        <v>347000</v>
      </c>
      <c r="I32" s="286">
        <f>H32/'- 3 -'!D32</f>
        <v>0.018215454495537423</v>
      </c>
      <c r="J32" s="396">
        <f>H32/'- 7 -'!F32</f>
        <v>149.69801553062985</v>
      </c>
    </row>
    <row r="33" spans="1:10" ht="13.5" customHeight="1">
      <c r="A33" s="422" t="s">
        <v>359</v>
      </c>
      <c r="B33" s="397">
        <f>SUM('- 31 -'!D33,'- 31 -'!B33,'- 30 -'!F33,'- 30 -'!D33,'- 30 -'!B33)</f>
        <v>1910965</v>
      </c>
      <c r="C33" s="285">
        <f>B33/'- 3 -'!D33</f>
        <v>0.09041151951855339</v>
      </c>
      <c r="D33" s="397">
        <f>B33/'- 7 -'!F33</f>
        <v>772.8877654196158</v>
      </c>
      <c r="E33" s="397">
        <f>SUM('- 33 -'!D33,'- 33 -'!B33,'- 32 -'!F33,'- 32 -'!D33,'- 32 -'!B33)</f>
        <v>2536190</v>
      </c>
      <c r="F33" s="285">
        <f>E33/'- 3 -'!D33</f>
        <v>0.11999214621291333</v>
      </c>
      <c r="G33" s="397">
        <f>E33/'- 7 -'!F33</f>
        <v>1025.7593528816988</v>
      </c>
      <c r="H33" s="397">
        <f>SUM('- 34 -'!B33,'- 34 -'!D33)</f>
        <v>355000</v>
      </c>
      <c r="I33" s="285">
        <f>H33/'- 3 -'!D33</f>
        <v>0.01679574949257912</v>
      </c>
      <c r="J33" s="397">
        <f>H33/'- 7 -'!F33</f>
        <v>143.5793731041456</v>
      </c>
    </row>
    <row r="34" spans="1:10" ht="13.5" customHeight="1">
      <c r="A34" s="423" t="s">
        <v>360</v>
      </c>
      <c r="B34" s="396">
        <f>SUM('- 31 -'!D34,'- 31 -'!B34,'- 30 -'!F34,'- 30 -'!D34,'- 30 -'!B34)</f>
        <v>1660320</v>
      </c>
      <c r="C34" s="286">
        <f>B34/'- 3 -'!D34</f>
        <v>0.09445976243510841</v>
      </c>
      <c r="D34" s="396">
        <f>B34/'- 7 -'!F34</f>
        <v>754.4508565456447</v>
      </c>
      <c r="E34" s="396">
        <f>SUM('- 33 -'!D34,'- 33 -'!B34,'- 32 -'!F34,'- 32 -'!D34,'- 32 -'!B34)</f>
        <v>1779935</v>
      </c>
      <c r="F34" s="286">
        <f>E34/'- 3 -'!D34</f>
        <v>0.10126495931503246</v>
      </c>
      <c r="G34" s="396">
        <f>E34/'- 7 -'!F34</f>
        <v>808.8040169037125</v>
      </c>
      <c r="H34" s="396">
        <f>SUM('- 34 -'!B34,'- 34 -'!D34)</f>
        <v>324978</v>
      </c>
      <c r="I34" s="286">
        <f>H34/'- 3 -'!D34</f>
        <v>0.018488812202850452</v>
      </c>
      <c r="J34" s="396">
        <f>H34/'- 7 -'!F34</f>
        <v>147.67028672695054</v>
      </c>
    </row>
    <row r="35" spans="1:10" ht="13.5" customHeight="1">
      <c r="A35" s="422" t="s">
        <v>361</v>
      </c>
      <c r="B35" s="397">
        <f>SUM('- 31 -'!D35,'- 31 -'!B35,'- 30 -'!F35,'- 30 -'!D35,'- 30 -'!B35)</f>
        <v>2375550</v>
      </c>
      <c r="C35" s="285">
        <f>B35/'- 3 -'!D35</f>
        <v>0.018753082885097642</v>
      </c>
      <c r="D35" s="397">
        <f>B35/'- 7 -'!F35</f>
        <v>133.3080808080808</v>
      </c>
      <c r="E35" s="397">
        <f>SUM('- 33 -'!D35,'- 33 -'!B35,'- 32 -'!F35,'- 32 -'!D35,'- 32 -'!B35)</f>
        <v>14662904</v>
      </c>
      <c r="F35" s="285">
        <f>E35/'- 3 -'!D35</f>
        <v>0.11575199597913315</v>
      </c>
      <c r="G35" s="397">
        <f>E35/'- 7 -'!F35</f>
        <v>822.8341189674524</v>
      </c>
      <c r="H35" s="397">
        <f>SUM('- 34 -'!B35,'- 34 -'!D35)</f>
        <v>2134000</v>
      </c>
      <c r="I35" s="285">
        <f>H35/'- 3 -'!D35</f>
        <v>0.016846237240554132</v>
      </c>
      <c r="J35" s="397">
        <f>H35/'- 7 -'!F35</f>
        <v>119.75308641975309</v>
      </c>
    </row>
    <row r="36" spans="1:10" ht="13.5" customHeight="1">
      <c r="A36" s="423" t="s">
        <v>362</v>
      </c>
      <c r="B36" s="396">
        <f>SUM('- 31 -'!D36,'- 31 -'!B36,'- 30 -'!F36,'- 30 -'!D36,'- 30 -'!B36)</f>
        <v>1156525</v>
      </c>
      <c r="C36" s="286">
        <f>B36/'- 3 -'!D36</f>
        <v>0.06978488437169167</v>
      </c>
      <c r="D36" s="396">
        <f>B36/'- 7 -'!F36</f>
        <v>544.2547424198931</v>
      </c>
      <c r="E36" s="396">
        <f>SUM('- 33 -'!D36,'- 33 -'!B36,'- 32 -'!F36,'- 32 -'!D36,'- 32 -'!B36)</f>
        <v>1814875</v>
      </c>
      <c r="F36" s="286">
        <f>E36/'- 3 -'!D36</f>
        <v>0.10950981779388591</v>
      </c>
      <c r="G36" s="396">
        <f>E36/'- 7 -'!F36</f>
        <v>854.070881000673</v>
      </c>
      <c r="H36" s="396">
        <f>SUM('- 34 -'!B36,'- 34 -'!D36)</f>
        <v>325000</v>
      </c>
      <c r="I36" s="286">
        <f>H36/'- 3 -'!D36</f>
        <v>0.019610546612308242</v>
      </c>
      <c r="J36" s="396">
        <f>H36/'- 7 -'!F36</f>
        <v>152.94333567062125</v>
      </c>
    </row>
    <row r="37" spans="1:10" ht="13.5" customHeight="1">
      <c r="A37" s="422" t="s">
        <v>363</v>
      </c>
      <c r="B37" s="397">
        <f>SUM('- 31 -'!D37,'- 31 -'!B37,'- 30 -'!F37,'- 30 -'!D37,'- 30 -'!B37)</f>
        <v>1746152</v>
      </c>
      <c r="C37" s="285">
        <f>B37/'- 3 -'!D37</f>
        <v>0.06850177720334104</v>
      </c>
      <c r="D37" s="397">
        <f>B37/'- 7 -'!F37</f>
        <v>535.9582565991406</v>
      </c>
      <c r="E37" s="397">
        <f>SUM('- 33 -'!D37,'- 33 -'!B37,'- 32 -'!F37,'- 32 -'!D37,'- 32 -'!B37)</f>
        <v>3026327</v>
      </c>
      <c r="F37" s="285">
        <f>E37/'- 3 -'!D37</f>
        <v>0.11872321418665469</v>
      </c>
      <c r="G37" s="397">
        <f>E37/'- 7 -'!F37</f>
        <v>928.8910374462861</v>
      </c>
      <c r="H37" s="397">
        <f>SUM('- 34 -'!B37,'- 34 -'!D37)</f>
        <v>414745</v>
      </c>
      <c r="I37" s="285">
        <f>H37/'- 3 -'!D37</f>
        <v>0.016270501987341125</v>
      </c>
      <c r="J37" s="397">
        <f>H37/'- 7 -'!F37</f>
        <v>127.30049109883365</v>
      </c>
    </row>
    <row r="38" spans="1:10" ht="13.5" customHeight="1">
      <c r="A38" s="423" t="s">
        <v>364</v>
      </c>
      <c r="B38" s="396">
        <f>SUM('- 31 -'!D38,'- 31 -'!B38,'- 30 -'!F38,'- 30 -'!D38,'- 30 -'!B38)</f>
        <v>1721363</v>
      </c>
      <c r="C38" s="286">
        <f>B38/'- 3 -'!D38</f>
        <v>0.026316899492554814</v>
      </c>
      <c r="D38" s="396">
        <f>B38/'- 7 -'!F38</f>
        <v>201.50340645705054</v>
      </c>
      <c r="E38" s="396">
        <f>SUM('- 33 -'!D38,'- 33 -'!B38,'- 32 -'!F38,'- 32 -'!D38,'- 32 -'!B38)</f>
        <v>7834967</v>
      </c>
      <c r="F38" s="286">
        <f>E38/'- 3 -'!D38</f>
        <v>0.11978417048959673</v>
      </c>
      <c r="G38" s="396">
        <f>E38/'- 7 -'!F38</f>
        <v>917.1642123007047</v>
      </c>
      <c r="H38" s="396">
        <f>SUM('- 34 -'!B38,'- 34 -'!D38)</f>
        <v>1130000</v>
      </c>
      <c r="I38" s="286">
        <f>H38/'- 3 -'!D38</f>
        <v>0.01727590079871993</v>
      </c>
      <c r="J38" s="396">
        <f>H38/'- 7 -'!F38</f>
        <v>132.27822911057524</v>
      </c>
    </row>
    <row r="39" spans="1:10" ht="13.5" customHeight="1">
      <c r="A39" s="422" t="s">
        <v>365</v>
      </c>
      <c r="B39" s="397">
        <f>SUM('- 31 -'!D39,'- 31 -'!B39,'- 30 -'!F39,'- 30 -'!D39,'- 30 -'!B39)</f>
        <v>1412040</v>
      </c>
      <c r="C39" s="285">
        <f>B39/'- 3 -'!D39</f>
        <v>0.09492488273041942</v>
      </c>
      <c r="D39" s="397">
        <f>B39/'- 7 -'!F39</f>
        <v>795.5154929577465</v>
      </c>
      <c r="E39" s="397">
        <f>SUM('- 33 -'!D39,'- 33 -'!B39,'- 32 -'!F39,'- 32 -'!D39,'- 32 -'!B39)</f>
        <v>1620640</v>
      </c>
      <c r="F39" s="285">
        <f>E39/'- 3 -'!D39</f>
        <v>0.1089480906689803</v>
      </c>
      <c r="G39" s="397">
        <f>E39/'- 7 -'!F39</f>
        <v>913.0366197183099</v>
      </c>
      <c r="H39" s="397">
        <f>SUM('- 34 -'!B39,'- 34 -'!D39)</f>
        <v>314000</v>
      </c>
      <c r="I39" s="285">
        <f>H39/'- 3 -'!D39</f>
        <v>0.021108759792464588</v>
      </c>
      <c r="J39" s="397">
        <f>H39/'- 7 -'!F39</f>
        <v>176.90140845070422</v>
      </c>
    </row>
    <row r="40" spans="1:10" ht="13.5" customHeight="1">
      <c r="A40" s="423" t="s">
        <v>366</v>
      </c>
      <c r="B40" s="396">
        <f>SUM('- 31 -'!D40,'- 31 -'!B40,'- 30 -'!F40,'- 30 -'!D40,'- 30 -'!B40)</f>
        <v>1215601</v>
      </c>
      <c r="C40" s="286">
        <f>B40/'- 3 -'!D40</f>
        <v>0.01823541620938153</v>
      </c>
      <c r="D40" s="396">
        <f>B40/'- 7 -'!F40</f>
        <v>134.04801287989062</v>
      </c>
      <c r="E40" s="396">
        <f>SUM('- 33 -'!D40,'- 33 -'!B40,'- 32 -'!F40,'- 32 -'!D40,'- 32 -'!B40)</f>
        <v>7390856</v>
      </c>
      <c r="F40" s="286">
        <f>E40/'- 3 -'!D40</f>
        <v>0.11087135935525286</v>
      </c>
      <c r="G40" s="396">
        <f>E40/'- 7 -'!F40</f>
        <v>815.0121300339641</v>
      </c>
      <c r="H40" s="396">
        <f>SUM('- 34 -'!B40,'- 34 -'!D40)</f>
        <v>1312036</v>
      </c>
      <c r="I40" s="286">
        <f>H40/'- 3 -'!D40</f>
        <v>0.019682052368904027</v>
      </c>
      <c r="J40" s="396">
        <f>H40/'- 7 -'!F40</f>
        <v>144.6821931101407</v>
      </c>
    </row>
    <row r="41" spans="1:10" ht="13.5" customHeight="1">
      <c r="A41" s="422" t="s">
        <v>367</v>
      </c>
      <c r="B41" s="397">
        <f>SUM('- 31 -'!D41,'- 31 -'!B41,'- 30 -'!F41,'- 30 -'!D41,'- 30 -'!B41)</f>
        <v>3831255</v>
      </c>
      <c r="C41" s="285">
        <f>B41/'- 3 -'!D41</f>
        <v>0.0964938542593484</v>
      </c>
      <c r="D41" s="397">
        <f>B41/'- 7 -'!F41</f>
        <v>812.3381951644606</v>
      </c>
      <c r="E41" s="397">
        <f>SUM('- 33 -'!D41,'- 33 -'!B41,'- 32 -'!F41,'- 32 -'!D41,'- 32 -'!B41)</f>
        <v>3464408</v>
      </c>
      <c r="F41" s="285">
        <f>E41/'- 3 -'!D41</f>
        <v>0.08725445856434005</v>
      </c>
      <c r="G41" s="397">
        <f>E41/'- 7 -'!F41</f>
        <v>734.5558940956209</v>
      </c>
      <c r="H41" s="397">
        <f>SUM('- 34 -'!B41,'- 34 -'!D41)</f>
        <v>818500</v>
      </c>
      <c r="I41" s="285">
        <f>H41/'- 3 -'!D41</f>
        <v>0.020614712336108315</v>
      </c>
      <c r="J41" s="397">
        <f>H41/'- 7 -'!F41</f>
        <v>173.54595628380542</v>
      </c>
    </row>
    <row r="42" spans="1:10" ht="13.5" customHeight="1">
      <c r="A42" s="423" t="s">
        <v>368</v>
      </c>
      <c r="B42" s="396">
        <f>SUM('- 31 -'!D42,'- 31 -'!B42,'- 30 -'!F42,'- 30 -'!D42,'- 30 -'!B42)</f>
        <v>1197493</v>
      </c>
      <c r="C42" s="286">
        <f>B42/'- 3 -'!D42</f>
        <v>0.07815182099702075</v>
      </c>
      <c r="D42" s="396">
        <f>B42/'- 7 -'!F42</f>
        <v>640.5418561112597</v>
      </c>
      <c r="E42" s="396">
        <f>SUM('- 33 -'!D42,'- 33 -'!B42,'- 32 -'!F42,'- 32 -'!D42,'- 32 -'!B42)</f>
        <v>1888836</v>
      </c>
      <c r="F42" s="286">
        <f>E42/'- 3 -'!D42</f>
        <v>0.12327084414249494</v>
      </c>
      <c r="G42" s="396">
        <f>E42/'- 7 -'!F42</f>
        <v>1010.3428724257823</v>
      </c>
      <c r="H42" s="396">
        <f>SUM('- 34 -'!B42,'- 34 -'!D42)</f>
        <v>241000</v>
      </c>
      <c r="I42" s="286">
        <f>H42/'- 3 -'!D42</f>
        <v>0.01572834986115326</v>
      </c>
      <c r="J42" s="396">
        <f>H42/'- 7 -'!F42</f>
        <v>128.91147365605778</v>
      </c>
    </row>
    <row r="43" spans="1:10" ht="13.5" customHeight="1">
      <c r="A43" s="422" t="s">
        <v>369</v>
      </c>
      <c r="B43" s="397">
        <f>SUM('- 31 -'!D43,'- 31 -'!B43,'- 30 -'!F43,'- 30 -'!D43,'- 30 -'!B43)</f>
        <v>727438</v>
      </c>
      <c r="C43" s="285">
        <f>B43/'- 3 -'!D43</f>
        <v>0.0799318823425477</v>
      </c>
      <c r="D43" s="397">
        <f>B43/'- 7 -'!F43</f>
        <v>605.9458558933777</v>
      </c>
      <c r="E43" s="397">
        <f>SUM('- 33 -'!D43,'- 33 -'!B43,'- 32 -'!F43,'- 32 -'!D43,'- 32 -'!B43)</f>
        <v>883785</v>
      </c>
      <c r="F43" s="285">
        <f>E43/'- 3 -'!D43</f>
        <v>0.09711150453524357</v>
      </c>
      <c r="G43" s="397">
        <f>E43/'- 7 -'!F43</f>
        <v>736.1807580174927</v>
      </c>
      <c r="H43" s="397">
        <f>SUM('- 34 -'!B43,'- 34 -'!D43)</f>
        <v>170000</v>
      </c>
      <c r="I43" s="285">
        <f>H43/'- 3 -'!D43</f>
        <v>0.01867983250563362</v>
      </c>
      <c r="J43" s="397">
        <f>H43/'- 7 -'!F43</f>
        <v>141.6076634735527</v>
      </c>
    </row>
    <row r="44" spans="1:10" ht="13.5" customHeight="1">
      <c r="A44" s="423" t="s">
        <v>370</v>
      </c>
      <c r="B44" s="396">
        <f>SUM('- 31 -'!D44,'- 31 -'!B44,'- 30 -'!F44,'- 30 -'!D44,'- 30 -'!B44)</f>
        <v>770428</v>
      </c>
      <c r="C44" s="286">
        <f>B44/'- 3 -'!D44</f>
        <v>0.11061394394299397</v>
      </c>
      <c r="D44" s="396">
        <f>B44/'- 7 -'!F44</f>
        <v>930.4685990338164</v>
      </c>
      <c r="E44" s="396">
        <f>SUM('- 33 -'!D44,'- 33 -'!B44,'- 32 -'!F44,'- 32 -'!D44,'- 32 -'!B44)</f>
        <v>826653</v>
      </c>
      <c r="F44" s="286">
        <f>E44/'- 3 -'!D44</f>
        <v>0.11868642962393344</v>
      </c>
      <c r="G44" s="396">
        <f>E44/'- 7 -'!F44</f>
        <v>998.3731884057971</v>
      </c>
      <c r="H44" s="396">
        <f>SUM('- 34 -'!B44,'- 34 -'!D44)</f>
        <v>113348</v>
      </c>
      <c r="I44" s="286">
        <f>H44/'- 3 -'!D44</f>
        <v>0.016273901413305956</v>
      </c>
      <c r="J44" s="396">
        <f>H44/'- 7 -'!F44</f>
        <v>136.89371980676327</v>
      </c>
    </row>
    <row r="45" spans="1:10" ht="13.5" customHeight="1">
      <c r="A45" s="422" t="s">
        <v>371</v>
      </c>
      <c r="B45" s="397">
        <f>SUM('- 31 -'!D45,'- 31 -'!B45,'- 30 -'!F45,'- 30 -'!D45,'- 30 -'!B45)</f>
        <v>395229</v>
      </c>
      <c r="C45" s="285">
        <f>B45/'- 3 -'!D45</f>
        <v>0.038383396747401204</v>
      </c>
      <c r="D45" s="397">
        <f>B45/'- 7 -'!F45</f>
        <v>279.511315417256</v>
      </c>
      <c r="E45" s="397">
        <f>SUM('- 33 -'!D45,'- 33 -'!B45,'- 32 -'!F45,'- 32 -'!D45,'- 32 -'!B45)</f>
        <v>1116035</v>
      </c>
      <c r="F45" s="285">
        <f>E45/'- 3 -'!D45</f>
        <v>0.108385807187696</v>
      </c>
      <c r="G45" s="397">
        <f>E45/'- 7 -'!F45</f>
        <v>789.2751060820368</v>
      </c>
      <c r="H45" s="397">
        <f>SUM('- 34 -'!B45,'- 34 -'!D45)</f>
        <v>178314</v>
      </c>
      <c r="I45" s="285">
        <f>H45/'- 3 -'!D45</f>
        <v>0.01731729454978278</v>
      </c>
      <c r="J45" s="397">
        <f>H45/'- 7 -'!F45</f>
        <v>126.1060820367751</v>
      </c>
    </row>
    <row r="46" spans="1:10" ht="13.5" customHeight="1">
      <c r="A46" s="423" t="s">
        <v>372</v>
      </c>
      <c r="B46" s="396">
        <f>SUM('- 31 -'!D46,'- 31 -'!B46,'- 30 -'!F46,'- 30 -'!D46,'- 30 -'!B46)</f>
        <v>3147200</v>
      </c>
      <c r="C46" s="286">
        <f>B46/'- 3 -'!D46</f>
        <v>0.012053891681198465</v>
      </c>
      <c r="D46" s="396">
        <f>B46/'- 7 -'!F46</f>
        <v>101.56681135333129</v>
      </c>
      <c r="E46" s="396">
        <f>SUM('- 33 -'!D46,'- 33 -'!B46,'- 32 -'!F46,'- 32 -'!D46,'- 32 -'!B46)</f>
        <v>36361100</v>
      </c>
      <c r="F46" s="286">
        <f>E46/'- 3 -'!D46</f>
        <v>0.13926434951996233</v>
      </c>
      <c r="G46" s="396">
        <f>E46/'- 7 -'!F46</f>
        <v>1173.4497281074016</v>
      </c>
      <c r="H46" s="396">
        <f>SUM('- 34 -'!B46,'- 34 -'!D46)</f>
        <v>4498500</v>
      </c>
      <c r="I46" s="286">
        <f>H46/'- 3 -'!D46</f>
        <v>0.017229420350747107</v>
      </c>
      <c r="J46" s="396">
        <f>H46/'- 7 -'!F46</f>
        <v>145.17612508673133</v>
      </c>
    </row>
    <row r="47" spans="1:10" ht="13.5" customHeight="1">
      <c r="A47" s="422" t="s">
        <v>376</v>
      </c>
      <c r="B47" s="397">
        <f>SUM('- 31 -'!D47,'- 31 -'!B47,'- 30 -'!F47,'- 30 -'!D47,'- 30 -'!B47)</f>
        <v>0</v>
      </c>
      <c r="C47" s="285">
        <f>B47/'- 3 -'!D47</f>
        <v>0</v>
      </c>
      <c r="D47" s="397">
        <f>B47/'- 7 -'!F47</f>
        <v>0</v>
      </c>
      <c r="E47" s="397">
        <f>SUM('- 33 -'!D47,'- 33 -'!B47,'- 32 -'!F47,'- 32 -'!D47,'- 32 -'!B47)</f>
        <v>636098</v>
      </c>
      <c r="F47" s="285">
        <f>E47/'- 3 -'!D47</f>
        <v>0.10741012289134573</v>
      </c>
      <c r="G47" s="397">
        <f>E47/'- 7 -'!F47</f>
        <v>947.9850968703428</v>
      </c>
      <c r="H47" s="397">
        <f>SUM('- 34 -'!B47,'- 34 -'!D47)</f>
        <v>96872</v>
      </c>
      <c r="I47" s="285">
        <f>H47/'- 3 -'!D47</f>
        <v>0.01635759493777758</v>
      </c>
      <c r="J47" s="397">
        <f>H47/'- 7 -'!F47</f>
        <v>144.36959761549926</v>
      </c>
    </row>
    <row r="48" spans="1:10" ht="4.5" customHeight="1">
      <c r="A48" s="424"/>
      <c r="B48" s="333"/>
      <c r="C48" s="163"/>
      <c r="D48" s="333"/>
      <c r="E48" s="333"/>
      <c r="F48" s="163"/>
      <c r="G48" s="333"/>
      <c r="H48" s="333"/>
      <c r="I48" s="163"/>
      <c r="J48" s="333"/>
    </row>
    <row r="49" spans="1:10" ht="13.5" customHeight="1">
      <c r="A49" s="418" t="s">
        <v>373</v>
      </c>
      <c r="B49" s="398">
        <f>SUM(B11:B47)</f>
        <v>56604999.769999996</v>
      </c>
      <c r="C49" s="82">
        <f>B49/'- 3 -'!D49</f>
        <v>0.04015795310327305</v>
      </c>
      <c r="D49" s="398">
        <f>B49/'- 7 -'!F49</f>
        <v>315.72346812902515</v>
      </c>
      <c r="E49" s="398">
        <f>SUM(E11:E47)</f>
        <v>170616979.26999998</v>
      </c>
      <c r="F49" s="82">
        <f>E49/'- 3 -'!D49</f>
        <v>0.12104281741871951</v>
      </c>
      <c r="G49" s="398">
        <f>E49/'- 7 -'!F49</f>
        <v>951.6435762865543</v>
      </c>
      <c r="H49" s="398">
        <f>SUM(H11:H47)</f>
        <v>25006428</v>
      </c>
      <c r="I49" s="82">
        <f>H49/'- 3 -'!D49</f>
        <v>0.017740605370280247</v>
      </c>
      <c r="J49" s="398">
        <f>H49/'- 7 -'!F49</f>
        <v>139.47736429217483</v>
      </c>
    </row>
    <row r="50" spans="1:10" ht="4.5" customHeight="1">
      <c r="A50" s="424" t="s">
        <v>3</v>
      </c>
      <c r="B50" s="333"/>
      <c r="C50" s="163"/>
      <c r="D50" s="333"/>
      <c r="E50" s="333"/>
      <c r="F50" s="163"/>
      <c r="G50" s="10"/>
      <c r="H50" s="333"/>
      <c r="I50" s="163"/>
      <c r="J50" s="333"/>
    </row>
    <row r="51" spans="1:10" ht="13.5" customHeight="1">
      <c r="A51" s="423" t="s">
        <v>374</v>
      </c>
      <c r="B51" s="396">
        <f>SUM('- 31 -'!D51,'- 31 -'!B51,'- 30 -'!F51,'- 30 -'!D51,'- 30 -'!B51)</f>
        <v>60648</v>
      </c>
      <c r="C51" s="286">
        <f>B51/'- 3 -'!D51</f>
        <v>0.04446213294964387</v>
      </c>
      <c r="D51" s="396">
        <f>B51/'- 7 -'!F51</f>
        <v>413.9795221843003</v>
      </c>
      <c r="E51" s="396">
        <f>SUM('- 33 -'!D51,'- 33 -'!B51,'- 32 -'!F51,'- 32 -'!D51,'- 32 -'!B51)</f>
        <v>191557</v>
      </c>
      <c r="F51" s="286">
        <f>E51/'- 3 -'!D51</f>
        <v>0.14043386099187</v>
      </c>
      <c r="G51" s="9">
        <f>E51/'- 7 -'!F51</f>
        <v>1307.5563139931742</v>
      </c>
      <c r="H51" s="396">
        <f>SUM('- 34 -'!B51,'- 34 -'!D51)</f>
        <v>0</v>
      </c>
      <c r="I51" s="286">
        <f>H51/'- 3 -'!D51</f>
        <v>0</v>
      </c>
      <c r="J51" s="396">
        <f>H51/'- 7 -'!F51</f>
        <v>0</v>
      </c>
    </row>
    <row r="52" spans="1:10" ht="13.5" customHeight="1">
      <c r="A52" s="422" t="s">
        <v>375</v>
      </c>
      <c r="B52" s="397">
        <f>SUM('- 31 -'!D52,'- 31 -'!B52,'- 30 -'!F52,'- 30 -'!D52,'- 30 -'!B52)</f>
        <v>31000</v>
      </c>
      <c r="C52" s="285">
        <f>B52/'- 3 -'!D52</f>
        <v>0.01305808023474216</v>
      </c>
      <c r="D52" s="397">
        <f>B52/'- 7 -'!F52</f>
        <v>128.099173553719</v>
      </c>
      <c r="E52" s="397">
        <f>SUM('- 33 -'!D52,'- 33 -'!B52,'- 32 -'!F52,'- 32 -'!D52,'- 32 -'!B52)</f>
        <v>314730</v>
      </c>
      <c r="F52" s="285">
        <f>E52/'- 3 -'!D52</f>
        <v>0.13257321265420646</v>
      </c>
      <c r="G52" s="8">
        <f>E52/'- 7 -'!F52</f>
        <v>1300.5371900826447</v>
      </c>
      <c r="H52" s="397">
        <f>SUM('- 34 -'!B52,'- 34 -'!D52)</f>
        <v>9000</v>
      </c>
      <c r="I52" s="285">
        <f>H52/'- 3 -'!D52</f>
        <v>0.0037910555520219175</v>
      </c>
      <c r="J52" s="397">
        <f>H52/'- 7 -'!F52</f>
        <v>37.1900826446281</v>
      </c>
    </row>
    <row r="53" ht="49.5" customHeight="1"/>
    <row r="54" spans="1:10" ht="12" customHeight="1">
      <c r="A54" s="4"/>
      <c r="B54" s="10"/>
      <c r="C54" s="10"/>
      <c r="D54" s="10"/>
      <c r="E54" s="10"/>
      <c r="F54" s="10"/>
      <c r="G54" s="10"/>
      <c r="H54" s="10"/>
      <c r="I54" s="10"/>
      <c r="J54" s="10"/>
    </row>
    <row r="55" spans="1:10" ht="12" customHeight="1">
      <c r="A55" s="4"/>
      <c r="B55" s="125"/>
      <c r="C55" s="125"/>
      <c r="E55" s="125"/>
      <c r="F55" s="125"/>
      <c r="H55" s="125"/>
      <c r="I55" s="10"/>
      <c r="J55" s="10"/>
    </row>
    <row r="56" spans="1:10" ht="12" customHeight="1">
      <c r="A56" s="4"/>
      <c r="B56" s="10"/>
      <c r="C56" s="10"/>
      <c r="D56" s="10"/>
      <c r="E56" s="10"/>
      <c r="F56" s="10"/>
      <c r="G56" s="10"/>
      <c r="H56" s="10"/>
      <c r="I56" s="10"/>
      <c r="J56" s="10"/>
    </row>
    <row r="57" spans="1:10" ht="12" customHeight="1">
      <c r="A57" s="4"/>
      <c r="B57" s="10"/>
      <c r="C57" s="10"/>
      <c r="D57" s="10"/>
      <c r="E57" s="10"/>
      <c r="F57" s="10"/>
      <c r="G57" s="10"/>
      <c r="H57" s="10"/>
      <c r="I57" s="10"/>
      <c r="J57" s="10"/>
    </row>
    <row r="58" spans="1:10" ht="12" customHeight="1">
      <c r="A58" s="4"/>
      <c r="B58" s="10"/>
      <c r="C58" s="10"/>
      <c r="D58" s="10"/>
      <c r="E58" s="10"/>
      <c r="F58" s="10"/>
      <c r="G58" s="10"/>
      <c r="H58" s="10"/>
      <c r="I58" s="10"/>
      <c r="J58" s="10"/>
    </row>
    <row r="59" spans="2:10" ht="12" customHeight="1">
      <c r="B59" s="10"/>
      <c r="C59" s="10"/>
      <c r="D59" s="10"/>
      <c r="E59" s="10"/>
      <c r="F59" s="10"/>
      <c r="G59" s="10"/>
      <c r="H59" s="10"/>
      <c r="I59" s="10"/>
      <c r="J59" s="10"/>
    </row>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8"/>
  <sheetViews>
    <sheetView showGridLines="0" showZeros="0" workbookViewId="0" topLeftCell="A1">
      <selection activeCell="A1" sqref="A1"/>
    </sheetView>
  </sheetViews>
  <sheetFormatPr defaultColWidth="15.83203125" defaultRowHeight="12"/>
  <cols>
    <col min="1" max="1" width="35.83203125" style="68" customWidth="1"/>
    <col min="2" max="2" width="21.83203125" style="68" customWidth="1"/>
    <col min="3" max="3" width="12.83203125" style="68" customWidth="1"/>
    <col min="4" max="4" width="15.33203125" style="68" customWidth="1"/>
    <col min="5" max="5" width="20.83203125" style="68" customWidth="1"/>
    <col min="6" max="6" width="12.83203125" style="68" customWidth="1"/>
    <col min="7" max="7" width="15.33203125" style="68" customWidth="1"/>
    <col min="8" max="16384" width="15.83203125" style="68" customWidth="1"/>
  </cols>
  <sheetData>
    <row r="1" spans="1:7" ht="6.75" customHeight="1">
      <c r="A1" s="13"/>
      <c r="B1" s="14"/>
      <c r="C1" s="14"/>
      <c r="D1" s="14"/>
      <c r="E1" s="14"/>
      <c r="F1" s="14"/>
      <c r="G1" s="14"/>
    </row>
    <row r="2" spans="1:7" ht="15.75" customHeight="1">
      <c r="A2" s="351"/>
      <c r="B2" s="551" t="s">
        <v>0</v>
      </c>
      <c r="C2" s="17"/>
      <c r="D2" s="16"/>
      <c r="E2" s="16"/>
      <c r="F2" s="16"/>
      <c r="G2" s="356" t="s">
        <v>295</v>
      </c>
    </row>
    <row r="3" spans="1:7" ht="15.75" customHeight="1">
      <c r="A3" s="352"/>
      <c r="B3" s="552" t="s">
        <v>569</v>
      </c>
      <c r="C3" s="20"/>
      <c r="D3" s="5"/>
      <c r="E3" s="20"/>
      <c r="F3" s="20"/>
      <c r="G3" s="21"/>
    </row>
    <row r="4" spans="1:7" ht="15.75" customHeight="1">
      <c r="A4" s="10"/>
      <c r="B4" s="14"/>
      <c r="C4" s="14"/>
      <c r="D4" s="14"/>
      <c r="E4" s="14"/>
      <c r="F4" s="14"/>
      <c r="G4" s="14"/>
    </row>
    <row r="5" spans="1:7" ht="15.75" customHeight="1">
      <c r="A5" s="10"/>
      <c r="B5" s="273" t="s">
        <v>13</v>
      </c>
      <c r="C5" s="22"/>
      <c r="D5" s="23"/>
      <c r="E5" s="23"/>
      <c r="F5" s="23"/>
      <c r="G5" s="24"/>
    </row>
    <row r="6" spans="1:7" ht="15.75" customHeight="1">
      <c r="A6" s="10"/>
      <c r="B6" s="25"/>
      <c r="C6" s="26"/>
      <c r="D6" s="27"/>
      <c r="E6" s="299" t="s">
        <v>241</v>
      </c>
      <c r="F6" s="300"/>
      <c r="G6" s="301"/>
    </row>
    <row r="7" spans="1:7" ht="15.75" customHeight="1">
      <c r="A7" s="10"/>
      <c r="B7" s="30" t="s">
        <v>37</v>
      </c>
      <c r="C7" s="31"/>
      <c r="D7" s="32"/>
      <c r="E7" s="30" t="s">
        <v>333</v>
      </c>
      <c r="F7" s="31"/>
      <c r="G7" s="32"/>
    </row>
    <row r="8" spans="1:7" ht="15.75" customHeight="1">
      <c r="A8" s="323"/>
      <c r="B8" s="37"/>
      <c r="C8" s="38"/>
      <c r="D8" s="39" t="s">
        <v>74</v>
      </c>
      <c r="E8" s="79"/>
      <c r="F8" s="38"/>
      <c r="G8" s="39" t="s">
        <v>74</v>
      </c>
    </row>
    <row r="9" spans="1:7" ht="15.75" customHeight="1">
      <c r="A9" s="324" t="s">
        <v>99</v>
      </c>
      <c r="B9" s="42" t="s">
        <v>100</v>
      </c>
      <c r="C9" s="42" t="s">
        <v>101</v>
      </c>
      <c r="D9" s="42" t="s">
        <v>102</v>
      </c>
      <c r="E9" s="80" t="s">
        <v>100</v>
      </c>
      <c r="F9" s="42" t="s">
        <v>101</v>
      </c>
      <c r="G9" s="42" t="s">
        <v>102</v>
      </c>
    </row>
    <row r="10" spans="1:7" ht="4.5" customHeight="1">
      <c r="A10" s="63"/>
      <c r="B10" s="75"/>
      <c r="C10" s="75"/>
      <c r="D10" s="75"/>
      <c r="E10" s="75"/>
      <c r="F10" s="75"/>
      <c r="G10" s="75"/>
    </row>
    <row r="11" spans="1:7" ht="13.5" customHeight="1">
      <c r="A11" s="422" t="s">
        <v>338</v>
      </c>
      <c r="B11" s="397">
        <v>601737</v>
      </c>
      <c r="C11" s="285">
        <f>B11/'- 3 -'!D11</f>
        <v>0.05286005657619664</v>
      </c>
      <c r="D11" s="397">
        <f>B11/'- 7 -'!C11</f>
        <v>387.7171391752577</v>
      </c>
      <c r="E11" s="397">
        <v>0</v>
      </c>
      <c r="F11" s="285">
        <f>E11/'- 3 -'!D11</f>
        <v>0</v>
      </c>
      <c r="G11" s="397">
        <f>IF('- 7 -'!B11=0,"",E11/'- 7 -'!B11)</f>
      </c>
    </row>
    <row r="12" spans="1:7" ht="13.5" customHeight="1">
      <c r="A12" s="423" t="s">
        <v>339</v>
      </c>
      <c r="B12" s="396">
        <v>1235384</v>
      </c>
      <c r="C12" s="286">
        <f>B12/'- 3 -'!D12</f>
        <v>0.06489257025602063</v>
      </c>
      <c r="D12" s="396">
        <f>B12/'- 7 -'!C12</f>
        <v>511.7580778790389</v>
      </c>
      <c r="E12" s="396">
        <v>570073</v>
      </c>
      <c r="F12" s="286">
        <f>E12/'- 3 -'!D12</f>
        <v>0.029944941980437217</v>
      </c>
      <c r="G12" s="396">
        <f>IF('- 7 -'!B12=0,"",E12/'- 7 -'!B12)</f>
        <v>5864.948559670782</v>
      </c>
    </row>
    <row r="13" spans="1:7" ht="13.5" customHeight="1">
      <c r="A13" s="422" t="s">
        <v>340</v>
      </c>
      <c r="B13" s="397">
        <v>2967200</v>
      </c>
      <c r="C13" s="285">
        <f>B13/'- 3 -'!D13</f>
        <v>0.061135515135531615</v>
      </c>
      <c r="D13" s="397">
        <f>B13/'- 7 -'!C13</f>
        <v>417.32770745428974</v>
      </c>
      <c r="E13" s="397">
        <v>1944800</v>
      </c>
      <c r="F13" s="285">
        <f>E13/'- 3 -'!D13</f>
        <v>0.04007021765825758</v>
      </c>
      <c r="G13" s="397">
        <f>IF('- 7 -'!B13=0,"",E13/'- 7 -'!B13)</f>
        <v>6060.454970395763</v>
      </c>
    </row>
    <row r="14" spans="1:7" ht="13.5" customHeight="1">
      <c r="A14" s="423" t="s">
        <v>377</v>
      </c>
      <c r="B14" s="396">
        <v>2725382</v>
      </c>
      <c r="C14" s="286">
        <f>B14/'- 3 -'!D14</f>
        <v>0.06526587963296453</v>
      </c>
      <c r="D14" s="396">
        <f>B14/'- 7 -'!C14</f>
        <v>616.8813942960616</v>
      </c>
      <c r="E14" s="396">
        <v>142839</v>
      </c>
      <c r="F14" s="286">
        <f>E14/'- 3 -'!D14</f>
        <v>0.003420626165760624</v>
      </c>
      <c r="G14" s="396">
        <f>IF('- 7 -'!B14=0,"",E14/'- 7 -'!B14)</f>
        <v>5713.56</v>
      </c>
    </row>
    <row r="15" spans="1:7" ht="13.5" customHeight="1">
      <c r="A15" s="422" t="s">
        <v>341</v>
      </c>
      <c r="B15" s="397">
        <v>900725</v>
      </c>
      <c r="C15" s="285">
        <f>B15/'- 3 -'!D15</f>
        <v>0.06950627989209887</v>
      </c>
      <c r="D15" s="397">
        <f>B15/'- 7 -'!C15</f>
        <v>560.1523631840796</v>
      </c>
      <c r="E15" s="397">
        <v>0</v>
      </c>
      <c r="F15" s="285">
        <f>E15/'- 3 -'!D15</f>
        <v>0</v>
      </c>
      <c r="G15" s="397">
        <f>IF('- 7 -'!B15=0,"",E15/'- 7 -'!B15)</f>
      </c>
    </row>
    <row r="16" spans="1:7" ht="13.5" customHeight="1">
      <c r="A16" s="423" t="s">
        <v>342</v>
      </c>
      <c r="B16" s="396">
        <v>963231</v>
      </c>
      <c r="C16" s="286">
        <f>B16/'- 3 -'!D16</f>
        <v>0.08939634075206891</v>
      </c>
      <c r="D16" s="396">
        <f>B16/'- 7 -'!C16</f>
        <v>664.7556935817805</v>
      </c>
      <c r="E16" s="396">
        <v>64033</v>
      </c>
      <c r="F16" s="286">
        <f>E16/'- 3 -'!D16</f>
        <v>0.005942827719806806</v>
      </c>
      <c r="G16" s="396">
        <f>IF('- 7 -'!B16=0,"",E16/'- 7 -'!B16)</f>
        <v>4268.866666666667</v>
      </c>
    </row>
    <row r="17" spans="1:7" ht="13.5" customHeight="1">
      <c r="A17" s="422" t="s">
        <v>343</v>
      </c>
      <c r="B17" s="397">
        <v>804250</v>
      </c>
      <c r="C17" s="285">
        <f>B17/'- 3 -'!D17</f>
        <v>0.06386984132404544</v>
      </c>
      <c r="D17" s="397">
        <f>B17/'- 7 -'!C17</f>
        <v>518.2023195876288</v>
      </c>
      <c r="E17" s="397">
        <v>118600</v>
      </c>
      <c r="F17" s="285">
        <f>E17/'- 3 -'!D17</f>
        <v>0.009418667306225413</v>
      </c>
      <c r="G17" s="397">
        <f>IF('- 7 -'!B17=0,"",E17/'- 7 -'!B17)</f>
        <v>3953.3333333333335</v>
      </c>
    </row>
    <row r="18" spans="1:7" ht="13.5" customHeight="1">
      <c r="A18" s="423" t="s">
        <v>344</v>
      </c>
      <c r="B18" s="396">
        <v>3651891</v>
      </c>
      <c r="C18" s="286">
        <f>B18/'- 3 -'!D18</f>
        <v>0.04867730990759846</v>
      </c>
      <c r="D18" s="396">
        <f>B18/'- 7 -'!C18</f>
        <v>609.8682364729459</v>
      </c>
      <c r="E18" s="396">
        <v>198123</v>
      </c>
      <c r="F18" s="286">
        <f>E18/'- 3 -'!D18</f>
        <v>0.0026408495409154134</v>
      </c>
      <c r="G18" s="396">
        <f>IF('- 7 -'!B18=0,"",E18/'- 7 -'!B18)</f>
        <v>6808.350515463917</v>
      </c>
    </row>
    <row r="19" spans="1:7" ht="13.5" customHeight="1">
      <c r="A19" s="422" t="s">
        <v>345</v>
      </c>
      <c r="B19" s="397">
        <v>1025400</v>
      </c>
      <c r="C19" s="285">
        <f>B19/'- 3 -'!D19</f>
        <v>0.055820865865790936</v>
      </c>
      <c r="D19" s="397">
        <f>B19/'- 7 -'!C19</f>
        <v>351.16438356164383</v>
      </c>
      <c r="E19" s="397">
        <v>495500</v>
      </c>
      <c r="F19" s="285">
        <f>E19/'- 3 -'!D19</f>
        <v>0.026974096973375668</v>
      </c>
      <c r="G19" s="397">
        <f>IF('- 7 -'!B19=0,"",E19/'- 7 -'!B19)</f>
        <v>7623.076923076923</v>
      </c>
    </row>
    <row r="20" spans="1:7" ht="13.5" customHeight="1">
      <c r="A20" s="423" t="s">
        <v>346</v>
      </c>
      <c r="B20" s="396">
        <v>2101044</v>
      </c>
      <c r="C20" s="286">
        <f>B20/'- 3 -'!D20</f>
        <v>0.057966029252339964</v>
      </c>
      <c r="D20" s="396">
        <f>B20/'- 7 -'!C20</f>
        <v>335.5764254911356</v>
      </c>
      <c r="E20" s="396">
        <v>1328384</v>
      </c>
      <c r="F20" s="286">
        <f>E20/'- 3 -'!D20</f>
        <v>0.0366489925019849</v>
      </c>
      <c r="G20" s="396">
        <f>IF('- 7 -'!B20=0,"",E20/'- 7 -'!B20)</f>
        <v>5652.697872340425</v>
      </c>
    </row>
    <row r="21" spans="1:7" ht="13.5" customHeight="1">
      <c r="A21" s="422" t="s">
        <v>347</v>
      </c>
      <c r="B21" s="397">
        <v>1739000</v>
      </c>
      <c r="C21" s="285">
        <f>B21/'- 3 -'!D21</f>
        <v>0.0728621108643734</v>
      </c>
      <c r="D21" s="397">
        <f>B21/'- 7 -'!C21</f>
        <v>538.6402354034382</v>
      </c>
      <c r="E21" s="397">
        <v>0</v>
      </c>
      <c r="F21" s="285">
        <f>E21/'- 3 -'!D21</f>
        <v>0</v>
      </c>
      <c r="G21" s="397">
        <f>IF('- 7 -'!B21=0,"",E21/'- 7 -'!B21)</f>
      </c>
    </row>
    <row r="22" spans="1:7" ht="13.5" customHeight="1">
      <c r="A22" s="423" t="s">
        <v>348</v>
      </c>
      <c r="B22" s="396">
        <v>811570</v>
      </c>
      <c r="C22" s="286">
        <f>B22/'- 3 -'!D22</f>
        <v>0.06497120458792435</v>
      </c>
      <c r="D22" s="396">
        <f>B22/'- 7 -'!C22</f>
        <v>490.67110036275693</v>
      </c>
      <c r="E22" s="396">
        <v>0</v>
      </c>
      <c r="F22" s="286">
        <f>E22/'- 3 -'!D22</f>
        <v>0</v>
      </c>
      <c r="G22" s="396">
        <f>IF('- 7 -'!B22=0,"",E22/'- 7 -'!B22)</f>
      </c>
    </row>
    <row r="23" spans="1:7" ht="13.5" customHeight="1">
      <c r="A23" s="422" t="s">
        <v>349</v>
      </c>
      <c r="B23" s="397">
        <v>659250</v>
      </c>
      <c r="C23" s="285">
        <f>B23/'- 3 -'!D23</f>
        <v>0.062126083201361544</v>
      </c>
      <c r="D23" s="397">
        <f>B23/'- 7 -'!C23</f>
        <v>470.0534759358289</v>
      </c>
      <c r="E23" s="397">
        <v>188100</v>
      </c>
      <c r="F23" s="285">
        <f>E23/'- 3 -'!D23</f>
        <v>0.01772607698168541</v>
      </c>
      <c r="G23" s="397">
        <f>IF('- 7 -'!B23=0,"",E23/'- 7 -'!B23)</f>
        <v>4478.571428571428</v>
      </c>
    </row>
    <row r="24" spans="1:7" ht="13.5" customHeight="1">
      <c r="A24" s="423" t="s">
        <v>350</v>
      </c>
      <c r="B24" s="396">
        <v>2348575</v>
      </c>
      <c r="C24" s="286">
        <f>B24/'- 3 -'!D24</f>
        <v>0.0677188389754526</v>
      </c>
      <c r="D24" s="396">
        <f>B24/'- 7 -'!C24</f>
        <v>515.3208996160175</v>
      </c>
      <c r="E24" s="396">
        <v>1372955</v>
      </c>
      <c r="F24" s="286">
        <f>E24/'- 3 -'!D24</f>
        <v>0.03958780050266333</v>
      </c>
      <c r="G24" s="396">
        <f>IF('- 7 -'!B24=0,"",E24/'- 7 -'!B24)</f>
        <v>4834.348591549296</v>
      </c>
    </row>
    <row r="25" spans="1:7" ht="13.5" customHeight="1">
      <c r="A25" s="422" t="s">
        <v>351</v>
      </c>
      <c r="B25" s="397">
        <v>8080254</v>
      </c>
      <c r="C25" s="285">
        <f>B25/'- 3 -'!D25</f>
        <v>0.07262234327642766</v>
      </c>
      <c r="D25" s="397">
        <f>B25/'- 7 -'!C25</f>
        <v>542.7724860616645</v>
      </c>
      <c r="E25" s="397">
        <v>950303</v>
      </c>
      <c r="F25" s="285">
        <f>E25/'- 3 -'!D25</f>
        <v>0.008540972930135494</v>
      </c>
      <c r="G25" s="397">
        <f>IF('- 7 -'!B25=0,"",E25/'- 7 -'!B25)</f>
        <v>4131.752173913043</v>
      </c>
    </row>
    <row r="26" spans="1:7" ht="13.5" customHeight="1">
      <c r="A26" s="423" t="s">
        <v>352</v>
      </c>
      <c r="B26" s="396">
        <v>1754230</v>
      </c>
      <c r="C26" s="286">
        <f>B26/'- 3 -'!D26</f>
        <v>0.06657270797904016</v>
      </c>
      <c r="D26" s="396">
        <f>B26/'- 7 -'!C26</f>
        <v>537.7774371551195</v>
      </c>
      <c r="E26" s="396">
        <v>754642</v>
      </c>
      <c r="F26" s="286">
        <f>E26/'- 3 -'!D26</f>
        <v>0.028638526016952638</v>
      </c>
      <c r="G26" s="396">
        <f>IF('- 7 -'!B26=0,"",E26/'- 7 -'!B26)</f>
        <v>4392.56111757858</v>
      </c>
    </row>
    <row r="27" spans="1:7" ht="13.5" customHeight="1">
      <c r="A27" s="422" t="s">
        <v>353</v>
      </c>
      <c r="B27" s="397">
        <v>1621332</v>
      </c>
      <c r="C27" s="285">
        <f>B27/'- 3 -'!D27</f>
        <v>0.059581394302789074</v>
      </c>
      <c r="D27" s="397">
        <f>B27/'- 7 -'!C27</f>
        <v>497.45402330590383</v>
      </c>
      <c r="E27" s="397">
        <v>736315</v>
      </c>
      <c r="F27" s="285">
        <f>E27/'- 3 -'!D27</f>
        <v>0.027058415146347655</v>
      </c>
      <c r="G27" s="397">
        <f>IF('- 7 -'!B27=0,"",E27/'- 7 -'!B27)</f>
        <v>4839.083859095689</v>
      </c>
    </row>
    <row r="28" spans="1:7" ht="13.5" customHeight="1">
      <c r="A28" s="423" t="s">
        <v>354</v>
      </c>
      <c r="B28" s="396">
        <v>901689.15</v>
      </c>
      <c r="C28" s="286">
        <f>B28/'- 3 -'!D28</f>
        <v>0.05503015511189879</v>
      </c>
      <c r="D28" s="396">
        <f>B28/'- 7 -'!C28</f>
        <v>449.27659966716163</v>
      </c>
      <c r="E28" s="396">
        <v>345244.94</v>
      </c>
      <c r="F28" s="286">
        <f>E28/'- 3 -'!D28</f>
        <v>0.02107032406877491</v>
      </c>
      <c r="G28" s="396">
        <f>IF('- 7 -'!B28=0,"",E28/'- 7 -'!B28)</f>
        <v>5329.498919419574</v>
      </c>
    </row>
    <row r="29" spans="1:7" ht="13.5" customHeight="1">
      <c r="A29" s="422" t="s">
        <v>355</v>
      </c>
      <c r="B29" s="397">
        <v>7398941</v>
      </c>
      <c r="C29" s="285">
        <f>B29/'- 3 -'!D29</f>
        <v>0.07132340255077811</v>
      </c>
      <c r="D29" s="397">
        <f>B29/'- 7 -'!C29</f>
        <v>566.4694713470888</v>
      </c>
      <c r="E29" s="397">
        <v>0</v>
      </c>
      <c r="F29" s="285">
        <f>E29/'- 3 -'!D29</f>
        <v>0</v>
      </c>
      <c r="G29" s="397">
        <f>IF('- 7 -'!B29=0,"",E29/'- 7 -'!B29)</f>
      </c>
    </row>
    <row r="30" spans="1:7" ht="13.5" customHeight="1">
      <c r="A30" s="423" t="s">
        <v>356</v>
      </c>
      <c r="B30" s="396">
        <v>508094</v>
      </c>
      <c r="C30" s="286">
        <f>B30/'- 3 -'!D30</f>
        <v>0.0507103120502538</v>
      </c>
      <c r="D30" s="396">
        <f>B30/'- 7 -'!C30</f>
        <v>396.1437704662405</v>
      </c>
      <c r="E30" s="396">
        <v>0</v>
      </c>
      <c r="F30" s="286">
        <f>E30/'- 3 -'!D30</f>
        <v>0</v>
      </c>
      <c r="G30" s="396">
        <f>IF('- 7 -'!B30=0,"",E30/'- 7 -'!B30)</f>
      </c>
    </row>
    <row r="31" spans="1:7" ht="13.5" customHeight="1">
      <c r="A31" s="422" t="s">
        <v>357</v>
      </c>
      <c r="B31" s="397">
        <v>1592029</v>
      </c>
      <c r="C31" s="285">
        <f>B31/'- 3 -'!D31</f>
        <v>0.06522814726837936</v>
      </c>
      <c r="D31" s="397">
        <f>B31/'- 7 -'!C31</f>
        <v>481.8781403232641</v>
      </c>
      <c r="E31" s="397">
        <v>427298</v>
      </c>
      <c r="F31" s="285">
        <f>E31/'- 3 -'!D31</f>
        <v>0.017507128872328307</v>
      </c>
      <c r="G31" s="397">
        <f>IF('- 7 -'!B31=0,"",E31/'- 7 -'!B31)</f>
        <v>4801.101123595506</v>
      </c>
    </row>
    <row r="32" spans="1:7" ht="13.5" customHeight="1">
      <c r="A32" s="423" t="s">
        <v>358</v>
      </c>
      <c r="B32" s="396">
        <v>1131315</v>
      </c>
      <c r="C32" s="286">
        <f>B32/'- 3 -'!D32</f>
        <v>0.05938736859544357</v>
      </c>
      <c r="D32" s="396">
        <f>B32/'- 7 -'!C32</f>
        <v>488.0565142364107</v>
      </c>
      <c r="E32" s="396">
        <v>0</v>
      </c>
      <c r="F32" s="286">
        <f>E32/'- 3 -'!D32</f>
        <v>0</v>
      </c>
      <c r="G32" s="396">
        <f>IF('- 7 -'!B32=0,"",E32/'- 7 -'!B32)</f>
      </c>
    </row>
    <row r="33" spans="1:7" ht="13.5" customHeight="1">
      <c r="A33" s="422" t="s">
        <v>359</v>
      </c>
      <c r="B33" s="397">
        <v>1195490</v>
      </c>
      <c r="C33" s="285">
        <f>B33/'- 3 -'!D33</f>
        <v>0.056560987495446226</v>
      </c>
      <c r="D33" s="397">
        <f>B33/'- 7 -'!C33</f>
        <v>483.51466127401414</v>
      </c>
      <c r="E33" s="397">
        <v>0</v>
      </c>
      <c r="F33" s="285">
        <f>E33/'- 3 -'!D33</f>
        <v>0</v>
      </c>
      <c r="G33" s="397">
        <f>IF('- 7 -'!B33=0,"",E33/'- 7 -'!B33)</f>
      </c>
    </row>
    <row r="34" spans="1:7" ht="13.5" customHeight="1">
      <c r="A34" s="423" t="s">
        <v>360</v>
      </c>
      <c r="B34" s="396">
        <v>1125930</v>
      </c>
      <c r="C34" s="286">
        <f>B34/'- 3 -'!D34</f>
        <v>0.06405697716016287</v>
      </c>
      <c r="D34" s="396">
        <f>B34/'- 7 -'!C34</f>
        <v>513.3965619442798</v>
      </c>
      <c r="E34" s="396">
        <v>175225</v>
      </c>
      <c r="F34" s="286">
        <f>E34/'- 3 -'!D34</f>
        <v>0.009968989033856046</v>
      </c>
      <c r="G34" s="396">
        <f>IF('- 7 -'!B34=0,"",E34/'- 7 -'!B34)</f>
        <v>5840.833333333333</v>
      </c>
    </row>
    <row r="35" spans="1:7" ht="13.5" customHeight="1">
      <c r="A35" s="422" t="s">
        <v>361</v>
      </c>
      <c r="B35" s="397">
        <v>9812806</v>
      </c>
      <c r="C35" s="285">
        <f>B35/'- 3 -'!D35</f>
        <v>0.07746431952742878</v>
      </c>
      <c r="D35" s="397">
        <f>B35/'- 7 -'!C35</f>
        <v>557.0077765794404</v>
      </c>
      <c r="E35" s="397">
        <v>2569793</v>
      </c>
      <c r="F35" s="285">
        <f>E35/'- 3 -'!D35</f>
        <v>0.020286477290119644</v>
      </c>
      <c r="G35" s="397">
        <f>IF('- 7 -'!B35=0,"",E35/'- 7 -'!B35)</f>
        <v>7331.791726105564</v>
      </c>
    </row>
    <row r="36" spans="1:7" ht="13.5" customHeight="1">
      <c r="A36" s="423" t="s">
        <v>362</v>
      </c>
      <c r="B36" s="396">
        <v>1072400</v>
      </c>
      <c r="C36" s="286">
        <f>B36/'- 3 -'!D36</f>
        <v>0.06470876980627495</v>
      </c>
      <c r="D36" s="396">
        <f>B36/'- 7 -'!C36</f>
        <v>506.7334498889572</v>
      </c>
      <c r="E36" s="396">
        <v>107690</v>
      </c>
      <c r="F36" s="286">
        <f>E36/'- 3 -'!D36</f>
        <v>0.0064980300451676146</v>
      </c>
      <c r="G36" s="396">
        <f>IF('- 7 -'!B36=0,"",E36/'- 7 -'!B36)</f>
        <v>5357.71144278607</v>
      </c>
    </row>
    <row r="37" spans="1:7" ht="13.5" customHeight="1">
      <c r="A37" s="422" t="s">
        <v>363</v>
      </c>
      <c r="B37" s="397">
        <v>2098162.73</v>
      </c>
      <c r="C37" s="285">
        <f>B37/'- 3 -'!D37</f>
        <v>0.08231120536288582</v>
      </c>
      <c r="D37" s="397">
        <f>B37/'- 7 -'!C37</f>
        <v>644.0032934315531</v>
      </c>
      <c r="E37" s="397">
        <v>0</v>
      </c>
      <c r="F37" s="285">
        <f>E37/'- 3 -'!D37</f>
        <v>0</v>
      </c>
      <c r="G37" s="397">
        <f>IF('- 7 -'!B37=0,"",E37/'- 7 -'!B37)</f>
      </c>
    </row>
    <row r="38" spans="1:7" ht="13.5" customHeight="1">
      <c r="A38" s="423" t="s">
        <v>364</v>
      </c>
      <c r="B38" s="396">
        <v>5050520</v>
      </c>
      <c r="C38" s="286">
        <f>B38/'- 3 -'!D38</f>
        <v>0.07721440929376194</v>
      </c>
      <c r="D38" s="396">
        <f>B38/'- 7 -'!C38</f>
        <v>594.4165901654779</v>
      </c>
      <c r="E38" s="396">
        <v>463585</v>
      </c>
      <c r="F38" s="286">
        <f>E38/'- 3 -'!D38</f>
        <v>0.0070874765236943185</v>
      </c>
      <c r="G38" s="396">
        <f>IF('- 7 -'!B38=0,"",E38/'- 7 -'!B38)</f>
        <v>3768.9837398373984</v>
      </c>
    </row>
    <row r="39" spans="1:7" ht="13.5" customHeight="1">
      <c r="A39" s="422" t="s">
        <v>365</v>
      </c>
      <c r="B39" s="397">
        <v>737885</v>
      </c>
      <c r="C39" s="285">
        <f>B39/'- 3 -'!D39</f>
        <v>0.049604577132046926</v>
      </c>
      <c r="D39" s="397">
        <f>B39/'- 7 -'!C39</f>
        <v>415.7098591549296</v>
      </c>
      <c r="E39" s="397">
        <v>0</v>
      </c>
      <c r="F39" s="285">
        <f>E39/'- 3 -'!D39</f>
        <v>0</v>
      </c>
      <c r="G39" s="397">
        <f>IF('- 7 -'!B39=0,"",E39/'- 7 -'!B39)</f>
      </c>
    </row>
    <row r="40" spans="1:7" ht="13.5" customHeight="1">
      <c r="A40" s="423" t="s">
        <v>366</v>
      </c>
      <c r="B40" s="396">
        <v>2925309</v>
      </c>
      <c r="C40" s="286">
        <f>B40/'- 3 -'!D40</f>
        <v>0.04388300697025559</v>
      </c>
      <c r="D40" s="396">
        <f>B40/'- 7 -'!C40</f>
        <v>326.5436908376496</v>
      </c>
      <c r="E40" s="396">
        <v>3486601</v>
      </c>
      <c r="F40" s="286">
        <f>E40/'- 3 -'!D40</f>
        <v>0.05230303396512988</v>
      </c>
      <c r="G40" s="396">
        <f>IF('- 7 -'!B40=0,"",E40/'- 7 -'!B40)</f>
        <v>4498.84</v>
      </c>
    </row>
    <row r="41" spans="1:7" ht="13.5" customHeight="1">
      <c r="A41" s="422" t="s">
        <v>367</v>
      </c>
      <c r="B41" s="397">
        <v>2465175</v>
      </c>
      <c r="C41" s="285">
        <f>B41/'- 3 -'!D41</f>
        <v>0.06208781121950619</v>
      </c>
      <c r="D41" s="397">
        <f>B41/'- 7 -'!C41</f>
        <v>525.3626663086355</v>
      </c>
      <c r="E41" s="397">
        <v>0</v>
      </c>
      <c r="F41" s="285">
        <f>E41/'- 3 -'!D41</f>
        <v>0</v>
      </c>
      <c r="G41" s="397">
        <f>IF('- 7 -'!B41=0,"",E41/'- 7 -'!B41)</f>
      </c>
    </row>
    <row r="42" spans="1:7" ht="13.5" customHeight="1">
      <c r="A42" s="423" t="s">
        <v>368</v>
      </c>
      <c r="B42" s="396">
        <v>969453</v>
      </c>
      <c r="C42" s="286">
        <f>B42/'- 3 -'!D42</f>
        <v>0.06326927783379507</v>
      </c>
      <c r="D42" s="396">
        <f>B42/'- 7 -'!C42</f>
        <v>518.562717304092</v>
      </c>
      <c r="E42" s="396">
        <v>659822</v>
      </c>
      <c r="F42" s="286">
        <f>E42/'- 3 -'!D42</f>
        <v>0.043061872456787824</v>
      </c>
      <c r="G42" s="396">
        <f>IF('- 7 -'!B42=0,"",E42/'- 7 -'!B42)</f>
        <v>5114.899224806201</v>
      </c>
    </row>
    <row r="43" spans="1:7" ht="13.5" customHeight="1">
      <c r="A43" s="422" t="s">
        <v>369</v>
      </c>
      <c r="B43" s="397">
        <v>442210</v>
      </c>
      <c r="C43" s="285">
        <f>B43/'- 3 -'!D43</f>
        <v>0.04859063960186025</v>
      </c>
      <c r="D43" s="397">
        <f>B43/'- 7 -'!C43</f>
        <v>368.3548521449396</v>
      </c>
      <c r="E43" s="397">
        <v>0</v>
      </c>
      <c r="F43" s="285">
        <f>E43/'- 3 -'!D43</f>
        <v>0</v>
      </c>
      <c r="G43" s="397">
        <f>IF('- 7 -'!B43=0,"",E43/'- 7 -'!B43)</f>
      </c>
    </row>
    <row r="44" spans="1:7" ht="13.5" customHeight="1">
      <c r="A44" s="423" t="s">
        <v>370</v>
      </c>
      <c r="B44" s="396">
        <v>395714</v>
      </c>
      <c r="C44" s="286">
        <f>B44/'- 3 -'!D44</f>
        <v>0.05681450598038741</v>
      </c>
      <c r="D44" s="396">
        <f>B44/'- 7 -'!C44</f>
        <v>477.9154589371981</v>
      </c>
      <c r="E44" s="396">
        <v>0</v>
      </c>
      <c r="F44" s="286">
        <f>E44/'- 3 -'!D44</f>
        <v>0</v>
      </c>
      <c r="G44" s="396">
        <f>IF('- 7 -'!B44=0,"",E44/'- 7 -'!B44)</f>
      </c>
    </row>
    <row r="45" spans="1:7" ht="13.5" customHeight="1">
      <c r="A45" s="422" t="s">
        <v>371</v>
      </c>
      <c r="B45" s="397">
        <v>669101</v>
      </c>
      <c r="C45" s="285">
        <f>B45/'- 3 -'!D45</f>
        <v>0.06498098354898778</v>
      </c>
      <c r="D45" s="397">
        <f>B45/'- 7 -'!C45</f>
        <v>475.55152807391613</v>
      </c>
      <c r="E45" s="397">
        <v>0</v>
      </c>
      <c r="F45" s="285">
        <f>E45/'- 3 -'!D45</f>
        <v>0</v>
      </c>
      <c r="G45" s="397">
        <f>IF('- 7 -'!B45=0,"",E45/'- 7 -'!B45)</f>
      </c>
    </row>
    <row r="46" spans="1:7" ht="13.5" customHeight="1">
      <c r="A46" s="423" t="s">
        <v>372</v>
      </c>
      <c r="B46" s="396">
        <v>18710700</v>
      </c>
      <c r="C46" s="286">
        <f>B46/'- 3 -'!D46</f>
        <v>0.07166266874663196</v>
      </c>
      <c r="D46" s="396">
        <f>B46/'- 7 -'!C46</f>
        <v>626.5827235738325</v>
      </c>
      <c r="E46" s="396">
        <v>4205700</v>
      </c>
      <c r="F46" s="286">
        <f>E46/'- 3 -'!D46</f>
        <v>0.016107985588337693</v>
      </c>
      <c r="G46" s="396">
        <f>IF('- 7 -'!B46=0,"",E46/'- 7 -'!B46)</f>
        <v>7085.074123989218</v>
      </c>
    </row>
    <row r="47" spans="1:7" ht="13.5" customHeight="1">
      <c r="A47" s="422" t="s">
        <v>376</v>
      </c>
      <c r="B47" s="397">
        <v>143666</v>
      </c>
      <c r="C47" s="285">
        <f>B47/'- 3 -'!D47</f>
        <v>0.024259127862857728</v>
      </c>
      <c r="D47" s="397">
        <f>B47/'- 7 -'!C47</f>
        <v>214.10730253353205</v>
      </c>
      <c r="E47" s="397">
        <v>2975490</v>
      </c>
      <c r="F47" s="285">
        <f>E47/'- 3 -'!D47</f>
        <v>0.5024347609361612</v>
      </c>
      <c r="G47" s="397">
        <f>IF('- 7 -'!B47=0,"",E47/'- 7 -'!B47)</f>
        <v>4685.811023622047</v>
      </c>
    </row>
    <row r="48" spans="1:7" ht="4.5" customHeight="1">
      <c r="A48" s="424"/>
      <c r="B48" s="333"/>
      <c r="C48" s="163"/>
      <c r="D48" s="333"/>
      <c r="E48" s="333"/>
      <c r="F48" s="163"/>
      <c r="G48" s="333"/>
    </row>
    <row r="49" spans="1:7" ht="13.5" customHeight="1">
      <c r="A49" s="418" t="s">
        <v>373</v>
      </c>
      <c r="B49" s="398">
        <f>SUM(B11:B47)</f>
        <v>93337044.88</v>
      </c>
      <c r="C49" s="82">
        <f>B49/'- 3 -'!D49</f>
        <v>0.06621720141893982</v>
      </c>
      <c r="D49" s="398">
        <f>B49/'- 7 -'!C49</f>
        <v>527.5891385096475</v>
      </c>
      <c r="E49" s="398">
        <f>SUM(E11:E47)</f>
        <v>24281115.939999998</v>
      </c>
      <c r="F49" s="82">
        <f>E49/'- 3 -'!D49</f>
        <v>0.01722603867459844</v>
      </c>
      <c r="G49" s="398">
        <f>E49/'- 7 -'!B49</f>
        <v>5387.255763078138</v>
      </c>
    </row>
    <row r="50" spans="1:7" ht="4.5" customHeight="1">
      <c r="A50" s="424" t="s">
        <v>3</v>
      </c>
      <c r="B50" s="333"/>
      <c r="C50" s="163"/>
      <c r="D50" s="333"/>
      <c r="E50" s="333"/>
      <c r="F50" s="163"/>
      <c r="G50" s="10"/>
    </row>
    <row r="51" spans="1:7" ht="13.5" customHeight="1">
      <c r="A51" s="423" t="s">
        <v>374</v>
      </c>
      <c r="B51" s="396">
        <v>49979</v>
      </c>
      <c r="C51" s="286">
        <f>B51/'- 3 -'!D51</f>
        <v>0.0366404983295451</v>
      </c>
      <c r="D51" s="396">
        <f>B51/'- 7 -'!C51</f>
        <v>341.1535836177474</v>
      </c>
      <c r="E51" s="396">
        <v>0</v>
      </c>
      <c r="F51" s="286">
        <f>E51/'- 3 -'!D51</f>
        <v>0</v>
      </c>
      <c r="G51" s="9">
        <f>IF('- 7 -'!B51=0,"",E51/'- 7 -'!B51)</f>
      </c>
    </row>
    <row r="52" spans="1:7" ht="13.5" customHeight="1">
      <c r="A52" s="422" t="s">
        <v>375</v>
      </c>
      <c r="B52" s="397">
        <v>177115</v>
      </c>
      <c r="C52" s="285">
        <f>B52/'- 3 -'!D52</f>
        <v>0.07460586712181799</v>
      </c>
      <c r="D52" s="397">
        <f>B52/'- 7 -'!C52</f>
        <v>731.8801652892562</v>
      </c>
      <c r="E52" s="397">
        <v>0</v>
      </c>
      <c r="F52" s="285">
        <f>E52/'- 3 -'!D52</f>
        <v>0</v>
      </c>
      <c r="G52" s="8">
        <f>IF('- 7 -'!B52=0,"",E52/'- 7 -'!B52)</f>
      </c>
    </row>
    <row r="53" spans="2:7" ht="49.5" customHeight="1">
      <c r="B53" s="75"/>
      <c r="C53" s="75"/>
      <c r="D53" s="75"/>
      <c r="E53" s="75"/>
      <c r="F53" s="75"/>
      <c r="G53" s="75"/>
    </row>
    <row r="54" spans="1:7" ht="12" customHeight="1">
      <c r="A54"/>
      <c r="C54" s="75"/>
      <c r="D54" s="75"/>
      <c r="E54" s="75"/>
      <c r="F54" s="75"/>
      <c r="G54" s="75"/>
    </row>
    <row r="55" ht="12" customHeight="1">
      <c r="A55" s="4"/>
    </row>
    <row r="56" ht="12" customHeight="1">
      <c r="A56" s="4"/>
    </row>
    <row r="57" ht="12" customHeight="1">
      <c r="A57" s="4"/>
    </row>
    <row r="58" ht="12" customHeight="1">
      <c r="A58" s="4"/>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62"/>
  <sheetViews>
    <sheetView showGridLines="0" showZeros="0" workbookViewId="0" topLeftCell="A1">
      <selection activeCell="A1" sqref="A1"/>
    </sheetView>
  </sheetViews>
  <sheetFormatPr defaultColWidth="15.83203125" defaultRowHeight="12"/>
  <cols>
    <col min="1" max="1" width="33.83203125" style="68" customWidth="1"/>
    <col min="2" max="2" width="15.83203125" style="68" customWidth="1"/>
    <col min="3" max="3" width="7.83203125" style="68" customWidth="1"/>
    <col min="4" max="4" width="9.83203125" style="68" customWidth="1"/>
    <col min="5" max="5" width="15.83203125" style="68" customWidth="1"/>
    <col min="6" max="6" width="7.83203125" style="68" customWidth="1"/>
    <col min="7" max="7" width="9.83203125" style="68" customWidth="1"/>
    <col min="8" max="8" width="15.83203125" style="68" customWidth="1"/>
    <col min="9" max="9" width="7.83203125" style="68" customWidth="1"/>
    <col min="10" max="10" width="9.83203125" style="68" customWidth="1"/>
    <col min="11" max="16384" width="15.83203125" style="68" customWidth="1"/>
  </cols>
  <sheetData>
    <row r="1" spans="1:10" ht="6.75" customHeight="1">
      <c r="A1" s="66"/>
      <c r="B1" s="66"/>
      <c r="C1" s="66"/>
      <c r="D1" s="66"/>
      <c r="E1" s="66"/>
      <c r="F1" s="66"/>
      <c r="G1" s="66"/>
      <c r="H1" s="67"/>
      <c r="I1" s="67"/>
      <c r="J1" s="67"/>
    </row>
    <row r="2" spans="1:10" ht="15.75" customHeight="1">
      <c r="A2" s="353"/>
      <c r="B2" s="551" t="s">
        <v>0</v>
      </c>
      <c r="C2" s="70"/>
      <c r="D2" s="70"/>
      <c r="E2" s="164"/>
      <c r="F2" s="164"/>
      <c r="G2" s="164"/>
      <c r="H2" s="164"/>
      <c r="I2" s="69"/>
      <c r="J2" s="356" t="s">
        <v>296</v>
      </c>
    </row>
    <row r="3" spans="1:10" ht="15.75" customHeight="1">
      <c r="A3" s="354"/>
      <c r="B3" s="553" t="s">
        <v>569</v>
      </c>
      <c r="C3" s="72"/>
      <c r="D3" s="72"/>
      <c r="E3" s="167"/>
      <c r="F3" s="167"/>
      <c r="G3" s="167"/>
      <c r="H3" s="167"/>
      <c r="I3" s="71"/>
      <c r="J3" s="73"/>
    </row>
    <row r="4" spans="8:10" ht="15.75" customHeight="1">
      <c r="H4" s="67"/>
      <c r="I4" s="67"/>
      <c r="J4" s="67"/>
    </row>
    <row r="5" spans="2:10" ht="15.75" customHeight="1">
      <c r="B5" s="273" t="s">
        <v>225</v>
      </c>
      <c r="C5" s="141"/>
      <c r="D5" s="141"/>
      <c r="E5" s="141"/>
      <c r="F5" s="141"/>
      <c r="G5" s="141"/>
      <c r="H5" s="141"/>
      <c r="I5" s="274"/>
      <c r="J5" s="275"/>
    </row>
    <row r="6" spans="2:10" ht="15.75" customHeight="1">
      <c r="B6" s="302" t="s">
        <v>276</v>
      </c>
      <c r="C6" s="28"/>
      <c r="D6" s="28"/>
      <c r="E6" s="28"/>
      <c r="F6" s="28"/>
      <c r="G6" s="29"/>
      <c r="H6" s="76"/>
      <c r="I6" s="77"/>
      <c r="J6" s="78"/>
    </row>
    <row r="7" spans="2:10" ht="15.75" customHeight="1">
      <c r="B7" s="33" t="s">
        <v>38</v>
      </c>
      <c r="C7" s="34"/>
      <c r="D7" s="35"/>
      <c r="E7" s="33" t="s">
        <v>39</v>
      </c>
      <c r="F7" s="34"/>
      <c r="G7" s="35"/>
      <c r="H7" s="33" t="s">
        <v>40</v>
      </c>
      <c r="I7" s="34"/>
      <c r="J7" s="35"/>
    </row>
    <row r="8" spans="1:10" ht="15.75" customHeight="1">
      <c r="A8" s="323"/>
      <c r="B8" s="40"/>
      <c r="C8" s="41"/>
      <c r="D8" s="39" t="s">
        <v>74</v>
      </c>
      <c r="E8" s="40"/>
      <c r="F8" s="41"/>
      <c r="G8" s="39" t="s">
        <v>74</v>
      </c>
      <c r="H8" s="79"/>
      <c r="I8" s="38"/>
      <c r="J8" s="39" t="s">
        <v>74</v>
      </c>
    </row>
    <row r="9" spans="1:10" ht="15.75" customHeight="1">
      <c r="A9" s="324" t="s">
        <v>99</v>
      </c>
      <c r="B9" s="42" t="s">
        <v>100</v>
      </c>
      <c r="C9" s="42" t="s">
        <v>101</v>
      </c>
      <c r="D9" s="42" t="s">
        <v>102</v>
      </c>
      <c r="E9" s="42" t="s">
        <v>100</v>
      </c>
      <c r="F9" s="42" t="s">
        <v>101</v>
      </c>
      <c r="G9" s="42" t="s">
        <v>102</v>
      </c>
      <c r="H9" s="80" t="s">
        <v>100</v>
      </c>
      <c r="I9" s="42" t="s">
        <v>101</v>
      </c>
      <c r="J9" s="42" t="s">
        <v>102</v>
      </c>
    </row>
    <row r="10" spans="1:10" ht="4.5" customHeight="1">
      <c r="A10" s="63"/>
      <c r="B10" s="75"/>
      <c r="C10" s="75"/>
      <c r="D10" s="75"/>
      <c r="E10" s="75"/>
      <c r="F10" s="75"/>
      <c r="G10" s="75"/>
      <c r="H10" s="75"/>
      <c r="I10" s="75"/>
      <c r="J10" s="75"/>
    </row>
    <row r="11" spans="1:10" ht="13.5" customHeight="1">
      <c r="A11" s="422" t="s">
        <v>338</v>
      </c>
      <c r="B11" s="397">
        <v>6257838</v>
      </c>
      <c r="C11" s="285">
        <f>B11/'- 3 -'!D11</f>
        <v>0.549724664969369</v>
      </c>
      <c r="D11" s="397">
        <f>B11/'- 6 -'!B11</f>
        <v>4032.112113402062</v>
      </c>
      <c r="E11" s="397">
        <v>0</v>
      </c>
      <c r="F11" s="285">
        <f>E11/'- 3 -'!D11</f>
        <v>0</v>
      </c>
      <c r="G11" s="397">
        <f>IF('- 6 -'!C11=0,"",E11/'- 6 -'!C11)</f>
      </c>
      <c r="H11" s="397">
        <v>0</v>
      </c>
      <c r="I11" s="285">
        <f>H11/'- 3 -'!D11</f>
        <v>0</v>
      </c>
      <c r="J11" s="397">
        <f>IF('- 6 -'!D11=0,"",H11/'- 6 -'!D11)</f>
      </c>
    </row>
    <row r="12" spans="1:10" ht="13.5" customHeight="1">
      <c r="A12" s="423" t="s">
        <v>339</v>
      </c>
      <c r="B12" s="396">
        <v>8879824</v>
      </c>
      <c r="C12" s="286">
        <f>B12/'- 3 -'!D12</f>
        <v>0.4664416916368499</v>
      </c>
      <c r="D12" s="396">
        <f>B12/'- 6 -'!B12</f>
        <v>3893.293581199579</v>
      </c>
      <c r="E12" s="396">
        <v>0</v>
      </c>
      <c r="F12" s="286">
        <f>E12/'- 3 -'!D12</f>
        <v>0</v>
      </c>
      <c r="G12" s="396">
        <f>IF('- 6 -'!C12=0,"",E12/'- 6 -'!C12)</f>
      </c>
      <c r="H12" s="396">
        <v>176482</v>
      </c>
      <c r="I12" s="286">
        <f>H12/'- 3 -'!D12</f>
        <v>0.009270292139062051</v>
      </c>
      <c r="J12" s="396">
        <f>IF('- 6 -'!D12=0,"",H12/'- 6 -'!D12)</f>
        <v>4902.277777777777</v>
      </c>
    </row>
    <row r="13" spans="1:10" ht="13.5" customHeight="1">
      <c r="A13" s="422" t="s">
        <v>340</v>
      </c>
      <c r="B13" s="397">
        <v>20950400</v>
      </c>
      <c r="C13" s="285">
        <f>B13/'- 3 -'!D13</f>
        <v>0.4316572850820442</v>
      </c>
      <c r="D13" s="397">
        <f>B13/'- 6 -'!B13</f>
        <v>3696.1944919814396</v>
      </c>
      <c r="E13" s="397">
        <v>0</v>
      </c>
      <c r="F13" s="285">
        <f>E13/'- 3 -'!D13</f>
        <v>0</v>
      </c>
      <c r="G13" s="397">
        <f>IF('- 6 -'!C13=0,"",E13/'- 6 -'!C13)</f>
      </c>
      <c r="H13" s="397">
        <v>0</v>
      </c>
      <c r="I13" s="285">
        <f>H13/'- 3 -'!D13</f>
        <v>0</v>
      </c>
      <c r="J13" s="397">
        <f>IF('- 6 -'!D13=0,"",H13/'- 6 -'!D13)</f>
      </c>
    </row>
    <row r="14" spans="1:10" ht="13.5" customHeight="1">
      <c r="A14" s="423" t="s">
        <v>377</v>
      </c>
      <c r="B14" s="396">
        <v>0</v>
      </c>
      <c r="C14" s="286">
        <f>B14/'- 3 -'!D14</f>
        <v>0</v>
      </c>
      <c r="D14" s="396"/>
      <c r="E14" s="396">
        <v>20968062</v>
      </c>
      <c r="F14" s="286">
        <f>E14/'- 3 -'!D14</f>
        <v>0.5021310813047629</v>
      </c>
      <c r="G14" s="396">
        <f>IF('- 6 -'!C14=0,"",E14/'- 6 -'!C14)</f>
        <v>4773.06214432051</v>
      </c>
      <c r="H14" s="396">
        <v>0</v>
      </c>
      <c r="I14" s="286">
        <f>H14/'- 3 -'!D14</f>
        <v>0</v>
      </c>
      <c r="J14" s="396">
        <f>IF('- 6 -'!D14=0,"",H14/'- 6 -'!D14)</f>
      </c>
    </row>
    <row r="15" spans="1:10" ht="13.5" customHeight="1">
      <c r="A15" s="422" t="s">
        <v>341</v>
      </c>
      <c r="B15" s="397">
        <v>6283831</v>
      </c>
      <c r="C15" s="285">
        <f>B15/'- 3 -'!D15</f>
        <v>0.4849046226991008</v>
      </c>
      <c r="D15" s="397">
        <f>B15/'- 6 -'!B15</f>
        <v>3907.8550995024875</v>
      </c>
      <c r="E15" s="397">
        <v>0</v>
      </c>
      <c r="F15" s="285">
        <f>E15/'- 3 -'!D15</f>
        <v>0</v>
      </c>
      <c r="G15" s="397">
        <f>IF('- 6 -'!C15=0,"",E15/'- 6 -'!C15)</f>
      </c>
      <c r="H15" s="397">
        <v>0</v>
      </c>
      <c r="I15" s="285">
        <f>H15/'- 3 -'!D15</f>
        <v>0</v>
      </c>
      <c r="J15" s="397">
        <f>IF('- 6 -'!D15=0,"",H15/'- 6 -'!D15)</f>
      </c>
    </row>
    <row r="16" spans="1:10" ht="13.5" customHeight="1">
      <c r="A16" s="423" t="s">
        <v>342</v>
      </c>
      <c r="B16" s="396">
        <v>3959592</v>
      </c>
      <c r="C16" s="286">
        <f>B16/'- 3 -'!D16</f>
        <v>0.3674850951341538</v>
      </c>
      <c r="D16" s="396">
        <f>B16/'- 6 -'!B16</f>
        <v>4007.684210526316</v>
      </c>
      <c r="E16" s="396">
        <v>0</v>
      </c>
      <c r="F16" s="286">
        <f>E16/'- 3 -'!D16</f>
        <v>0</v>
      </c>
      <c r="G16" s="396">
        <f>IF('- 6 -'!C16=0,"",E16/'- 6 -'!C16)</f>
      </c>
      <c r="H16" s="396">
        <v>0</v>
      </c>
      <c r="I16" s="286">
        <f>H16/'- 3 -'!D16</f>
        <v>0</v>
      </c>
      <c r="J16" s="396">
        <f>IF('- 6 -'!D16=0,"",H16/'- 6 -'!D16)</f>
      </c>
    </row>
    <row r="17" spans="1:10" ht="13.5" customHeight="1">
      <c r="A17" s="422" t="s">
        <v>343</v>
      </c>
      <c r="B17" s="397">
        <v>6482130</v>
      </c>
      <c r="C17" s="285">
        <f>B17/'- 3 -'!D17</f>
        <v>0.5147809941458933</v>
      </c>
      <c r="D17" s="397">
        <f>B17/'- 6 -'!B17</f>
        <v>4258.95532194481</v>
      </c>
      <c r="E17" s="397">
        <v>0</v>
      </c>
      <c r="F17" s="285">
        <f>E17/'- 3 -'!D17</f>
        <v>0</v>
      </c>
      <c r="G17" s="397">
        <f>IF('- 6 -'!C17=0,"",E17/'- 6 -'!C17)</f>
      </c>
      <c r="H17" s="397">
        <v>0</v>
      </c>
      <c r="I17" s="285">
        <f>H17/'- 3 -'!D17</f>
        <v>0</v>
      </c>
      <c r="J17" s="397">
        <f>IF('- 6 -'!D17=0,"",H17/'- 6 -'!D17)</f>
      </c>
    </row>
    <row r="18" spans="1:10" ht="13.5" customHeight="1">
      <c r="A18" s="423" t="s">
        <v>344</v>
      </c>
      <c r="B18" s="396">
        <v>30761000</v>
      </c>
      <c r="C18" s="286">
        <f>B18/'- 3 -'!D18</f>
        <v>0.4100239383014543</v>
      </c>
      <c r="D18" s="396">
        <f>B18/'- 6 -'!B18</f>
        <v>5162.194364731746</v>
      </c>
      <c r="E18" s="396">
        <v>0</v>
      </c>
      <c r="F18" s="286">
        <f>E18/'- 3 -'!D18</f>
        <v>0</v>
      </c>
      <c r="G18" s="396">
        <f>IF('- 6 -'!C18=0,"",E18/'- 6 -'!C18)</f>
      </c>
      <c r="H18" s="396">
        <v>0</v>
      </c>
      <c r="I18" s="286">
        <f>H18/'- 3 -'!D18</f>
        <v>0</v>
      </c>
      <c r="J18" s="396">
        <f>IF('- 6 -'!D18=0,"",H18/'- 6 -'!D18)</f>
      </c>
    </row>
    <row r="19" spans="1:10" ht="13.5" customHeight="1">
      <c r="A19" s="422" t="s">
        <v>345</v>
      </c>
      <c r="B19" s="397">
        <v>10203400</v>
      </c>
      <c r="C19" s="285">
        <f>B19/'- 3 -'!D19</f>
        <v>0.5554540889165314</v>
      </c>
      <c r="D19" s="397">
        <f>B19/'- 6 -'!B19</f>
        <v>3573.8704028021016</v>
      </c>
      <c r="E19" s="397">
        <v>0</v>
      </c>
      <c r="F19" s="285">
        <f>E19/'- 3 -'!D19</f>
        <v>0</v>
      </c>
      <c r="G19" s="397">
        <f>IF('- 6 -'!C19=0,"",E19/'- 6 -'!C19)</f>
      </c>
      <c r="H19" s="397">
        <v>0</v>
      </c>
      <c r="I19" s="285">
        <f>H19/'- 3 -'!D19</f>
        <v>0</v>
      </c>
      <c r="J19" s="397">
        <f>IF('- 6 -'!D19=0,"",H19/'- 6 -'!D19)</f>
      </c>
    </row>
    <row r="20" spans="1:10" ht="13.5" customHeight="1">
      <c r="A20" s="423" t="s">
        <v>346</v>
      </c>
      <c r="B20" s="396">
        <v>19474926</v>
      </c>
      <c r="C20" s="286">
        <f>B20/'- 3 -'!D20</f>
        <v>0.5372967582797676</v>
      </c>
      <c r="D20" s="396">
        <f>B20/'- 6 -'!B20</f>
        <v>3231.8164619980084</v>
      </c>
      <c r="E20" s="396">
        <v>0</v>
      </c>
      <c r="F20" s="286">
        <f>E20/'- 3 -'!D20</f>
        <v>0</v>
      </c>
      <c r="G20" s="396">
        <f>IF('- 6 -'!C20=0,"",E20/'- 6 -'!C20)</f>
      </c>
      <c r="H20" s="396">
        <v>0</v>
      </c>
      <c r="I20" s="286">
        <f>H20/'- 3 -'!D20</f>
        <v>0</v>
      </c>
      <c r="J20" s="396">
        <f>IF('- 6 -'!D20=0,"",H20/'- 6 -'!D20)</f>
      </c>
    </row>
    <row r="21" spans="1:10" ht="13.5" customHeight="1">
      <c r="A21" s="422" t="s">
        <v>347</v>
      </c>
      <c r="B21" s="397">
        <v>12250500</v>
      </c>
      <c r="C21" s="285">
        <f>B21/'- 3 -'!D21</f>
        <v>0.5132819374031089</v>
      </c>
      <c r="D21" s="397">
        <f>B21/'- 6 -'!B21</f>
        <v>3794.486603685922</v>
      </c>
      <c r="E21" s="397">
        <v>0</v>
      </c>
      <c r="F21" s="285">
        <f>E21/'- 3 -'!D21</f>
        <v>0</v>
      </c>
      <c r="G21" s="397">
        <f>IF('- 6 -'!C21=0,"",E21/'- 6 -'!C21)</f>
      </c>
      <c r="H21" s="397">
        <v>0</v>
      </c>
      <c r="I21" s="285">
        <f>H21/'- 3 -'!D21</f>
        <v>0</v>
      </c>
      <c r="J21" s="397">
        <f>IF('- 6 -'!D21=0,"",H21/'- 6 -'!D21)</f>
      </c>
    </row>
    <row r="22" spans="1:10" ht="13.5" customHeight="1">
      <c r="A22" s="423" t="s">
        <v>348</v>
      </c>
      <c r="B22" s="396">
        <v>4083693</v>
      </c>
      <c r="C22" s="286">
        <f>B22/'- 3 -'!D22</f>
        <v>0.32692491513643257</v>
      </c>
      <c r="D22" s="396">
        <f>B22/'- 6 -'!B22</f>
        <v>3634.7957276368493</v>
      </c>
      <c r="E22" s="396">
        <v>0</v>
      </c>
      <c r="F22" s="286">
        <f>E22/'- 3 -'!D22</f>
        <v>0</v>
      </c>
      <c r="G22" s="396">
        <f>IF('- 6 -'!C22=0,"",E22/'- 6 -'!C22)</f>
      </c>
      <c r="H22" s="396">
        <v>0</v>
      </c>
      <c r="I22" s="286">
        <f>H22/'- 3 -'!D22</f>
        <v>0</v>
      </c>
      <c r="J22" s="396">
        <f>IF('- 6 -'!D22=0,"",H22/'- 6 -'!D22)</f>
      </c>
    </row>
    <row r="23" spans="1:10" ht="13.5" customHeight="1">
      <c r="A23" s="422" t="s">
        <v>349</v>
      </c>
      <c r="B23" s="397">
        <v>5189289</v>
      </c>
      <c r="C23" s="285">
        <f>B23/'- 3 -'!D23</f>
        <v>0.489025711293</v>
      </c>
      <c r="D23" s="397">
        <f>B23/'- 6 -'!B23</f>
        <v>3814.2513781697903</v>
      </c>
      <c r="E23" s="397">
        <v>0</v>
      </c>
      <c r="F23" s="285">
        <f>E23/'- 3 -'!D23</f>
        <v>0</v>
      </c>
      <c r="G23" s="397">
        <f>IF('- 6 -'!C23=0,"",E23/'- 6 -'!C23)</f>
      </c>
      <c r="H23" s="397">
        <v>0</v>
      </c>
      <c r="I23" s="285">
        <f>H23/'- 3 -'!D23</f>
        <v>0</v>
      </c>
      <c r="J23" s="397">
        <f>IF('- 6 -'!D23=0,"",H23/'- 6 -'!D23)</f>
      </c>
    </row>
    <row r="24" spans="1:10" ht="13.5" customHeight="1">
      <c r="A24" s="423" t="s">
        <v>350</v>
      </c>
      <c r="B24" s="396">
        <v>12395335</v>
      </c>
      <c r="C24" s="286">
        <f>B24/'- 3 -'!D24</f>
        <v>0.3574072341363558</v>
      </c>
      <c r="D24" s="396">
        <f>B24/'- 6 -'!B24</f>
        <v>4183.373270334121</v>
      </c>
      <c r="E24" s="396">
        <v>0</v>
      </c>
      <c r="F24" s="286">
        <f>E24/'- 3 -'!D24</f>
        <v>0</v>
      </c>
      <c r="G24" s="396">
        <f>IF('- 6 -'!C24=0,"",E24/'- 6 -'!C24)</f>
      </c>
      <c r="H24" s="396">
        <v>756560</v>
      </c>
      <c r="I24" s="286">
        <f>H24/'- 3 -'!D24</f>
        <v>0.021814659874719103</v>
      </c>
      <c r="J24" s="396">
        <f>IF('- 6 -'!D24=0,"",H24/'- 6 -'!D24)</f>
        <v>3840.4060913705584</v>
      </c>
    </row>
    <row r="25" spans="1:10" ht="13.5" customHeight="1">
      <c r="A25" s="422" t="s">
        <v>351</v>
      </c>
      <c r="B25" s="397">
        <v>44565311</v>
      </c>
      <c r="C25" s="285">
        <f>B25/'- 3 -'!D25</f>
        <v>0.40053658135780856</v>
      </c>
      <c r="D25" s="397">
        <f>B25/'- 6 -'!B25</f>
        <v>4080.885582161989</v>
      </c>
      <c r="E25" s="397">
        <v>1420251</v>
      </c>
      <c r="F25" s="285">
        <f>E25/'- 3 -'!D25</f>
        <v>0.012764692256046614</v>
      </c>
      <c r="G25" s="397">
        <f>IF('- 6 -'!C25=0,"",E25/'- 6 -'!C25)</f>
        <v>3067.496760259179</v>
      </c>
      <c r="H25" s="397">
        <v>12114186</v>
      </c>
      <c r="I25" s="285">
        <f>H25/'- 3 -'!D25</f>
        <v>0.10887783653911055</v>
      </c>
      <c r="J25" s="397">
        <f>IF('- 6 -'!D25=0,"",H25/'- 6 -'!D25)</f>
        <v>3700.683060943944</v>
      </c>
    </row>
    <row r="26" spans="1:10" ht="13.5" customHeight="1">
      <c r="A26" s="423" t="s">
        <v>352</v>
      </c>
      <c r="B26" s="396">
        <v>11233800</v>
      </c>
      <c r="C26" s="286">
        <f>B26/'- 3 -'!D26</f>
        <v>0.4263206574365627</v>
      </c>
      <c r="D26" s="396">
        <f>B26/'- 6 -'!B26</f>
        <v>4267.836790517438</v>
      </c>
      <c r="E26" s="396">
        <v>0</v>
      </c>
      <c r="F26" s="286">
        <f>E26/'- 3 -'!D26</f>
        <v>0</v>
      </c>
      <c r="G26" s="396">
        <f>IF('- 6 -'!C26=0,"",E26/'- 6 -'!C26)</f>
      </c>
      <c r="H26" s="396">
        <v>407094</v>
      </c>
      <c r="I26" s="286">
        <f>H26/'- 3 -'!D26</f>
        <v>0.015449142918556504</v>
      </c>
      <c r="J26" s="396">
        <f>IF('- 6 -'!D26=0,"",H26/'- 6 -'!D26)</f>
        <v>3667.5135135135133</v>
      </c>
    </row>
    <row r="27" spans="1:10" ht="13.5" customHeight="1">
      <c r="A27" s="422" t="s">
        <v>353</v>
      </c>
      <c r="B27" s="397">
        <v>12174526</v>
      </c>
      <c r="C27" s="285">
        <f>B27/'- 3 -'!D27</f>
        <v>0.4473946323489313</v>
      </c>
      <c r="D27" s="397">
        <f>B27/'- 6 -'!B27</f>
        <v>4573.278990270839</v>
      </c>
      <c r="E27" s="397">
        <v>0</v>
      </c>
      <c r="F27" s="285">
        <f>E27/'- 3 -'!D27</f>
        <v>0</v>
      </c>
      <c r="G27" s="397">
        <f>IF('- 6 -'!C27=0,"",E27/'- 6 -'!C27)</f>
      </c>
      <c r="H27" s="397">
        <v>0</v>
      </c>
      <c r="I27" s="285">
        <f>H27/'- 3 -'!D27</f>
        <v>0</v>
      </c>
      <c r="J27" s="397">
        <f>IF('- 6 -'!D27=0,"",H27/'- 6 -'!D27)</f>
      </c>
    </row>
    <row r="28" spans="1:10" ht="13.5" customHeight="1">
      <c r="A28" s="423" t="s">
        <v>354</v>
      </c>
      <c r="B28" s="396">
        <v>8349774.9</v>
      </c>
      <c r="C28" s="286">
        <f>B28/'- 3 -'!D28</f>
        <v>0.5095873759781175</v>
      </c>
      <c r="D28" s="396">
        <f>B28/'- 6 -'!B28</f>
        <v>4299.1323756564725</v>
      </c>
      <c r="E28" s="396">
        <v>0</v>
      </c>
      <c r="F28" s="286">
        <f>E28/'- 3 -'!D28</f>
        <v>0</v>
      </c>
      <c r="G28" s="396">
        <f>IF('- 6 -'!C28=0,"",E28/'- 6 -'!C28)</f>
      </c>
      <c r="H28" s="396">
        <v>0</v>
      </c>
      <c r="I28" s="286">
        <f>H28/'- 3 -'!D28</f>
        <v>0</v>
      </c>
      <c r="J28" s="396">
        <f>IF('- 6 -'!D28=0,"",H28/'- 6 -'!D28)</f>
      </c>
    </row>
    <row r="29" spans="1:10" ht="13.5" customHeight="1">
      <c r="A29" s="422" t="s">
        <v>355</v>
      </c>
      <c r="B29" s="397">
        <v>39417433</v>
      </c>
      <c r="C29" s="285">
        <f>B29/'- 3 -'!D29</f>
        <v>0.3799713285154355</v>
      </c>
      <c r="D29" s="397">
        <f>B29/'- 6 -'!B29</f>
        <v>4496.114178168131</v>
      </c>
      <c r="E29" s="397">
        <v>0</v>
      </c>
      <c r="F29" s="285">
        <f>E29/'- 3 -'!D29</f>
        <v>0</v>
      </c>
      <c r="G29" s="397">
        <f>IF('- 6 -'!C29=0,"",E29/'- 6 -'!C29)</f>
      </c>
      <c r="H29" s="397">
        <v>5373452</v>
      </c>
      <c r="I29" s="285">
        <f>H29/'- 3 -'!D29</f>
        <v>0.05179834250378314</v>
      </c>
      <c r="J29" s="397">
        <f>IF('- 6 -'!D29=0,"",H29/'- 6 -'!D29)</f>
        <v>4257.885895404121</v>
      </c>
    </row>
    <row r="30" spans="1:10" ht="13.5" customHeight="1">
      <c r="A30" s="423" t="s">
        <v>356</v>
      </c>
      <c r="B30" s="396">
        <v>5229279</v>
      </c>
      <c r="C30" s="286">
        <f>B30/'- 3 -'!D30</f>
        <v>0.5219080915890351</v>
      </c>
      <c r="D30" s="396">
        <f>B30/'- 6 -'!B30</f>
        <v>4077.0926243567756</v>
      </c>
      <c r="E30" s="396">
        <v>0</v>
      </c>
      <c r="F30" s="286">
        <f>E30/'- 3 -'!D30</f>
        <v>0</v>
      </c>
      <c r="G30" s="396">
        <f>IF('- 6 -'!C30=0,"",E30/'- 6 -'!C30)</f>
      </c>
      <c r="H30" s="396">
        <v>0</v>
      </c>
      <c r="I30" s="286">
        <f>H30/'- 3 -'!D30</f>
        <v>0</v>
      </c>
      <c r="J30" s="396">
        <f>IF('- 6 -'!D30=0,"",H30/'- 6 -'!D30)</f>
      </c>
    </row>
    <row r="31" spans="1:10" ht="13.5" customHeight="1">
      <c r="A31" s="422" t="s">
        <v>357</v>
      </c>
      <c r="B31" s="397">
        <v>10666043</v>
      </c>
      <c r="C31" s="285">
        <f>B31/'- 3 -'!D31</f>
        <v>0.4370059989955376</v>
      </c>
      <c r="D31" s="397">
        <f>B31/'- 6 -'!B31</f>
        <v>3848.7507667881496</v>
      </c>
      <c r="E31" s="397">
        <v>0</v>
      </c>
      <c r="F31" s="285">
        <f>E31/'- 3 -'!D31</f>
        <v>0</v>
      </c>
      <c r="G31" s="397">
        <f>IF('- 6 -'!C31=0,"",E31/'- 6 -'!C31)</f>
      </c>
      <c r="H31" s="397">
        <v>0</v>
      </c>
      <c r="I31" s="285">
        <f>H31/'- 3 -'!D31</f>
        <v>0</v>
      </c>
      <c r="J31" s="397">
        <f>IF('- 6 -'!D31=0,"",H31/'- 6 -'!D31)</f>
      </c>
    </row>
    <row r="32" spans="1:10" ht="13.5" customHeight="1">
      <c r="A32" s="423" t="s">
        <v>358</v>
      </c>
      <c r="B32" s="396">
        <v>8877666</v>
      </c>
      <c r="C32" s="286">
        <f>B32/'- 3 -'!D32</f>
        <v>0.4660251327077226</v>
      </c>
      <c r="D32" s="396">
        <f>B32/'- 6 -'!B32</f>
        <v>4390.537091988131</v>
      </c>
      <c r="E32" s="396">
        <v>0</v>
      </c>
      <c r="F32" s="286">
        <f>E32/'- 3 -'!D32</f>
        <v>0</v>
      </c>
      <c r="G32" s="396">
        <f>IF('- 6 -'!C32=0,"",E32/'- 6 -'!C32)</f>
      </c>
      <c r="H32" s="396">
        <v>464446</v>
      </c>
      <c r="I32" s="286">
        <f>H32/'- 3 -'!D32</f>
        <v>0.024380677171856987</v>
      </c>
      <c r="J32" s="396">
        <f>IF('- 6 -'!D32=0,"",H32/'- 6 -'!D32)</f>
        <v>4381.566037735849</v>
      </c>
    </row>
    <row r="33" spans="1:10" ht="13.5" customHeight="1">
      <c r="A33" s="422" t="s">
        <v>359</v>
      </c>
      <c r="B33" s="397">
        <v>9401850</v>
      </c>
      <c r="C33" s="285">
        <f>B33/'- 3 -'!D33</f>
        <v>0.4448200489205774</v>
      </c>
      <c r="D33" s="397">
        <f>B33/'- 6 -'!B33</f>
        <v>4630.312730854469</v>
      </c>
      <c r="E33" s="397">
        <v>0</v>
      </c>
      <c r="F33" s="285">
        <f>E33/'- 3 -'!D33</f>
        <v>0</v>
      </c>
      <c r="G33" s="397">
        <f>IF('- 6 -'!C33=0,"",E33/'- 6 -'!C33)</f>
      </c>
      <c r="H33" s="397">
        <v>249145</v>
      </c>
      <c r="I33" s="285">
        <f>H33/'- 3 -'!D33</f>
        <v>0.011787540865714435</v>
      </c>
      <c r="J33" s="397">
        <f>IF('- 6 -'!D33=0,"",H33/'- 6 -'!D33)</f>
        <v>4084.344262295082</v>
      </c>
    </row>
    <row r="34" spans="1:10" ht="13.5" customHeight="1">
      <c r="A34" s="423" t="s">
        <v>360</v>
      </c>
      <c r="B34" s="396">
        <v>7479580</v>
      </c>
      <c r="C34" s="286">
        <f>B34/'- 3 -'!D34</f>
        <v>0.42553203594149813</v>
      </c>
      <c r="D34" s="396">
        <f>B34/'- 6 -'!B34</f>
        <v>4133.27807250221</v>
      </c>
      <c r="E34" s="396">
        <v>616315</v>
      </c>
      <c r="F34" s="286">
        <f>E34/'- 3 -'!D34</f>
        <v>0.035063703674709595</v>
      </c>
      <c r="G34" s="396">
        <f>IF('- 6 -'!C34=0,"",E34/'- 6 -'!C34)</f>
        <v>4796.225680933852</v>
      </c>
      <c r="H34" s="396">
        <v>1034565</v>
      </c>
      <c r="I34" s="286">
        <f>H34/'- 3 -'!D34</f>
        <v>0.05885899352153677</v>
      </c>
      <c r="J34" s="396">
        <f>IF('- 6 -'!D34=0,"",H34/'- 6 -'!D34)</f>
        <v>4598.066666666667</v>
      </c>
    </row>
    <row r="35" spans="1:10" ht="13.5" customHeight="1">
      <c r="A35" s="422" t="s">
        <v>361</v>
      </c>
      <c r="B35" s="397">
        <v>41414435</v>
      </c>
      <c r="C35" s="285">
        <f>B35/'- 3 -'!D35</f>
        <v>0.32693411302413705</v>
      </c>
      <c r="D35" s="397">
        <f>B35/'- 6 -'!B35</f>
        <v>3626.3241539337155</v>
      </c>
      <c r="E35" s="397">
        <v>0</v>
      </c>
      <c r="F35" s="285">
        <f>E35/'- 3 -'!D35</f>
        <v>0</v>
      </c>
      <c r="G35" s="397">
        <f>IF('- 6 -'!C35=0,"",E35/'- 6 -'!C35)</f>
      </c>
      <c r="H35" s="397">
        <v>3895354</v>
      </c>
      <c r="I35" s="285">
        <f>H35/'- 3 -'!D35</f>
        <v>0.030750729906251873</v>
      </c>
      <c r="J35" s="397">
        <f>IF('- 6 -'!D35=0,"",H35/'- 6 -'!D35)</f>
        <v>3662.7682181476257</v>
      </c>
    </row>
    <row r="36" spans="1:10" ht="13.5" customHeight="1">
      <c r="A36" s="423" t="s">
        <v>362</v>
      </c>
      <c r="B36" s="396">
        <v>9291570</v>
      </c>
      <c r="C36" s="286">
        <f>B36/'- 3 -'!D36</f>
        <v>0.5606546664200767</v>
      </c>
      <c r="D36" s="396">
        <f>B36/'- 6 -'!B36</f>
        <v>4432.577998282607</v>
      </c>
      <c r="E36" s="396">
        <v>0</v>
      </c>
      <c r="F36" s="286">
        <f>E36/'- 3 -'!D36</f>
        <v>0</v>
      </c>
      <c r="G36" s="396">
        <f>IF('- 6 -'!C36=0,"",E36/'- 6 -'!C36)</f>
      </c>
      <c r="H36" s="396">
        <v>0</v>
      </c>
      <c r="I36" s="286">
        <f>H36/'- 3 -'!D36</f>
        <v>0</v>
      </c>
      <c r="J36" s="396">
        <f>IF('- 6 -'!D36=0,"",H36/'- 6 -'!D36)</f>
      </c>
    </row>
    <row r="37" spans="1:10" ht="13.5" customHeight="1">
      <c r="A37" s="422" t="s">
        <v>363</v>
      </c>
      <c r="B37" s="397">
        <v>6269752</v>
      </c>
      <c r="C37" s="285">
        <f>B37/'- 3 -'!D37</f>
        <v>0.24596321203663934</v>
      </c>
      <c r="D37" s="397">
        <f>B37/'- 6 -'!B37</f>
        <v>4127.5523370638575</v>
      </c>
      <c r="E37" s="397">
        <v>0</v>
      </c>
      <c r="F37" s="285">
        <f>E37/'- 3 -'!D37</f>
        <v>0</v>
      </c>
      <c r="G37" s="397">
        <f>IF('- 6 -'!C37=0,"",E37/'- 6 -'!C37)</f>
      </c>
      <c r="H37" s="397">
        <v>2219440</v>
      </c>
      <c r="I37" s="285">
        <f>H37/'- 3 -'!D37</f>
        <v>0.08706892893412671</v>
      </c>
      <c r="J37" s="397">
        <f>IF('- 6 -'!D37=0,"",H37/'- 6 -'!D37)</f>
        <v>3668.495867768595</v>
      </c>
    </row>
    <row r="38" spans="1:10" ht="13.5" customHeight="1">
      <c r="A38" s="423" t="s">
        <v>364</v>
      </c>
      <c r="B38" s="396">
        <v>19779634</v>
      </c>
      <c r="C38" s="286">
        <f>B38/'- 3 -'!D38</f>
        <v>0.30239911045928136</v>
      </c>
      <c r="D38" s="396">
        <f>B38/'- 6 -'!B38</f>
        <v>4385.144770097104</v>
      </c>
      <c r="E38" s="396">
        <v>0</v>
      </c>
      <c r="F38" s="286">
        <f>E38/'- 3 -'!D38</f>
        <v>0</v>
      </c>
      <c r="G38" s="396">
        <f>IF('- 6 -'!C38=0,"",E38/'- 6 -'!C38)</f>
      </c>
      <c r="H38" s="396">
        <v>753019</v>
      </c>
      <c r="I38" s="286">
        <f>H38/'- 3 -'!D38</f>
        <v>0.011512461542965738</v>
      </c>
      <c r="J38" s="396">
        <f>IF('- 6 -'!D38=0,"",H38/'- 6 -'!D38)</f>
        <v>3746.363184079602</v>
      </c>
    </row>
    <row r="39" spans="1:10" ht="13.5" customHeight="1">
      <c r="A39" s="422" t="s">
        <v>365</v>
      </c>
      <c r="B39" s="397">
        <v>7964614</v>
      </c>
      <c r="C39" s="285">
        <f>B39/'- 3 -'!D39</f>
        <v>0.535423961037263</v>
      </c>
      <c r="D39" s="397">
        <f>B39/'- 6 -'!B39</f>
        <v>4487.106478873239</v>
      </c>
      <c r="E39" s="397">
        <v>0</v>
      </c>
      <c r="F39" s="285">
        <f>E39/'- 3 -'!D39</f>
        <v>0</v>
      </c>
      <c r="G39" s="397">
        <f>IF('- 6 -'!C39=0,"",E39/'- 6 -'!C39)</f>
      </c>
      <c r="H39" s="397">
        <v>0</v>
      </c>
      <c r="I39" s="285">
        <f>H39/'- 3 -'!D39</f>
        <v>0</v>
      </c>
      <c r="J39" s="397">
        <f>IF('- 6 -'!D39=0,"",H39/'- 6 -'!D39)</f>
      </c>
    </row>
    <row r="40" spans="1:10" ht="13.5" customHeight="1">
      <c r="A40" s="423" t="s">
        <v>366</v>
      </c>
      <c r="B40" s="396">
        <v>27327316</v>
      </c>
      <c r="C40" s="286">
        <f>B40/'- 3 -'!D40</f>
        <v>0.40994123988487274</v>
      </c>
      <c r="D40" s="396">
        <f>B40/'- 6 -'!B40</f>
        <v>4500.990875251178</v>
      </c>
      <c r="E40" s="396">
        <v>0</v>
      </c>
      <c r="F40" s="286">
        <f>E40/'- 3 -'!D40</f>
        <v>0</v>
      </c>
      <c r="G40" s="396">
        <f>IF('- 6 -'!C40=0,"",E40/'- 6 -'!C40)</f>
      </c>
      <c r="H40" s="396">
        <v>3126049</v>
      </c>
      <c r="I40" s="286">
        <f>H40/'- 3 -'!D40</f>
        <v>0.04689433836095966</v>
      </c>
      <c r="J40" s="396">
        <f>IF('- 6 -'!D40=0,"",H40/'- 6 -'!D40)</f>
        <v>4427.8314447592065</v>
      </c>
    </row>
    <row r="41" spans="1:10" ht="13.5" customHeight="1">
      <c r="A41" s="422" t="s">
        <v>367</v>
      </c>
      <c r="B41" s="397">
        <v>13717524.520000001</v>
      </c>
      <c r="C41" s="285">
        <f>B41/'- 3 -'!D41</f>
        <v>0.3454890921726479</v>
      </c>
      <c r="D41" s="397">
        <f>B41/'- 6 -'!B41</f>
        <v>4339.162479083171</v>
      </c>
      <c r="E41" s="397">
        <v>0</v>
      </c>
      <c r="F41" s="285">
        <f>E41/'- 3 -'!D41</f>
        <v>0</v>
      </c>
      <c r="G41" s="397">
        <f>IF('- 6 -'!C41=0,"",E41/'- 6 -'!C41)</f>
      </c>
      <c r="H41" s="397">
        <v>0</v>
      </c>
      <c r="I41" s="285">
        <f>H41/'- 3 -'!D41</f>
        <v>0</v>
      </c>
      <c r="J41" s="397">
        <f>IF('- 6 -'!D41=0,"",H41/'- 6 -'!D41)</f>
      </c>
    </row>
    <row r="42" spans="1:10" ht="13.5" customHeight="1">
      <c r="A42" s="423" t="s">
        <v>368</v>
      </c>
      <c r="B42" s="396">
        <v>6149340</v>
      </c>
      <c r="C42" s="286">
        <f>B42/'- 3 -'!D42</f>
        <v>0.40132353085138667</v>
      </c>
      <c r="D42" s="396">
        <f>B42/'- 6 -'!B42</f>
        <v>4260.020782819536</v>
      </c>
      <c r="E42" s="396">
        <v>0</v>
      </c>
      <c r="F42" s="286">
        <f>E42/'- 3 -'!D42</f>
        <v>0</v>
      </c>
      <c r="G42" s="396">
        <f>IF('- 6 -'!C42=0,"",E42/'- 6 -'!C42)</f>
      </c>
      <c r="H42" s="396">
        <v>0</v>
      </c>
      <c r="I42" s="286">
        <f>H42/'- 3 -'!D42</f>
        <v>0</v>
      </c>
      <c r="J42" s="396">
        <f>IF('- 6 -'!D42=0,"",H42/'- 6 -'!D42)</f>
      </c>
    </row>
    <row r="43" spans="1:10" ht="13.5" customHeight="1">
      <c r="A43" s="422" t="s">
        <v>369</v>
      </c>
      <c r="B43" s="397">
        <v>4742433</v>
      </c>
      <c r="C43" s="285">
        <f>B43/'- 3 -'!D43</f>
        <v>0.5211050241717032</v>
      </c>
      <c r="D43" s="397">
        <f>B43/'- 6 -'!B43</f>
        <v>3950.3815077051227</v>
      </c>
      <c r="E43" s="397">
        <v>0</v>
      </c>
      <c r="F43" s="285">
        <f>E43/'- 3 -'!D43</f>
        <v>0</v>
      </c>
      <c r="G43" s="397">
        <f>IF('- 6 -'!C43=0,"",E43/'- 6 -'!C43)</f>
      </c>
      <c r="H43" s="397">
        <v>0</v>
      </c>
      <c r="I43" s="285">
        <f>H43/'- 3 -'!D43</f>
        <v>0</v>
      </c>
      <c r="J43" s="397">
        <f>IF('- 6 -'!D43=0,"",H43/'- 6 -'!D43)</f>
      </c>
    </row>
    <row r="44" spans="1:10" ht="13.5" customHeight="1">
      <c r="A44" s="423" t="s">
        <v>370</v>
      </c>
      <c r="B44" s="396">
        <v>3140406</v>
      </c>
      <c r="C44" s="286">
        <f>B44/'- 3 -'!D44</f>
        <v>0.45088274730700584</v>
      </c>
      <c r="D44" s="396">
        <f>B44/'- 6 -'!B44</f>
        <v>4046.9149484536083</v>
      </c>
      <c r="E44" s="396">
        <v>193365</v>
      </c>
      <c r="F44" s="286">
        <f>E44/'- 3 -'!D44</f>
        <v>0.027762315583723628</v>
      </c>
      <c r="G44" s="396">
        <f>IF('- 6 -'!C44=0,"",E44/'- 6 -'!C44)</f>
        <v>3718.5576923076924</v>
      </c>
      <c r="H44" s="396">
        <v>0</v>
      </c>
      <c r="I44" s="286">
        <f>H44/'- 3 -'!D44</f>
        <v>0</v>
      </c>
      <c r="J44" s="396">
        <f>IF('- 6 -'!D44=0,"",H44/'- 6 -'!D44)</f>
      </c>
    </row>
    <row r="45" spans="1:10" ht="13.5" customHeight="1">
      <c r="A45" s="422" t="s">
        <v>371</v>
      </c>
      <c r="B45" s="397">
        <v>2729253</v>
      </c>
      <c r="C45" s="285">
        <f>B45/'- 3 -'!D45</f>
        <v>0.2650564627672437</v>
      </c>
      <c r="D45" s="397">
        <f>B45/'- 6 -'!B45</f>
        <v>4345.9442675159235</v>
      </c>
      <c r="E45" s="397">
        <v>0</v>
      </c>
      <c r="F45" s="285">
        <f>E45/'- 3 -'!D45</f>
        <v>0</v>
      </c>
      <c r="G45" s="397">
        <f>IF('- 6 -'!C45=0,"",E45/'- 6 -'!C45)</f>
      </c>
      <c r="H45" s="397">
        <v>0</v>
      </c>
      <c r="I45" s="285">
        <f>H45/'- 3 -'!D45</f>
        <v>0</v>
      </c>
      <c r="J45" s="397">
        <f>IF('- 6 -'!D45=0,"",H45/'- 6 -'!D45)</f>
      </c>
    </row>
    <row r="46" spans="1:10" ht="13.5" customHeight="1">
      <c r="A46" s="423" t="s">
        <v>372</v>
      </c>
      <c r="B46" s="396">
        <v>93611300</v>
      </c>
      <c r="C46" s="286">
        <f>B46/'- 3 -'!D46</f>
        <v>0.35853471985770646</v>
      </c>
      <c r="D46" s="396">
        <f>B46/'- 6 -'!B46</f>
        <v>4079.919283136626</v>
      </c>
      <c r="E46" s="396">
        <v>0</v>
      </c>
      <c r="F46" s="286">
        <f>E46/'- 3 -'!D46</f>
        <v>0</v>
      </c>
      <c r="G46" s="396">
        <f>IF('- 6 -'!C46=0,"",E46/'- 6 -'!C46)</f>
      </c>
      <c r="H46" s="396">
        <v>3450400</v>
      </c>
      <c r="I46" s="286">
        <f>H46/'- 3 -'!D46</f>
        <v>0.013215158825879252</v>
      </c>
      <c r="J46" s="396">
        <f>IF('- 6 -'!D46=0,"",H46/'- 6 -'!D46)</f>
        <v>4119.880597014925</v>
      </c>
    </row>
    <row r="47" spans="1:10" ht="13.5" customHeight="1">
      <c r="A47" s="422" t="s">
        <v>376</v>
      </c>
      <c r="B47" s="397">
        <v>219561</v>
      </c>
      <c r="C47" s="285">
        <f>B47/'- 3 -'!D47</f>
        <v>0.03707459226745998</v>
      </c>
      <c r="D47" s="397">
        <f>B47/'- 6 -'!B47</f>
        <v>6098.916666666667</v>
      </c>
      <c r="E47" s="397">
        <v>0</v>
      </c>
      <c r="F47" s="285">
        <f>E47/'- 3 -'!D47</f>
        <v>0</v>
      </c>
      <c r="G47" s="397">
        <f>IF('- 6 -'!C47=0,"",E47/'- 6 -'!C47)</f>
      </c>
      <c r="H47" s="397">
        <v>0</v>
      </c>
      <c r="I47" s="285">
        <f>H47/'- 3 -'!D47</f>
        <v>0</v>
      </c>
      <c r="J47" s="397">
        <f>IF('- 6 -'!D47=0,"",H47/'- 6 -'!D47)</f>
      </c>
    </row>
    <row r="48" spans="1:10" ht="4.5" customHeight="1">
      <c r="A48" s="424"/>
      <c r="B48" s="333"/>
      <c r="C48" s="163"/>
      <c r="D48" s="333"/>
      <c r="E48" s="333"/>
      <c r="F48" s="163"/>
      <c r="G48" s="333"/>
      <c r="H48" s="333"/>
      <c r="I48" s="163"/>
      <c r="J48" s="333"/>
    </row>
    <row r="49" spans="1:10" ht="13.5" customHeight="1">
      <c r="A49" s="418" t="s">
        <v>373</v>
      </c>
      <c r="B49" s="398">
        <f>SUM(B11:B47)</f>
        <v>540924159.42</v>
      </c>
      <c r="C49" s="82">
        <f>B49/'- 3 -'!D49</f>
        <v>0.38375421101809426</v>
      </c>
      <c r="D49" s="398">
        <f>B49/'- 6 -'!B49</f>
        <v>4111.7178833800435</v>
      </c>
      <c r="E49" s="398">
        <f>SUM(E11:E47)</f>
        <v>23197993</v>
      </c>
      <c r="F49" s="82">
        <f>E49/'- 3 -'!D49</f>
        <v>0.016457625983028187</v>
      </c>
      <c r="G49" s="398">
        <f>E49/'- 6 -'!C49</f>
        <v>4605.974982626824</v>
      </c>
      <c r="H49" s="398">
        <f>SUM(H11:H47)</f>
        <v>34020192</v>
      </c>
      <c r="I49" s="82">
        <f>H49/'- 3 -'!D49</f>
        <v>0.024135346355471685</v>
      </c>
      <c r="J49" s="398">
        <f>H49/'- 6 -'!D49</f>
        <v>3917.34607634291</v>
      </c>
    </row>
    <row r="50" spans="1:10" ht="4.5" customHeight="1">
      <c r="A50" s="424" t="s">
        <v>3</v>
      </c>
      <c r="B50" s="333"/>
      <c r="C50" s="163"/>
      <c r="D50" s="333"/>
      <c r="E50" s="333"/>
      <c r="F50" s="163"/>
      <c r="G50" s="10"/>
      <c r="H50" s="333"/>
      <c r="I50" s="163"/>
      <c r="J50" s="333"/>
    </row>
    <row r="51" spans="1:10" ht="13.5" customHeight="1">
      <c r="A51" s="423" t="s">
        <v>374</v>
      </c>
      <c r="B51" s="396">
        <v>834031.125</v>
      </c>
      <c r="C51" s="286">
        <f>B51/'- 3 -'!D51</f>
        <v>0.6114431269603458</v>
      </c>
      <c r="D51" s="396">
        <f>B51/'- 6 -'!B51</f>
        <v>5693.045221843004</v>
      </c>
      <c r="E51" s="396">
        <v>0</v>
      </c>
      <c r="F51" s="286">
        <f>E51/'- 3 -'!D51</f>
        <v>0</v>
      </c>
      <c r="G51" s="9">
        <f>IF('- 6 -'!C51=0,"",E51/'- 6 -'!C51)</f>
      </c>
      <c r="H51" s="396">
        <v>0</v>
      </c>
      <c r="I51" s="286">
        <f>H51/'- 3 -'!D51</f>
        <v>0</v>
      </c>
      <c r="J51" s="396">
        <f>IF('- 6 -'!D51=0,"",H51/'- 6 -'!D51)</f>
      </c>
    </row>
    <row r="52" spans="1:10" ht="13.5" customHeight="1">
      <c r="A52" s="422" t="s">
        <v>375</v>
      </c>
      <c r="B52" s="397">
        <v>1368064</v>
      </c>
      <c r="C52" s="285">
        <f>B52/'- 3 -'!D52</f>
        <v>0.5762674025245903</v>
      </c>
      <c r="D52" s="397">
        <f>B52/'- 6 -'!B52</f>
        <v>5653.157024793389</v>
      </c>
      <c r="E52" s="397">
        <v>0</v>
      </c>
      <c r="F52" s="285">
        <f>E52/'- 3 -'!D52</f>
        <v>0</v>
      </c>
      <c r="G52" s="8">
        <f>IF('- 6 -'!C52=0,"",E52/'- 6 -'!C52)</f>
      </c>
      <c r="H52" s="397">
        <v>0</v>
      </c>
      <c r="I52" s="285">
        <f>H52/'- 3 -'!D52</f>
        <v>0</v>
      </c>
      <c r="J52" s="397">
        <f>IF('- 6 -'!D52=0,"",H52/'- 6 -'!D52)</f>
      </c>
    </row>
    <row r="53" spans="1:10" ht="49.5" customHeight="1">
      <c r="A53" s="336"/>
      <c r="B53" s="336"/>
      <c r="C53" s="336"/>
      <c r="D53" s="336"/>
      <c r="E53" s="336"/>
      <c r="F53" s="336"/>
      <c r="G53" s="336"/>
      <c r="H53" s="355"/>
      <c r="I53" s="355"/>
      <c r="J53" s="355"/>
    </row>
    <row r="54" spans="1:10" ht="12" customHeight="1">
      <c r="A54" s="43" t="s">
        <v>409</v>
      </c>
      <c r="B54" s="43"/>
      <c r="C54" s="43"/>
      <c r="D54" s="43"/>
      <c r="E54" s="43"/>
      <c r="F54" s="43"/>
      <c r="G54" s="43"/>
      <c r="H54" s="10"/>
      <c r="I54" s="75"/>
      <c r="J54" s="75"/>
    </row>
    <row r="55" spans="1:7" ht="12" customHeight="1">
      <c r="A55" s="4"/>
      <c r="B55" s="4"/>
      <c r="C55" s="4"/>
      <c r="D55" s="4"/>
      <c r="E55" s="4"/>
      <c r="F55" s="4"/>
      <c r="G55" s="4"/>
    </row>
    <row r="56" spans="1:7" ht="12" customHeight="1">
      <c r="A56" s="231"/>
      <c r="B56" s="4"/>
      <c r="C56" s="4"/>
      <c r="D56" s="4"/>
      <c r="E56" s="4"/>
      <c r="F56" s="4"/>
      <c r="G56" s="4"/>
    </row>
    <row r="57" spans="1:7" ht="12" customHeight="1">
      <c r="A57" s="4"/>
      <c r="B57" s="4"/>
      <c r="C57" s="4"/>
      <c r="D57" s="4"/>
      <c r="E57" s="4"/>
      <c r="F57" s="4"/>
      <c r="G57" s="4"/>
    </row>
    <row r="58" spans="1:7" ht="12" customHeight="1">
      <c r="A58" s="4"/>
      <c r="B58" s="4"/>
      <c r="C58" s="4"/>
      <c r="D58" s="4"/>
      <c r="E58" s="4"/>
      <c r="F58" s="4"/>
      <c r="G58" s="4"/>
    </row>
    <row r="59" ht="12" customHeight="1"/>
    <row r="60" ht="12" customHeight="1"/>
    <row r="61" ht="12" customHeight="1">
      <c r="A61" s="231"/>
    </row>
    <row r="62" ht="12" customHeight="1">
      <c r="A62" s="231"/>
    </row>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I60"/>
  <sheetViews>
    <sheetView showGridLines="0" showZeros="0" workbookViewId="0" topLeftCell="A1">
      <selection activeCell="A1" sqref="A1"/>
    </sheetView>
  </sheetViews>
  <sheetFormatPr defaultColWidth="15.83203125" defaultRowHeight="12"/>
  <cols>
    <col min="1" max="1" width="32.83203125" style="68" customWidth="1"/>
    <col min="2" max="2" width="15.83203125" style="68" customWidth="1"/>
    <col min="3" max="3" width="7.83203125" style="68" customWidth="1"/>
    <col min="4" max="4" width="9.83203125" style="68" customWidth="1"/>
    <col min="5" max="5" width="10.83203125" style="68" customWidth="1"/>
    <col min="6" max="7" width="13.83203125" style="68" customWidth="1"/>
    <col min="8" max="8" width="15.83203125" style="68" customWidth="1"/>
    <col min="9" max="9" width="13.83203125" style="68" customWidth="1"/>
    <col min="10" max="16384" width="15.83203125" style="68" customWidth="1"/>
  </cols>
  <sheetData>
    <row r="1" spans="1:9" ht="6.75" customHeight="1">
      <c r="A1" s="66"/>
      <c r="B1" s="67"/>
      <c r="C1" s="67"/>
      <c r="D1" s="67"/>
      <c r="E1" s="67"/>
      <c r="F1" s="67"/>
      <c r="G1" s="67"/>
      <c r="H1" s="67"/>
      <c r="I1" s="67"/>
    </row>
    <row r="2" spans="1:9" ht="15.75" customHeight="1">
      <c r="A2" s="353"/>
      <c r="B2" s="551" t="s">
        <v>0</v>
      </c>
      <c r="C2" s="70"/>
      <c r="D2" s="70"/>
      <c r="E2" s="70"/>
      <c r="F2" s="70"/>
      <c r="G2" s="70"/>
      <c r="H2" s="205"/>
      <c r="I2" s="356" t="s">
        <v>297</v>
      </c>
    </row>
    <row r="3" spans="1:9" ht="15.75" customHeight="1">
      <c r="A3" s="354"/>
      <c r="B3" s="553" t="s">
        <v>569</v>
      </c>
      <c r="C3" s="72"/>
      <c r="D3" s="72"/>
      <c r="E3" s="72"/>
      <c r="F3" s="72"/>
      <c r="G3" s="72"/>
      <c r="H3" s="73"/>
      <c r="I3" s="206"/>
    </row>
    <row r="4" spans="2:9" ht="15.75" customHeight="1">
      <c r="B4" s="67"/>
      <c r="C4" s="67"/>
      <c r="D4" s="67"/>
      <c r="E4" s="67"/>
      <c r="F4" s="67"/>
      <c r="G4" s="67"/>
      <c r="H4" s="67"/>
      <c r="I4" s="67"/>
    </row>
    <row r="5" spans="2:9" ht="15.75" customHeight="1">
      <c r="B5" s="273" t="s">
        <v>225</v>
      </c>
      <c r="C5" s="207"/>
      <c r="D5" s="207"/>
      <c r="E5" s="207"/>
      <c r="F5" s="207"/>
      <c r="G5" s="207"/>
      <c r="H5" s="207"/>
      <c r="I5" s="74"/>
    </row>
    <row r="6" spans="2:9" ht="15.75" customHeight="1">
      <c r="B6" s="30" t="s">
        <v>277</v>
      </c>
      <c r="C6" s="31"/>
      <c r="D6" s="31"/>
      <c r="E6" s="31"/>
      <c r="F6" s="31"/>
      <c r="G6" s="31"/>
      <c r="H6" s="31"/>
      <c r="I6" s="32"/>
    </row>
    <row r="7" spans="2:9" ht="15.75" customHeight="1">
      <c r="B7" s="79"/>
      <c r="C7" s="41"/>
      <c r="D7" s="41"/>
      <c r="E7" s="208" t="s">
        <v>208</v>
      </c>
      <c r="F7" s="209" t="s">
        <v>209</v>
      </c>
      <c r="G7" s="209"/>
      <c r="H7" s="209"/>
      <c r="I7" s="210"/>
    </row>
    <row r="8" spans="1:9" ht="15.75" customHeight="1">
      <c r="A8" s="323"/>
      <c r="B8" s="211"/>
      <c r="C8" s="211"/>
      <c r="D8" s="39" t="s">
        <v>74</v>
      </c>
      <c r="E8" s="212" t="s">
        <v>210</v>
      </c>
      <c r="F8" s="211"/>
      <c r="G8" s="213"/>
      <c r="H8" s="214" t="s">
        <v>85</v>
      </c>
      <c r="I8" s="211"/>
    </row>
    <row r="9" spans="1:9" ht="15.75" customHeight="1">
      <c r="A9" s="324" t="s">
        <v>99</v>
      </c>
      <c r="B9" s="42" t="s">
        <v>100</v>
      </c>
      <c r="C9" s="42" t="s">
        <v>101</v>
      </c>
      <c r="D9" s="42" t="s">
        <v>102</v>
      </c>
      <c r="E9" s="215" t="s">
        <v>106</v>
      </c>
      <c r="F9" s="42" t="s">
        <v>84</v>
      </c>
      <c r="G9" s="216" t="s">
        <v>39</v>
      </c>
      <c r="H9" s="42" t="s">
        <v>104</v>
      </c>
      <c r="I9" s="42" t="s">
        <v>56</v>
      </c>
    </row>
    <row r="10" spans="1:9" ht="4.5" customHeight="1">
      <c r="A10" s="63"/>
      <c r="B10" s="75"/>
      <c r="C10" s="75"/>
      <c r="D10" s="75"/>
      <c r="E10" s="75"/>
      <c r="F10" s="75"/>
      <c r="G10" s="75"/>
      <c r="H10" s="75"/>
      <c r="I10" s="75"/>
    </row>
    <row r="11" spans="1:9" ht="13.5" customHeight="1">
      <c r="A11" s="422" t="s">
        <v>338</v>
      </c>
      <c r="B11" s="397">
        <v>0</v>
      </c>
      <c r="C11" s="285">
        <f>B11/'- 3 -'!D11</f>
        <v>0</v>
      </c>
      <c r="D11" s="498">
        <f>IF(E11=0,"",B11/E11)</f>
      </c>
      <c r="E11" s="500">
        <f>SUM('- 6 -'!E11:H11)</f>
        <v>0</v>
      </c>
      <c r="F11" s="285">
        <f>IF(E11=0,"",'- 6 -'!E11/E11)</f>
      </c>
      <c r="G11" s="478">
        <f>IF(E11=0,"",'- 6 -'!F11/E11)</f>
      </c>
      <c r="H11" s="478">
        <f>IF(E11=0,"",'- 6 -'!G11/E11)</f>
      </c>
      <c r="I11" s="285">
        <f>IF(E11=0,"",'- 6 -'!H11/E11)</f>
      </c>
    </row>
    <row r="12" spans="1:9" ht="13.5" customHeight="1">
      <c r="A12" s="423" t="s">
        <v>339</v>
      </c>
      <c r="B12" s="396">
        <v>0</v>
      </c>
      <c r="C12" s="286">
        <f>B12/'- 3 -'!D12</f>
        <v>0</v>
      </c>
      <c r="D12" s="499">
        <f aca="true" t="shared" si="0" ref="D12:D47">IF(E12=0,"",B12/E12)</f>
      </c>
      <c r="E12" s="501">
        <f>SUM('- 6 -'!E12:H12)</f>
        <v>0</v>
      </c>
      <c r="F12" s="286">
        <f>IF(E12=0,"",'- 6 -'!E12/E12)</f>
      </c>
      <c r="G12" s="479">
        <f>IF(E12=0,"",'- 6 -'!F12/E12)</f>
      </c>
      <c r="H12" s="479">
        <f>IF(E12=0,"",'- 6 -'!G12/E12)</f>
      </c>
      <c r="I12" s="286">
        <f>IF(E12=0,"",'- 6 -'!H12/E12)</f>
      </c>
    </row>
    <row r="13" spans="1:9" ht="13.5" customHeight="1">
      <c r="A13" s="422" t="s">
        <v>340</v>
      </c>
      <c r="B13" s="397">
        <v>3852100</v>
      </c>
      <c r="C13" s="285">
        <f>B13/'- 3 -'!D13</f>
        <v>0.07936779383040622</v>
      </c>
      <c r="D13" s="498">
        <f t="shared" si="0"/>
        <v>3436.306868867083</v>
      </c>
      <c r="E13" s="500">
        <f>SUM('- 6 -'!E13:H13)</f>
        <v>1121</v>
      </c>
      <c r="F13" s="285">
        <f>IF(E13=0,"",'- 6 -'!E13/E13)</f>
        <v>0.5818019625334523</v>
      </c>
      <c r="G13" s="478">
        <f>IF(E13=0,"",'- 6 -'!F13/E13)</f>
        <v>0</v>
      </c>
      <c r="H13" s="478">
        <f>IF(E13=0,"",'- 6 -'!G13/E13)</f>
        <v>0.4181980374665477</v>
      </c>
      <c r="I13" s="285">
        <f>IF(E13=0,"",'- 6 -'!H13/E13)</f>
        <v>0</v>
      </c>
    </row>
    <row r="14" spans="1:9" ht="13.5" customHeight="1">
      <c r="A14" s="423" t="s">
        <v>377</v>
      </c>
      <c r="B14" s="396">
        <v>0</v>
      </c>
      <c r="C14" s="286">
        <f>B14/'- 3 -'!D14</f>
        <v>0</v>
      </c>
      <c r="D14" s="499">
        <f t="shared" si="0"/>
      </c>
      <c r="E14" s="501">
        <f>SUM('- 6 -'!E14:H14)</f>
        <v>0</v>
      </c>
      <c r="F14" s="286">
        <f>IF(E14=0,"",'- 6 -'!E14/E14)</f>
      </c>
      <c r="G14" s="479">
        <f>IF(E14=0,"",'- 6 -'!F14/E14)</f>
      </c>
      <c r="H14" s="479">
        <f>IF(E14=0,"",'- 6 -'!G14/E14)</f>
      </c>
      <c r="I14" s="286">
        <f>IF(E14=0,"",'- 6 -'!H14/E14)</f>
      </c>
    </row>
    <row r="15" spans="1:9" ht="13.5" customHeight="1">
      <c r="A15" s="422" t="s">
        <v>341</v>
      </c>
      <c r="B15" s="397">
        <v>0</v>
      </c>
      <c r="C15" s="285">
        <f>B15/'- 3 -'!D15</f>
        <v>0</v>
      </c>
      <c r="D15" s="498">
        <f t="shared" si="0"/>
      </c>
      <c r="E15" s="500">
        <f>SUM('- 6 -'!E15:H15)</f>
        <v>0</v>
      </c>
      <c r="F15" s="285">
        <f>IF(E15=0,"",'- 6 -'!E15/E15)</f>
      </c>
      <c r="G15" s="478">
        <f>IF(E15=0,"",'- 6 -'!F15/E15)</f>
      </c>
      <c r="H15" s="478">
        <f>IF(E15=0,"",'- 6 -'!G15/E15)</f>
      </c>
      <c r="I15" s="285">
        <f>IF(E15=0,"",'- 6 -'!H15/E15)</f>
      </c>
    </row>
    <row r="16" spans="1:9" ht="13.5" customHeight="1">
      <c r="A16" s="423" t="s">
        <v>342</v>
      </c>
      <c r="B16" s="396">
        <v>1639238</v>
      </c>
      <c r="C16" s="286">
        <f>B16/'- 3 -'!D16</f>
        <v>0.15213575852701994</v>
      </c>
      <c r="D16" s="499">
        <f t="shared" si="0"/>
        <v>3675.4215246636772</v>
      </c>
      <c r="E16" s="501">
        <f>SUM('- 6 -'!E16:H16)</f>
        <v>446</v>
      </c>
      <c r="F16" s="286">
        <f>IF(E16=0,"",'- 6 -'!E16/E16)</f>
        <v>0.7645739910313901</v>
      </c>
      <c r="G16" s="479">
        <f>IF(E16=0,"",'- 6 -'!F16/E16)</f>
        <v>0</v>
      </c>
      <c r="H16" s="479">
        <f>IF(E16=0,"",'- 6 -'!G16/E16)</f>
        <v>0.23542600896860988</v>
      </c>
      <c r="I16" s="286">
        <f>IF(E16=0,"",'- 6 -'!H16/E16)</f>
        <v>0</v>
      </c>
    </row>
    <row r="17" spans="1:9" ht="13.5" customHeight="1">
      <c r="A17" s="422" t="s">
        <v>343</v>
      </c>
      <c r="B17" s="397">
        <v>0</v>
      </c>
      <c r="C17" s="285">
        <f>B17/'- 3 -'!D17</f>
        <v>0</v>
      </c>
      <c r="D17" s="498">
        <f t="shared" si="0"/>
      </c>
      <c r="E17" s="500">
        <f>SUM('- 6 -'!E17:H17)</f>
        <v>0</v>
      </c>
      <c r="F17" s="285">
        <f>IF(E17=0,"",'- 6 -'!E17/E17)</f>
      </c>
      <c r="G17" s="478">
        <f>IF(E17=0,"",'- 6 -'!F17/E17)</f>
      </c>
      <c r="H17" s="478">
        <f>IF(E17=0,"",'- 6 -'!G17/E17)</f>
      </c>
      <c r="I17" s="285">
        <f>IF(E17=0,"",'- 6 -'!H17/E17)</f>
      </c>
    </row>
    <row r="18" spans="1:9" ht="13.5" customHeight="1">
      <c r="A18" s="423" t="s">
        <v>344</v>
      </c>
      <c r="B18" s="396">
        <v>0</v>
      </c>
      <c r="C18" s="286">
        <f>B18/'- 3 -'!D18</f>
        <v>0</v>
      </c>
      <c r="D18" s="499">
        <f t="shared" si="0"/>
      </c>
      <c r="E18" s="501">
        <f>SUM('- 6 -'!E18:H18)</f>
        <v>0</v>
      </c>
      <c r="F18" s="286">
        <f>IF(E18=0,"",'- 6 -'!E18/E18)</f>
      </c>
      <c r="G18" s="479">
        <f>IF(E18=0,"",'- 6 -'!F18/E18)</f>
      </c>
      <c r="H18" s="479">
        <f>IF(E18=0,"",'- 6 -'!G18/E18)</f>
      </c>
      <c r="I18" s="286">
        <f>IF(E18=0,"",'- 6 -'!H18/E18)</f>
      </c>
    </row>
    <row r="19" spans="1:9" ht="13.5" customHeight="1">
      <c r="A19" s="422" t="s">
        <v>345</v>
      </c>
      <c r="B19" s="397">
        <v>0</v>
      </c>
      <c r="C19" s="285">
        <f>B19/'- 3 -'!D19</f>
        <v>0</v>
      </c>
      <c r="D19" s="498">
        <f t="shared" si="0"/>
      </c>
      <c r="E19" s="500">
        <f>SUM('- 6 -'!E19:H19)</f>
        <v>0</v>
      </c>
      <c r="F19" s="285">
        <f>IF(E19=0,"",'- 6 -'!E19/E19)</f>
      </c>
      <c r="G19" s="478">
        <f>IF(E19=0,"",'- 6 -'!F19/E19)</f>
      </c>
      <c r="H19" s="478">
        <f>IF(E19=0,"",'- 6 -'!G19/E19)</f>
      </c>
      <c r="I19" s="285">
        <f>IF(E19=0,"",'- 6 -'!H19/E19)</f>
      </c>
    </row>
    <row r="20" spans="1:9" ht="13.5" customHeight="1">
      <c r="A20" s="423" t="s">
        <v>346</v>
      </c>
      <c r="B20" s="396">
        <v>0</v>
      </c>
      <c r="C20" s="286">
        <f>B20/'- 3 -'!D20</f>
        <v>0</v>
      </c>
      <c r="D20" s="499">
        <f t="shared" si="0"/>
      </c>
      <c r="E20" s="501">
        <f>SUM('- 6 -'!E20:H20)</f>
        <v>0</v>
      </c>
      <c r="F20" s="286">
        <f>IF(E20=0,"",'- 6 -'!E20/E20)</f>
      </c>
      <c r="G20" s="479">
        <f>IF(E20=0,"",'- 6 -'!F20/E20)</f>
      </c>
      <c r="H20" s="479">
        <f>IF(E20=0,"",'- 6 -'!G20/E20)</f>
      </c>
      <c r="I20" s="286">
        <f>IF(E20=0,"",'- 6 -'!H20/E20)</f>
      </c>
    </row>
    <row r="21" spans="1:9" ht="13.5" customHeight="1">
      <c r="A21" s="422" t="s">
        <v>347</v>
      </c>
      <c r="B21" s="397">
        <v>0</v>
      </c>
      <c r="C21" s="285">
        <f>B21/'- 3 -'!D21</f>
        <v>0</v>
      </c>
      <c r="D21" s="498">
        <f t="shared" si="0"/>
      </c>
      <c r="E21" s="500">
        <f>SUM('- 6 -'!E21:H21)</f>
        <v>0</v>
      </c>
      <c r="F21" s="285">
        <f>IF(E21=0,"",'- 6 -'!E21/E21)</f>
      </c>
      <c r="G21" s="478">
        <f>IF(E21=0,"",'- 6 -'!F21/E21)</f>
      </c>
      <c r="H21" s="478">
        <f>IF(E21=0,"",'- 6 -'!G21/E21)</f>
      </c>
      <c r="I21" s="285">
        <f>IF(E21=0,"",'- 6 -'!H21/E21)</f>
      </c>
    </row>
    <row r="22" spans="1:9" ht="13.5" customHeight="1">
      <c r="A22" s="423" t="s">
        <v>348</v>
      </c>
      <c r="B22" s="396">
        <v>1970558</v>
      </c>
      <c r="C22" s="286">
        <f>B22/'- 3 -'!D22</f>
        <v>0.1577553716504689</v>
      </c>
      <c r="D22" s="499">
        <f t="shared" si="0"/>
        <v>3714.5296889726674</v>
      </c>
      <c r="E22" s="501">
        <f>SUM('- 6 -'!E22:H22)</f>
        <v>530.5</v>
      </c>
      <c r="F22" s="286">
        <f>IF(E22=0,"",'- 6 -'!E22/E22)</f>
        <v>0.6606974552309143</v>
      </c>
      <c r="G22" s="479">
        <f>IF(E22=0,"",'- 6 -'!F22/E22)</f>
        <v>0</v>
      </c>
      <c r="H22" s="479">
        <f>IF(E22=0,"",'- 6 -'!G22/E22)</f>
        <v>0.3393025447690858</v>
      </c>
      <c r="I22" s="286">
        <f>IF(E22=0,"",'- 6 -'!H22/E22)</f>
        <v>0</v>
      </c>
    </row>
    <row r="23" spans="1:9" ht="13.5" customHeight="1">
      <c r="A23" s="422" t="s">
        <v>349</v>
      </c>
      <c r="B23" s="397">
        <v>0</v>
      </c>
      <c r="C23" s="285">
        <f>B23/'- 3 -'!D23</f>
        <v>0</v>
      </c>
      <c r="D23" s="498">
        <f t="shared" si="0"/>
      </c>
      <c r="E23" s="500">
        <f>SUM('- 6 -'!E23:H23)</f>
        <v>0</v>
      </c>
      <c r="F23" s="285">
        <f>IF(E23=0,"",'- 6 -'!E23/E23)</f>
      </c>
      <c r="G23" s="478">
        <f>IF(E23=0,"",'- 6 -'!F23/E23)</f>
      </c>
      <c r="H23" s="478">
        <f>IF(E23=0,"",'- 6 -'!G23/E23)</f>
      </c>
      <c r="I23" s="285">
        <f>IF(E23=0,"",'- 6 -'!H23/E23)</f>
      </c>
    </row>
    <row r="24" spans="1:9" ht="13.5" customHeight="1">
      <c r="A24" s="423" t="s">
        <v>350</v>
      </c>
      <c r="B24" s="396">
        <v>4015560</v>
      </c>
      <c r="C24" s="286">
        <f>B24/'- 3 -'!D24</f>
        <v>0.11578470393164725</v>
      </c>
      <c r="D24" s="499">
        <f t="shared" si="0"/>
        <v>3606.2505612932196</v>
      </c>
      <c r="E24" s="501">
        <f>SUM('- 6 -'!E24:H24)</f>
        <v>1113.5</v>
      </c>
      <c r="F24" s="286">
        <f>IF(E24=0,"",'- 6 -'!E24/E24)</f>
        <v>0.8459811405478221</v>
      </c>
      <c r="G24" s="479">
        <f>IF(E24=0,"",'- 6 -'!F24/E24)</f>
        <v>0</v>
      </c>
      <c r="H24" s="479">
        <f>IF(E24=0,"",'- 6 -'!G24/E24)</f>
        <v>0.057476425684777725</v>
      </c>
      <c r="I24" s="286">
        <f>IF(E24=0,"",'- 6 -'!H24/E24)</f>
        <v>0.09654243376740008</v>
      </c>
    </row>
    <row r="25" spans="1:9" ht="13.5" customHeight="1">
      <c r="A25" s="422" t="s">
        <v>351</v>
      </c>
      <c r="B25" s="397">
        <v>0</v>
      </c>
      <c r="C25" s="285">
        <f>B25/'- 3 -'!D25</f>
        <v>0</v>
      </c>
      <c r="D25" s="498">
        <f t="shared" si="0"/>
      </c>
      <c r="E25" s="500">
        <f>SUM('- 6 -'!E25:H25)</f>
        <v>0</v>
      </c>
      <c r="F25" s="285">
        <f>IF(E25=0,"",'- 6 -'!E25/E25)</f>
      </c>
      <c r="G25" s="478">
        <f>IF(E25=0,"",'- 6 -'!F25/E25)</f>
      </c>
      <c r="H25" s="478">
        <f>IF(E25=0,"",'- 6 -'!G25/E25)</f>
      </c>
      <c r="I25" s="285">
        <f>IF(E25=0,"",'- 6 -'!H25/E25)</f>
      </c>
    </row>
    <row r="26" spans="1:9" ht="13.5" customHeight="1">
      <c r="A26" s="423" t="s">
        <v>352</v>
      </c>
      <c r="B26" s="396">
        <v>1382185</v>
      </c>
      <c r="C26" s="286">
        <f>B26/'- 3 -'!D26</f>
        <v>0.052453668206569055</v>
      </c>
      <c r="D26" s="499">
        <f t="shared" si="0"/>
        <v>3983.242074927954</v>
      </c>
      <c r="E26" s="501">
        <f>SUM('- 6 -'!E26:H26)</f>
        <v>347</v>
      </c>
      <c r="F26" s="286">
        <f>IF(E26=0,"",'- 6 -'!E26/E26)</f>
        <v>0.6167146974063401</v>
      </c>
      <c r="G26" s="479">
        <f>IF(E26=0,"",'- 6 -'!F26/E26)</f>
        <v>0</v>
      </c>
      <c r="H26" s="479">
        <f>IF(E26=0,"",'- 6 -'!G26/E26)</f>
        <v>0.10951008645533142</v>
      </c>
      <c r="I26" s="286">
        <f>IF(E26=0,"",'- 6 -'!H26/E26)</f>
        <v>0.2737752161383285</v>
      </c>
    </row>
    <row r="27" spans="1:9" ht="13.5" customHeight="1">
      <c r="A27" s="422" t="s">
        <v>353</v>
      </c>
      <c r="B27" s="397">
        <v>1999387</v>
      </c>
      <c r="C27" s="285">
        <f>B27/'- 3 -'!D27</f>
        <v>0.07347431939348051</v>
      </c>
      <c r="D27" s="498">
        <f t="shared" si="0"/>
        <v>4493.004494382022</v>
      </c>
      <c r="E27" s="500">
        <f>SUM('- 6 -'!E27:H27)</f>
        <v>445</v>
      </c>
      <c r="F27" s="285">
        <f>IF(E27=0,"",'- 6 -'!E27/E27)</f>
        <v>0.47415730337078654</v>
      </c>
      <c r="G27" s="478">
        <f>IF(E27=0,"",'- 6 -'!F27/E27)</f>
        <v>0</v>
      </c>
      <c r="H27" s="478">
        <f>IF(E27=0,"",'- 6 -'!G27/E27)</f>
        <v>0</v>
      </c>
      <c r="I27" s="285">
        <f>IF(E27=0,"",'- 6 -'!H27/E27)</f>
        <v>0.5258426966292135</v>
      </c>
    </row>
    <row r="28" spans="1:9" ht="13.5" customHeight="1">
      <c r="A28" s="423" t="s">
        <v>354</v>
      </c>
      <c r="B28" s="396">
        <v>0</v>
      </c>
      <c r="C28" s="286">
        <f>B28/'- 3 -'!D28</f>
        <v>0</v>
      </c>
      <c r="D28" s="499">
        <f t="shared" si="0"/>
      </c>
      <c r="E28" s="501">
        <f>SUM('- 6 -'!E28:H28)</f>
        <v>0</v>
      </c>
      <c r="F28" s="286">
        <f>IF(E28=0,"",'- 6 -'!E28/E28)</f>
      </c>
      <c r="G28" s="479">
        <f>IF(E28=0,"",'- 6 -'!F28/E28)</f>
      </c>
      <c r="H28" s="479">
        <f>IF(E28=0,"",'- 6 -'!G28/E28)</f>
      </c>
      <c r="I28" s="286">
        <f>IF(E28=0,"",'- 6 -'!H28/E28)</f>
      </c>
    </row>
    <row r="29" spans="1:9" ht="13.5" customHeight="1">
      <c r="A29" s="422" t="s">
        <v>355</v>
      </c>
      <c r="B29" s="397">
        <v>12038133</v>
      </c>
      <c r="C29" s="285">
        <f>B29/'- 3 -'!D29</f>
        <v>0.11604371570455908</v>
      </c>
      <c r="D29" s="498">
        <f t="shared" si="0"/>
        <v>3969.705853256389</v>
      </c>
      <c r="E29" s="500">
        <f>SUM('- 6 -'!E29:H29)</f>
        <v>3032.5</v>
      </c>
      <c r="F29" s="285">
        <f>IF(E29=0,"",'- 6 -'!E29/E29)</f>
        <v>0.7640560593569662</v>
      </c>
      <c r="G29" s="478">
        <f>IF(E29=0,"",'- 6 -'!F29/E29)</f>
        <v>0</v>
      </c>
      <c r="H29" s="478">
        <f>IF(E29=0,"",'- 6 -'!G29/E29)</f>
        <v>0.2359439406430338</v>
      </c>
      <c r="I29" s="285">
        <f>IF(E29=0,"",'- 6 -'!H29/E29)</f>
        <v>0</v>
      </c>
    </row>
    <row r="30" spans="1:9" ht="13.5" customHeight="1">
      <c r="A30" s="423" t="s">
        <v>356</v>
      </c>
      <c r="B30" s="396">
        <v>0</v>
      </c>
      <c r="C30" s="286">
        <f>B30/'- 3 -'!D30</f>
        <v>0</v>
      </c>
      <c r="D30" s="499">
        <f t="shared" si="0"/>
      </c>
      <c r="E30" s="501">
        <f>SUM('- 6 -'!E30:H30)</f>
        <v>0</v>
      </c>
      <c r="F30" s="286">
        <f>IF(E30=0,"",'- 6 -'!E30/E30)</f>
      </c>
      <c r="G30" s="479">
        <f>IF(E30=0,"",'- 6 -'!F30/E30)</f>
      </c>
      <c r="H30" s="479">
        <f>IF(E30=0,"",'- 6 -'!G30/E30)</f>
      </c>
      <c r="I30" s="286">
        <f>IF(E30=0,"",'- 6 -'!H30/E30)</f>
      </c>
    </row>
    <row r="31" spans="1:9" ht="13.5" customHeight="1">
      <c r="A31" s="422" t="s">
        <v>357</v>
      </c>
      <c r="B31" s="397">
        <v>1928191</v>
      </c>
      <c r="C31" s="285">
        <f>B31/'- 3 -'!D31</f>
        <v>0.07900127856311892</v>
      </c>
      <c r="D31" s="498">
        <f t="shared" si="0"/>
        <v>4347.668545659527</v>
      </c>
      <c r="E31" s="500">
        <f>SUM('- 6 -'!E31:H31)</f>
        <v>443.5</v>
      </c>
      <c r="F31" s="285">
        <f>IF(E31=0,"",'- 6 -'!E31/E31)</f>
        <v>0.552423900789177</v>
      </c>
      <c r="G31" s="478">
        <f>IF(E31=0,"",'- 6 -'!F31/E31)</f>
        <v>0</v>
      </c>
      <c r="H31" s="478">
        <f>IF(E31=0,"",'- 6 -'!G31/E31)</f>
        <v>0.447576099210823</v>
      </c>
      <c r="I31" s="285">
        <f>IF(E31=0,"",'- 6 -'!H31/E31)</f>
        <v>0</v>
      </c>
    </row>
    <row r="32" spans="1:9" ht="13.5" customHeight="1">
      <c r="A32" s="423" t="s">
        <v>358</v>
      </c>
      <c r="B32" s="396">
        <v>971771</v>
      </c>
      <c r="C32" s="286">
        <f>B32/'- 3 -'!D32</f>
        <v>0.05101224907948962</v>
      </c>
      <c r="D32" s="499">
        <f t="shared" si="0"/>
        <v>5114.5842105263155</v>
      </c>
      <c r="E32" s="501">
        <f>SUM('- 6 -'!E32:H32)</f>
        <v>190</v>
      </c>
      <c r="F32" s="286">
        <f>IF(E32=0,"",'- 6 -'!E32/E32)</f>
        <v>0.3684210526315789</v>
      </c>
      <c r="G32" s="479">
        <f>IF(E32=0,"",'- 6 -'!F32/E32)</f>
        <v>0</v>
      </c>
      <c r="H32" s="479">
        <f>IF(E32=0,"",'- 6 -'!G32/E32)</f>
        <v>0.631578947368421</v>
      </c>
      <c r="I32" s="286">
        <f>IF(E32=0,"",'- 6 -'!H32/E32)</f>
        <v>0</v>
      </c>
    </row>
    <row r="33" spans="1:9" ht="13.5" customHeight="1">
      <c r="A33" s="422" t="s">
        <v>359</v>
      </c>
      <c r="B33" s="397">
        <v>1586240</v>
      </c>
      <c r="C33" s="285">
        <f>B33/'- 3 -'!D33</f>
        <v>0.07504813992988366</v>
      </c>
      <c r="D33" s="498">
        <f t="shared" si="0"/>
        <v>4163.359580052494</v>
      </c>
      <c r="E33" s="500">
        <f>SUM('- 6 -'!E33:H33)</f>
        <v>381</v>
      </c>
      <c r="F33" s="285">
        <f>IF(E33=0,"",'- 6 -'!E33/E33)</f>
        <v>0.3989501312335958</v>
      </c>
      <c r="G33" s="478">
        <f>IF(E33=0,"",'- 6 -'!F33/E33)</f>
        <v>0.4435695538057743</v>
      </c>
      <c r="H33" s="478">
        <f>IF(E33=0,"",'- 6 -'!G33/E33)</f>
        <v>0.15748031496062992</v>
      </c>
      <c r="I33" s="285">
        <f>IF(E33=0,"",'- 6 -'!H33/E33)</f>
        <v>0</v>
      </c>
    </row>
    <row r="34" spans="1:9" ht="13.5" customHeight="1">
      <c r="A34" s="423" t="s">
        <v>360</v>
      </c>
      <c r="B34" s="396">
        <v>0</v>
      </c>
      <c r="C34" s="286">
        <f>B34/'- 3 -'!D34</f>
        <v>0</v>
      </c>
      <c r="D34" s="499">
        <f t="shared" si="0"/>
      </c>
      <c r="E34" s="501">
        <f>SUM('- 6 -'!E34:H34)</f>
        <v>0</v>
      </c>
      <c r="F34" s="286">
        <f>IF(E34=0,"",'- 6 -'!E34/E34)</f>
      </c>
      <c r="G34" s="479">
        <f>IF(E34=0,"",'- 6 -'!F34/E34)</f>
      </c>
      <c r="H34" s="479">
        <f>IF(E34=0,"",'- 6 -'!G34/E34)</f>
      </c>
      <c r="I34" s="286">
        <f>IF(E34=0,"",'- 6 -'!H34/E34)</f>
      </c>
    </row>
    <row r="35" spans="1:9" ht="13.5" customHeight="1">
      <c r="A35" s="422" t="s">
        <v>361</v>
      </c>
      <c r="B35" s="397">
        <v>19940068</v>
      </c>
      <c r="C35" s="285">
        <f>B35/'- 3 -'!D35</f>
        <v>0.15741101973794833</v>
      </c>
      <c r="D35" s="498">
        <f t="shared" si="0"/>
        <v>4169.38170412964</v>
      </c>
      <c r="E35" s="500">
        <f>SUM('- 6 -'!E35:H35)</f>
        <v>4782.5</v>
      </c>
      <c r="F35" s="285">
        <f>IF(E35=0,"",'- 6 -'!E35/E35)</f>
        <v>0.6212232096184004</v>
      </c>
      <c r="G35" s="478">
        <f>IF(E35=0,"",'- 6 -'!F35/E35)</f>
        <v>0</v>
      </c>
      <c r="H35" s="478">
        <f>IF(E35=0,"",'- 6 -'!G35/E35)</f>
        <v>0.2444328280188186</v>
      </c>
      <c r="I35" s="285">
        <f>IF(E35=0,"",'- 6 -'!H35/E35)</f>
        <v>0.13434396236278098</v>
      </c>
    </row>
    <row r="36" spans="1:9" ht="13.5" customHeight="1">
      <c r="A36" s="423" t="s">
        <v>362</v>
      </c>
      <c r="B36" s="396">
        <v>0</v>
      </c>
      <c r="C36" s="286">
        <f>B36/'- 3 -'!D36</f>
        <v>0</v>
      </c>
      <c r="D36" s="499">
        <f t="shared" si="0"/>
      </c>
      <c r="E36" s="501">
        <f>SUM('- 6 -'!E36:H36)</f>
        <v>0</v>
      </c>
      <c r="F36" s="286">
        <f>IF(E36=0,"",'- 6 -'!E36/E36)</f>
      </c>
      <c r="G36" s="479">
        <f>IF(E36=0,"",'- 6 -'!F36/E36)</f>
      </c>
      <c r="H36" s="479">
        <f>IF(E36=0,"",'- 6 -'!G36/E36)</f>
      </c>
      <c r="I36" s="286">
        <f>IF(E36=0,"",'- 6 -'!H36/E36)</f>
      </c>
    </row>
    <row r="37" spans="1:9" ht="13.5" customHeight="1">
      <c r="A37" s="422" t="s">
        <v>363</v>
      </c>
      <c r="B37" s="397">
        <v>4464979</v>
      </c>
      <c r="C37" s="285">
        <f>B37/'- 3 -'!D37</f>
        <v>0.17516172513939018</v>
      </c>
      <c r="D37" s="498">
        <f t="shared" si="0"/>
        <v>3937.3712522045857</v>
      </c>
      <c r="E37" s="500">
        <f>SUM('- 6 -'!E37:H37)</f>
        <v>1134</v>
      </c>
      <c r="F37" s="285">
        <f>IF(E37=0,"",'- 6 -'!E37/E37)</f>
        <v>0.6375661375661376</v>
      </c>
      <c r="G37" s="478">
        <f>IF(E37=0,"",'- 6 -'!F37/E37)</f>
        <v>0</v>
      </c>
      <c r="H37" s="478">
        <f>IF(E37=0,"",'- 6 -'!G37/E37)</f>
        <v>0.36243386243386244</v>
      </c>
      <c r="I37" s="285">
        <f>IF(E37=0,"",'- 6 -'!H37/E37)</f>
        <v>0</v>
      </c>
    </row>
    <row r="38" spans="1:9" ht="13.5" customHeight="1">
      <c r="A38" s="423" t="s">
        <v>364</v>
      </c>
      <c r="B38" s="396">
        <v>14439125</v>
      </c>
      <c r="C38" s="286">
        <f>B38/'- 3 -'!D38</f>
        <v>0.2207512310799265</v>
      </c>
      <c r="D38" s="499">
        <f t="shared" si="0"/>
        <v>3942.9614964500274</v>
      </c>
      <c r="E38" s="501">
        <f>SUM('- 6 -'!E38:H38)</f>
        <v>3662</v>
      </c>
      <c r="F38" s="286">
        <f>IF(E38=0,"",'- 6 -'!E38/E38)</f>
        <v>0.7587383943200436</v>
      </c>
      <c r="G38" s="479">
        <f>IF(E38=0,"",'- 6 -'!F38/E38)</f>
        <v>0</v>
      </c>
      <c r="H38" s="479">
        <f>IF(E38=0,"",'- 6 -'!G38/E38)</f>
        <v>0.1940196613872201</v>
      </c>
      <c r="I38" s="286">
        <f>IF(E38=0,"",'- 6 -'!H38/E38)</f>
        <v>0.04724194429273621</v>
      </c>
    </row>
    <row r="39" spans="1:9" ht="13.5" customHeight="1">
      <c r="A39" s="422" t="s">
        <v>365</v>
      </c>
      <c r="B39" s="397">
        <v>0</v>
      </c>
      <c r="C39" s="285">
        <f>B39/'- 3 -'!D39</f>
        <v>0</v>
      </c>
      <c r="D39" s="498">
        <f t="shared" si="0"/>
      </c>
      <c r="E39" s="500">
        <f>SUM('- 6 -'!E39:H39)</f>
        <v>0</v>
      </c>
      <c r="F39" s="285">
        <f>IF(E39=0,"",'- 6 -'!E39/E39)</f>
      </c>
      <c r="G39" s="478">
        <f>IF(E39=0,"",'- 6 -'!F39/E39)</f>
      </c>
      <c r="H39" s="478">
        <f>IF(E39=0,"",'- 6 -'!G39/E39)</f>
      </c>
      <c r="I39" s="285">
        <f>IF(E39=0,"",'- 6 -'!H39/E39)</f>
      </c>
    </row>
    <row r="40" spans="1:9" ht="13.5" customHeight="1">
      <c r="A40" s="423" t="s">
        <v>366</v>
      </c>
      <c r="B40" s="396">
        <v>6321058</v>
      </c>
      <c r="C40" s="286">
        <f>B40/'- 3 -'!D40</f>
        <v>0.09482315621132328</v>
      </c>
      <c r="D40" s="499">
        <f t="shared" si="0"/>
        <v>4495.773826458037</v>
      </c>
      <c r="E40" s="501">
        <f>SUM('- 6 -'!E40:H40)</f>
        <v>1406</v>
      </c>
      <c r="F40" s="286">
        <f>IF(E40=0,"",'- 6 -'!E40/E40)</f>
        <v>0.6394025604551921</v>
      </c>
      <c r="G40" s="479">
        <f>IF(E40=0,"",'- 6 -'!F40/E40)</f>
        <v>0</v>
      </c>
      <c r="H40" s="479">
        <f>IF(E40=0,"",'- 6 -'!G40/E40)</f>
        <v>0.36059743954480794</v>
      </c>
      <c r="I40" s="286">
        <f>IF(E40=0,"",'- 6 -'!H40/E40)</f>
        <v>0</v>
      </c>
    </row>
    <row r="41" spans="1:9" ht="13.5" customHeight="1">
      <c r="A41" s="422" t="s">
        <v>367</v>
      </c>
      <c r="B41" s="397">
        <v>6265769.48</v>
      </c>
      <c r="C41" s="285">
        <f>B41/'- 3 -'!D41</f>
        <v>0.15780945069586683</v>
      </c>
      <c r="D41" s="498">
        <f t="shared" si="0"/>
        <v>4092.5992684519924</v>
      </c>
      <c r="E41" s="500">
        <f>SUM('- 6 -'!E41:H41)</f>
        <v>1531</v>
      </c>
      <c r="F41" s="285">
        <f>IF(E41=0,"",'- 6 -'!E41/E41)</f>
        <v>0</v>
      </c>
      <c r="G41" s="478">
        <f>IF(E41=0,"",'- 6 -'!F41/E41)</f>
        <v>0</v>
      </c>
      <c r="H41" s="478">
        <f>IF(E41=0,"",'- 6 -'!G41/E41)</f>
        <v>0.7152188112344873</v>
      </c>
      <c r="I41" s="285">
        <f>IF(E41=0,"",'- 6 -'!H41/E41)</f>
        <v>0.2847811887655127</v>
      </c>
    </row>
    <row r="42" spans="1:9" ht="13.5" customHeight="1">
      <c r="A42" s="423" t="s">
        <v>368</v>
      </c>
      <c r="B42" s="396">
        <v>1165947</v>
      </c>
      <c r="C42" s="286">
        <f>B42/'- 3 -'!D42</f>
        <v>0.07609303873677203</v>
      </c>
      <c r="D42" s="499">
        <f t="shared" si="0"/>
        <v>3925.747474747475</v>
      </c>
      <c r="E42" s="501">
        <f>SUM('- 6 -'!E42:H42)</f>
        <v>297</v>
      </c>
      <c r="F42" s="286">
        <f>IF(E42=0,"",'- 6 -'!E42/E42)</f>
        <v>0.6262626262626263</v>
      </c>
      <c r="G42" s="479">
        <f>IF(E42=0,"",'- 6 -'!F42/E42)</f>
        <v>0</v>
      </c>
      <c r="H42" s="479">
        <f>IF(E42=0,"",'- 6 -'!G42/E42)</f>
        <v>0.37373737373737376</v>
      </c>
      <c r="I42" s="286">
        <f>IF(E42=0,"",'- 6 -'!H42/E42)</f>
        <v>0</v>
      </c>
    </row>
    <row r="43" spans="1:9" ht="13.5" customHeight="1">
      <c r="A43" s="422" t="s">
        <v>369</v>
      </c>
      <c r="B43" s="397">
        <v>0</v>
      </c>
      <c r="C43" s="285">
        <f>B43/'- 3 -'!D43</f>
        <v>0</v>
      </c>
      <c r="D43" s="498">
        <f t="shared" si="0"/>
      </c>
      <c r="E43" s="500">
        <f>SUM('- 6 -'!E43:H43)</f>
        <v>0</v>
      </c>
      <c r="F43" s="285">
        <f>IF(E43=0,"",'- 6 -'!E43/E43)</f>
      </c>
      <c r="G43" s="478">
        <f>IF(E43=0,"",'- 6 -'!F43/E43)</f>
      </c>
      <c r="H43" s="478">
        <f>IF(E43=0,"",'- 6 -'!G43/E43)</f>
      </c>
      <c r="I43" s="285">
        <f>IF(E43=0,"",'- 6 -'!H43/E43)</f>
      </c>
    </row>
    <row r="44" spans="1:9" ht="13.5" customHeight="1">
      <c r="A44" s="423" t="s">
        <v>370</v>
      </c>
      <c r="B44" s="396">
        <v>0</v>
      </c>
      <c r="C44" s="286">
        <f>B44/'- 3 -'!D44</f>
        <v>0</v>
      </c>
      <c r="D44" s="499">
        <f t="shared" si="0"/>
      </c>
      <c r="E44" s="501">
        <f>SUM('- 6 -'!E44:H44)</f>
        <v>0</v>
      </c>
      <c r="F44" s="286">
        <f>IF(E44=0,"",'- 6 -'!E44/E44)</f>
      </c>
      <c r="G44" s="479">
        <f>IF(E44=0,"",'- 6 -'!F44/E44)</f>
      </c>
      <c r="H44" s="479">
        <f>IF(E44=0,"",'- 6 -'!G44/E44)</f>
      </c>
      <c r="I44" s="286">
        <f>IF(E44=0,"",'- 6 -'!H44/E44)</f>
      </c>
    </row>
    <row r="45" spans="1:9" ht="13.5" customHeight="1">
      <c r="A45" s="422" t="s">
        <v>371</v>
      </c>
      <c r="B45" s="397">
        <v>2746832</v>
      </c>
      <c r="C45" s="285">
        <f>B45/'- 3 -'!D45</f>
        <v>0.2667636799284909</v>
      </c>
      <c r="D45" s="498">
        <f t="shared" si="0"/>
        <v>3526.1001283697046</v>
      </c>
      <c r="E45" s="500">
        <f>SUM('- 6 -'!E45:H45)</f>
        <v>779</v>
      </c>
      <c r="F45" s="285">
        <f>IF(E45=0,"",'- 6 -'!E45/E45)</f>
        <v>0.8613607188703466</v>
      </c>
      <c r="G45" s="478">
        <f>IF(E45=0,"",'- 6 -'!F45/E45)</f>
        <v>0</v>
      </c>
      <c r="H45" s="478">
        <f>IF(E45=0,"",'- 6 -'!G45/E45)</f>
        <v>0.1386392811296534</v>
      </c>
      <c r="I45" s="285">
        <f>IF(E45=0,"",'- 6 -'!H45/E45)</f>
        <v>0</v>
      </c>
    </row>
    <row r="46" spans="1:9" ht="13.5" customHeight="1">
      <c r="A46" s="423" t="s">
        <v>372</v>
      </c>
      <c r="B46" s="396">
        <v>19065000</v>
      </c>
      <c r="C46" s="286">
        <f>B46/'- 3 -'!D46</f>
        <v>0.07301965076958844</v>
      </c>
      <c r="D46" s="499">
        <f t="shared" si="0"/>
        <v>3475.209624498724</v>
      </c>
      <c r="E46" s="501">
        <f>SUM('- 6 -'!E46:H46)</f>
        <v>5486</v>
      </c>
      <c r="F46" s="286">
        <f>IF(E46=0,"",'- 6 -'!E46/E46)</f>
        <v>0.6543930003645644</v>
      </c>
      <c r="G46" s="479">
        <f>IF(E46=0,"",'- 6 -'!F46/E46)</f>
        <v>0</v>
      </c>
      <c r="H46" s="479">
        <f>IF(E46=0,"",'- 6 -'!G46/E46)</f>
        <v>0.2917426175720015</v>
      </c>
      <c r="I46" s="286">
        <f>IF(E46=0,"",'- 6 -'!H46/E46)</f>
        <v>0.0538643820634342</v>
      </c>
    </row>
    <row r="47" spans="1:9" ht="13.5" customHeight="1">
      <c r="A47" s="422" t="s">
        <v>376</v>
      </c>
      <c r="B47" s="397">
        <v>0</v>
      </c>
      <c r="C47" s="285">
        <f>B47/'- 3 -'!D47</f>
        <v>0</v>
      </c>
      <c r="D47" s="498">
        <f t="shared" si="0"/>
      </c>
      <c r="E47" s="500">
        <f>SUM('- 6 -'!E47:H47)</f>
        <v>0</v>
      </c>
      <c r="F47" s="285">
        <f>IF(E47=0,"",'- 6 -'!E47/E47)</f>
      </c>
      <c r="G47" s="478">
        <f>IF(E47=0,"",'- 6 -'!F47/E47)</f>
      </c>
      <c r="H47" s="478">
        <f>IF(E47=0,"",'- 6 -'!G47/E47)</f>
      </c>
      <c r="I47" s="285">
        <f>IF(E47=0,"",'- 6 -'!H47/E47)</f>
      </c>
    </row>
    <row r="48" spans="1:9" ht="4.5" customHeight="1">
      <c r="A48" s="424"/>
      <c r="B48" s="333"/>
      <c r="C48" s="163"/>
      <c r="D48" s="333"/>
      <c r="E48" s="477"/>
      <c r="F48" s="163"/>
      <c r="G48" s="480"/>
      <c r="H48" s="480"/>
      <c r="I48" s="163"/>
    </row>
    <row r="49" spans="1:9" ht="13.5" customHeight="1">
      <c r="A49" s="418" t="s">
        <v>373</v>
      </c>
      <c r="B49" s="398">
        <f>SUM(B11:B47)</f>
        <v>105792141.48</v>
      </c>
      <c r="C49" s="82">
        <f>B49/'- 3 -'!D49</f>
        <v>0.0750533676090618</v>
      </c>
      <c r="D49" s="502">
        <f>B49/E49</f>
        <v>3899.8116848216755</v>
      </c>
      <c r="E49" s="503">
        <f>SUM(E11:E47)</f>
        <v>27127.5</v>
      </c>
      <c r="F49" s="82">
        <f>'- 6 -'!E49/E49</f>
        <v>0.6382158326421529</v>
      </c>
      <c r="G49" s="481">
        <f>'- 6 -'!F49/E49</f>
        <v>0.006229840567689614</v>
      </c>
      <c r="H49" s="481">
        <f>'- 6 -'!G49/E49</f>
        <v>0.2824366417841674</v>
      </c>
      <c r="I49" s="82">
        <f>'- 6 -'!H49/E49</f>
        <v>0.07311768500599024</v>
      </c>
    </row>
    <row r="50" spans="1:9" ht="4.5" customHeight="1">
      <c r="A50" s="424" t="s">
        <v>3</v>
      </c>
      <c r="B50" s="333"/>
      <c r="C50" s="163"/>
      <c r="D50" s="333"/>
      <c r="E50" s="477"/>
      <c r="F50" s="163"/>
      <c r="G50" s="482"/>
      <c r="H50" s="480"/>
      <c r="I50" s="163"/>
    </row>
    <row r="51" spans="1:9" ht="13.5" customHeight="1">
      <c r="A51" s="423" t="s">
        <v>374</v>
      </c>
      <c r="B51" s="396">
        <v>0</v>
      </c>
      <c r="C51" s="286">
        <f>B51/'- 3 -'!D51</f>
        <v>0</v>
      </c>
      <c r="D51" s="396">
        <f>IF(E51=0,"",B51/E51)</f>
      </c>
      <c r="E51" s="501">
        <f>SUM('- 6 -'!E51:H51)</f>
        <v>0</v>
      </c>
      <c r="F51" s="286">
        <f>IF(E51=0,"",'- 6 -'!E51/E51)</f>
      </c>
      <c r="G51" s="483">
        <f>IF(E51=0,"",'- 6 -'!F51/E51)</f>
      </c>
      <c r="H51" s="479">
        <f>IF(E51=0,"",'- 6 -'!G51/E51)</f>
      </c>
      <c r="I51" s="286">
        <f>IF(E51=0,"",'- 6 -'!H51/E51)</f>
      </c>
    </row>
    <row r="52" spans="1:9" ht="13.5" customHeight="1">
      <c r="A52" s="422" t="s">
        <v>375</v>
      </c>
      <c r="B52" s="397">
        <v>0</v>
      </c>
      <c r="C52" s="285">
        <f>B52/'- 3 -'!D52</f>
        <v>0</v>
      </c>
      <c r="D52" s="397">
        <f>IF(E52=0,"",B52/E52)</f>
      </c>
      <c r="E52" s="500">
        <f>SUM('- 6 -'!E52:H52)</f>
        <v>0</v>
      </c>
      <c r="F52" s="285">
        <f>IF(E52=0,"",'- 6 -'!E52/E52)</f>
      </c>
      <c r="G52" s="484">
        <f>IF(E52=0,"",'- 6 -'!F52/E52)</f>
      </c>
      <c r="H52" s="478">
        <f>IF(E52=0,"",'- 6 -'!G52/E52)</f>
      </c>
      <c r="I52" s="285">
        <f>IF(E52=0,"",'- 6 -'!H52/E52)</f>
      </c>
    </row>
    <row r="53" spans="1:9" ht="49.5" customHeight="1">
      <c r="A53" s="336"/>
      <c r="B53" s="355"/>
      <c r="C53" s="355"/>
      <c r="D53" s="355"/>
      <c r="E53" s="355"/>
      <c r="F53" s="355"/>
      <c r="G53" s="355"/>
      <c r="H53" s="355"/>
      <c r="I53" s="355"/>
    </row>
    <row r="54" spans="1:9" ht="12" customHeight="1">
      <c r="A54" s="43" t="s">
        <v>410</v>
      </c>
      <c r="C54" s="75"/>
      <c r="D54" s="75"/>
      <c r="E54" s="75"/>
      <c r="F54" s="75"/>
      <c r="G54" s="75"/>
      <c r="H54" s="75"/>
      <c r="I54" s="75"/>
    </row>
    <row r="55" ht="12" customHeight="1">
      <c r="A55" s="4"/>
    </row>
    <row r="56" ht="12" customHeight="1">
      <c r="A56" s="4"/>
    </row>
    <row r="57" ht="12" customHeight="1">
      <c r="A57" s="4"/>
    </row>
    <row r="58" ht="12" customHeight="1">
      <c r="A58" s="231"/>
    </row>
    <row r="59" ht="12" customHeight="1"/>
    <row r="60" ht="12" customHeight="1">
      <c r="A60" s="231"/>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J58"/>
  <sheetViews>
    <sheetView showGridLines="0" showZeros="0" workbookViewId="0" topLeftCell="A1">
      <selection activeCell="A1" sqref="A1"/>
    </sheetView>
  </sheetViews>
  <sheetFormatPr defaultColWidth="15.83203125" defaultRowHeight="12"/>
  <cols>
    <col min="1" max="1" width="36.83203125" style="68" customWidth="1"/>
    <col min="2" max="2" width="16.83203125" style="68" customWidth="1"/>
    <col min="3" max="3" width="7.83203125" style="68" customWidth="1"/>
    <col min="4" max="4" width="9.83203125" style="68" customWidth="1"/>
    <col min="5" max="5" width="15.83203125" style="68" customWidth="1"/>
    <col min="6" max="6" width="7.83203125" style="68" customWidth="1"/>
    <col min="7" max="7" width="9.83203125" style="68" customWidth="1"/>
    <col min="8" max="8" width="15.83203125" style="68" customWidth="1"/>
    <col min="9" max="9" width="7.83203125" style="68" customWidth="1"/>
    <col min="10" max="10" width="9.83203125" style="68" customWidth="1"/>
    <col min="11" max="16384" width="15.83203125" style="68" customWidth="1"/>
  </cols>
  <sheetData>
    <row r="1" spans="1:10" ht="6.75" customHeight="1">
      <c r="A1" s="66"/>
      <c r="B1" s="117"/>
      <c r="C1" s="117"/>
      <c r="D1" s="117"/>
      <c r="E1" s="117"/>
      <c r="F1" s="117"/>
      <c r="G1" s="117"/>
      <c r="H1" s="117"/>
      <c r="I1" s="117"/>
      <c r="J1" s="117"/>
    </row>
    <row r="2" spans="1:10" ht="15.75" customHeight="1">
      <c r="A2" s="353"/>
      <c r="B2" s="395" t="s">
        <v>0</v>
      </c>
      <c r="C2" s="165"/>
      <c r="D2" s="165"/>
      <c r="E2" s="165"/>
      <c r="F2" s="165"/>
      <c r="G2" s="179"/>
      <c r="H2" s="179"/>
      <c r="I2" s="202"/>
      <c r="J2" s="356" t="s">
        <v>298</v>
      </c>
    </row>
    <row r="3" spans="1:10" ht="15.75" customHeight="1">
      <c r="A3" s="354"/>
      <c r="B3" s="536" t="s">
        <v>569</v>
      </c>
      <c r="C3" s="168"/>
      <c r="D3" s="168"/>
      <c r="E3" s="168"/>
      <c r="F3" s="168"/>
      <c r="G3" s="180"/>
      <c r="H3" s="180"/>
      <c r="I3" s="180"/>
      <c r="J3" s="183"/>
    </row>
    <row r="4" spans="2:10" ht="15.75" customHeight="1">
      <c r="B4" s="117"/>
      <c r="C4" s="117"/>
      <c r="D4" s="183"/>
      <c r="E4" s="117"/>
      <c r="F4" s="117"/>
      <c r="G4" s="117"/>
      <c r="H4" s="117"/>
      <c r="I4" s="117"/>
      <c r="J4" s="117"/>
    </row>
    <row r="5" spans="2:10" ht="15.75" customHeight="1">
      <c r="B5" s="276" t="s">
        <v>11</v>
      </c>
      <c r="C5" s="184"/>
      <c r="D5" s="197"/>
      <c r="E5" s="197"/>
      <c r="F5" s="197"/>
      <c r="G5" s="197"/>
      <c r="H5" s="197"/>
      <c r="I5" s="197"/>
      <c r="J5" s="198"/>
    </row>
    <row r="6" spans="2:10" ht="15.75" customHeight="1">
      <c r="B6" s="54" t="s">
        <v>14</v>
      </c>
      <c r="C6" s="52"/>
      <c r="D6" s="53"/>
      <c r="E6" s="188"/>
      <c r="F6" s="52"/>
      <c r="G6" s="53"/>
      <c r="H6" s="54" t="s">
        <v>15</v>
      </c>
      <c r="I6" s="52"/>
      <c r="J6" s="53"/>
    </row>
    <row r="7" spans="2:10" ht="15.75" customHeight="1">
      <c r="B7" s="55" t="s">
        <v>41</v>
      </c>
      <c r="C7" s="56"/>
      <c r="D7" s="57"/>
      <c r="E7" s="55" t="s">
        <v>278</v>
      </c>
      <c r="F7" s="56"/>
      <c r="G7" s="57"/>
      <c r="H7" s="55" t="s">
        <v>42</v>
      </c>
      <c r="I7" s="56"/>
      <c r="J7" s="57"/>
    </row>
    <row r="8" spans="1:10" ht="15.75" customHeight="1">
      <c r="A8" s="323"/>
      <c r="B8" s="117"/>
      <c r="C8" s="191"/>
      <c r="D8" s="192" t="s">
        <v>74</v>
      </c>
      <c r="E8" s="59"/>
      <c r="F8" s="60"/>
      <c r="G8" s="192" t="s">
        <v>74</v>
      </c>
      <c r="H8" s="59"/>
      <c r="I8" s="60"/>
      <c r="J8" s="192" t="s">
        <v>74</v>
      </c>
    </row>
    <row r="9" spans="1:10" ht="15.75" customHeight="1">
      <c r="A9" s="324" t="s">
        <v>99</v>
      </c>
      <c r="B9" s="62" t="s">
        <v>100</v>
      </c>
      <c r="C9" s="62" t="s">
        <v>101</v>
      </c>
      <c r="D9" s="62" t="s">
        <v>102</v>
      </c>
      <c r="E9" s="62" t="s">
        <v>100</v>
      </c>
      <c r="F9" s="62" t="s">
        <v>101</v>
      </c>
      <c r="G9" s="62" t="s">
        <v>102</v>
      </c>
      <c r="H9" s="62" t="s">
        <v>100</v>
      </c>
      <c r="I9" s="62" t="s">
        <v>101</v>
      </c>
      <c r="J9" s="62" t="s">
        <v>102</v>
      </c>
    </row>
    <row r="10" ht="4.5" customHeight="1">
      <c r="A10" s="63"/>
    </row>
    <row r="11" spans="1:10" ht="13.5" customHeight="1">
      <c r="A11" s="422" t="s">
        <v>338</v>
      </c>
      <c r="B11" s="397">
        <v>95286</v>
      </c>
      <c r="C11" s="285">
        <f>B11/'- 3 -'!D11</f>
        <v>0.008370473065341624</v>
      </c>
      <c r="D11" s="397">
        <f>B11/'- 7 -'!F11</f>
        <v>59.890634820867376</v>
      </c>
      <c r="E11" s="397">
        <v>0</v>
      </c>
      <c r="F11" s="285">
        <f>E11/'- 3 -'!D11</f>
        <v>0</v>
      </c>
      <c r="G11" s="397">
        <f>E11/'- 7 -'!F11</f>
        <v>0</v>
      </c>
      <c r="H11" s="397">
        <v>145154</v>
      </c>
      <c r="I11" s="285">
        <f>H11/'- 3 -'!D11</f>
        <v>0.0127511664601998</v>
      </c>
      <c r="J11" s="397">
        <f>H11/'- 7 -'!F11</f>
        <v>91.23444374607165</v>
      </c>
    </row>
    <row r="12" spans="1:10" ht="13.5" customHeight="1">
      <c r="A12" s="423" t="s">
        <v>339</v>
      </c>
      <c r="B12" s="396">
        <v>292629</v>
      </c>
      <c r="C12" s="286">
        <f>B12/'- 3 -'!D12</f>
        <v>0.015371291793846336</v>
      </c>
      <c r="D12" s="396">
        <f>B12/'- 7 -'!F12</f>
        <v>121.22162386081193</v>
      </c>
      <c r="E12" s="396">
        <v>16000</v>
      </c>
      <c r="F12" s="286">
        <f>E12/'- 3 -'!D12</f>
        <v>0.0008404521380366996</v>
      </c>
      <c r="G12" s="396">
        <f>E12/'- 7 -'!F12</f>
        <v>6.628003314001657</v>
      </c>
      <c r="H12" s="396">
        <v>488872</v>
      </c>
      <c r="I12" s="286">
        <f>H12/'- 3 -'!D12</f>
        <v>0.025679594851642337</v>
      </c>
      <c r="J12" s="396">
        <f>H12/'- 7 -'!F12</f>
        <v>202.51532725766364</v>
      </c>
    </row>
    <row r="13" spans="1:10" ht="13.5" customHeight="1">
      <c r="A13" s="422" t="s">
        <v>340</v>
      </c>
      <c r="B13" s="397">
        <v>189300</v>
      </c>
      <c r="C13" s="285">
        <f>B13/'- 3 -'!D13</f>
        <v>0.0039002942218779105</v>
      </c>
      <c r="D13" s="397">
        <f>B13/'- 7 -'!F13</f>
        <v>25.95639654463184</v>
      </c>
      <c r="E13" s="397">
        <v>129200</v>
      </c>
      <c r="F13" s="285">
        <f>E13/'- 3 -'!D13</f>
        <v>0.0026620074668073216</v>
      </c>
      <c r="G13" s="397">
        <f>E13/'- 7 -'!F13</f>
        <v>17.715617715617714</v>
      </c>
      <c r="H13" s="397">
        <v>935800</v>
      </c>
      <c r="I13" s="285">
        <f>H13/'- 3 -'!D13</f>
        <v>0.019281010738686467</v>
      </c>
      <c r="J13" s="397">
        <f>H13/'- 7 -'!F13</f>
        <v>128.3148224324695</v>
      </c>
    </row>
    <row r="14" spans="1:10" ht="13.5" customHeight="1">
      <c r="A14" s="423" t="s">
        <v>377</v>
      </c>
      <c r="B14" s="396">
        <v>239540</v>
      </c>
      <c r="C14" s="286">
        <f>B14/'- 3 -'!D14</f>
        <v>0.0057363660607138095</v>
      </c>
      <c r="D14" s="396">
        <f>B14/'- 7 -'!F14</f>
        <v>53.49263063867798</v>
      </c>
      <c r="E14" s="396">
        <v>0</v>
      </c>
      <c r="F14" s="286">
        <f>E14/'- 3 -'!D14</f>
        <v>0</v>
      </c>
      <c r="G14" s="396">
        <f>E14/'- 7 -'!F14</f>
        <v>0</v>
      </c>
      <c r="H14" s="396">
        <v>535781</v>
      </c>
      <c r="I14" s="286">
        <f>H14/'- 3 -'!D14</f>
        <v>0.012830575037051456</v>
      </c>
      <c r="J14" s="396">
        <f>H14/'- 7 -'!F14</f>
        <v>119.64738722644037</v>
      </c>
    </row>
    <row r="15" spans="1:10" ht="13.5" customHeight="1">
      <c r="A15" s="422" t="s">
        <v>341</v>
      </c>
      <c r="B15" s="397">
        <v>128875</v>
      </c>
      <c r="C15" s="285">
        <f>B15/'- 3 -'!D15</f>
        <v>0.009944901963522988</v>
      </c>
      <c r="D15" s="397">
        <f>B15/'- 7 -'!F15</f>
        <v>80.14614427860697</v>
      </c>
      <c r="E15" s="397">
        <v>0</v>
      </c>
      <c r="F15" s="285">
        <f>E15/'- 3 -'!D15</f>
        <v>0</v>
      </c>
      <c r="G15" s="397">
        <f>E15/'- 7 -'!F15</f>
        <v>0</v>
      </c>
      <c r="H15" s="397">
        <v>160800</v>
      </c>
      <c r="I15" s="285">
        <f>H15/'- 3 -'!D15</f>
        <v>0.012408459637125092</v>
      </c>
      <c r="J15" s="397">
        <f>H15/'- 7 -'!F15</f>
        <v>100</v>
      </c>
    </row>
    <row r="16" spans="1:10" ht="13.5" customHeight="1">
      <c r="A16" s="423" t="s">
        <v>342</v>
      </c>
      <c r="B16" s="396">
        <v>118529</v>
      </c>
      <c r="C16" s="286">
        <f>B16/'- 3 -'!D16</f>
        <v>0.011000537641543904</v>
      </c>
      <c r="D16" s="396">
        <f>B16/'- 7 -'!F16</f>
        <v>80.96243169398907</v>
      </c>
      <c r="E16" s="396">
        <v>0</v>
      </c>
      <c r="F16" s="286">
        <f>E16/'- 3 -'!D16</f>
        <v>0</v>
      </c>
      <c r="G16" s="396">
        <f>E16/'- 7 -'!F16</f>
        <v>0</v>
      </c>
      <c r="H16" s="396">
        <v>84240</v>
      </c>
      <c r="I16" s="286">
        <f>H16/'- 3 -'!D16</f>
        <v>0.007818215718715745</v>
      </c>
      <c r="J16" s="396">
        <f>H16/'- 7 -'!F16</f>
        <v>57.540983606557376</v>
      </c>
    </row>
    <row r="17" spans="1:10" ht="13.5" customHeight="1">
      <c r="A17" s="422" t="s">
        <v>343</v>
      </c>
      <c r="B17" s="397">
        <v>91540</v>
      </c>
      <c r="C17" s="285">
        <f>B17/'- 3 -'!D17</f>
        <v>0.007269686384585787</v>
      </c>
      <c r="D17" s="397">
        <f>B17/'- 7 -'!F17</f>
        <v>58.9819587628866</v>
      </c>
      <c r="E17" s="397">
        <v>0</v>
      </c>
      <c r="F17" s="285">
        <f>E17/'- 3 -'!D17</f>
        <v>0</v>
      </c>
      <c r="G17" s="397">
        <f>E17/'- 7 -'!F17</f>
        <v>0</v>
      </c>
      <c r="H17" s="397">
        <v>281305</v>
      </c>
      <c r="I17" s="285">
        <f>H17/'- 3 -'!D17</f>
        <v>0.02233995115158297</v>
      </c>
      <c r="J17" s="397">
        <f>H17/'- 7 -'!F17</f>
        <v>181.25322164948454</v>
      </c>
    </row>
    <row r="18" spans="1:10" ht="13.5" customHeight="1">
      <c r="A18" s="423" t="s">
        <v>344</v>
      </c>
      <c r="B18" s="396">
        <v>0</v>
      </c>
      <c r="C18" s="286">
        <f>B18/'- 3 -'!D18</f>
        <v>0</v>
      </c>
      <c r="D18" s="396">
        <f>B18/'- 7 -'!F18</f>
        <v>0</v>
      </c>
      <c r="E18" s="396">
        <v>20000</v>
      </c>
      <c r="F18" s="286">
        <f>E18/'- 3 -'!D18</f>
        <v>0.0002665868718841743</v>
      </c>
      <c r="G18" s="396">
        <f>E18/'- 7 -'!F18</f>
        <v>3.332222592469177</v>
      </c>
      <c r="H18" s="396">
        <v>1912936</v>
      </c>
      <c r="I18" s="286">
        <f>H18/'- 3 -'!D18</f>
        <v>0.02549818121773124</v>
      </c>
      <c r="J18" s="396">
        <f>H18/'- 7 -'!F18</f>
        <v>318.7164278573809</v>
      </c>
    </row>
    <row r="19" spans="1:10" ht="13.5" customHeight="1">
      <c r="A19" s="422" t="s">
        <v>345</v>
      </c>
      <c r="B19" s="397">
        <v>100800</v>
      </c>
      <c r="C19" s="285">
        <f>B19/'- 3 -'!D19</f>
        <v>0.005487364227883486</v>
      </c>
      <c r="D19" s="397">
        <f>B19/'- 7 -'!F19</f>
        <v>33.8255033557047</v>
      </c>
      <c r="E19" s="397">
        <v>19000</v>
      </c>
      <c r="F19" s="285">
        <f>E19/'- 3 -'!D19</f>
        <v>0.001034324606446292</v>
      </c>
      <c r="G19" s="397">
        <f>E19/'- 7 -'!F19</f>
        <v>6.375838926174497</v>
      </c>
      <c r="H19" s="397">
        <v>256800</v>
      </c>
      <c r="I19" s="285">
        <f>H19/'- 3 -'!D19</f>
        <v>0.013979713628179357</v>
      </c>
      <c r="J19" s="397">
        <f>H19/'- 7 -'!F19</f>
        <v>86.1744966442953</v>
      </c>
    </row>
    <row r="20" spans="1:10" ht="13.5" customHeight="1">
      <c r="A20" s="423" t="s">
        <v>346</v>
      </c>
      <c r="B20" s="396">
        <v>207665</v>
      </c>
      <c r="C20" s="286">
        <f>B20/'- 3 -'!D20</f>
        <v>0.0057293019397438505</v>
      </c>
      <c r="D20" s="396">
        <f>B20/'- 7 -'!F20</f>
        <v>33.14684756584198</v>
      </c>
      <c r="E20" s="396">
        <v>6000</v>
      </c>
      <c r="F20" s="286">
        <f>E20/'- 3 -'!D20</f>
        <v>0.00016553493192624226</v>
      </c>
      <c r="G20" s="396">
        <f>E20/'- 7 -'!F20</f>
        <v>0.9577015163607342</v>
      </c>
      <c r="H20" s="396">
        <v>492270</v>
      </c>
      <c r="I20" s="286">
        <f>H20/'- 3 -'!D20</f>
        <v>0.013581313489888548</v>
      </c>
      <c r="J20" s="396">
        <f>H20/'- 7 -'!F20</f>
        <v>78.57462090981645</v>
      </c>
    </row>
    <row r="21" spans="1:10" ht="13.5" customHeight="1">
      <c r="A21" s="422" t="s">
        <v>347</v>
      </c>
      <c r="B21" s="397">
        <v>99945</v>
      </c>
      <c r="C21" s="285">
        <f>B21/'- 3 -'!D21</f>
        <v>0.004187581179033812</v>
      </c>
      <c r="D21" s="397">
        <f>B21/'- 7 -'!F21</f>
        <v>30.752307692307692</v>
      </c>
      <c r="E21" s="397">
        <v>0</v>
      </c>
      <c r="F21" s="285">
        <f>E21/'- 3 -'!D21</f>
        <v>0</v>
      </c>
      <c r="G21" s="397">
        <f>E21/'- 7 -'!F21</f>
        <v>0</v>
      </c>
      <c r="H21" s="397">
        <v>337800</v>
      </c>
      <c r="I21" s="285">
        <f>H21/'- 3 -'!D21</f>
        <v>0.014153433611262412</v>
      </c>
      <c r="J21" s="397">
        <f>H21/'- 7 -'!F21</f>
        <v>103.93846153846154</v>
      </c>
    </row>
    <row r="22" spans="1:10" ht="13.5" customHeight="1">
      <c r="A22" s="423" t="s">
        <v>348</v>
      </c>
      <c r="B22" s="396">
        <v>92700</v>
      </c>
      <c r="C22" s="286">
        <f>B22/'- 3 -'!D22</f>
        <v>0.007421209095088024</v>
      </c>
      <c r="D22" s="396">
        <f>B22/'- 7 -'!F22</f>
        <v>54.722550177095634</v>
      </c>
      <c r="E22" s="396">
        <v>0</v>
      </c>
      <c r="F22" s="286">
        <f>E22/'- 3 -'!D22</f>
        <v>0</v>
      </c>
      <c r="G22" s="396">
        <f>E22/'- 7 -'!F22</f>
        <v>0</v>
      </c>
      <c r="H22" s="396">
        <v>152080</v>
      </c>
      <c r="I22" s="286">
        <f>H22/'- 3 -'!D22</f>
        <v>0.012174945837982596</v>
      </c>
      <c r="J22" s="396">
        <f>H22/'- 7 -'!F22</f>
        <v>89.77567886658795</v>
      </c>
    </row>
    <row r="23" spans="1:10" ht="13.5" customHeight="1">
      <c r="A23" s="422" t="s">
        <v>349</v>
      </c>
      <c r="B23" s="397">
        <v>84989</v>
      </c>
      <c r="C23" s="285">
        <f>B23/'- 3 -'!D23</f>
        <v>0.008009152347668587</v>
      </c>
      <c r="D23" s="397">
        <f>B23/'- 7 -'!F23</f>
        <v>60.59821746880571</v>
      </c>
      <c r="E23" s="397">
        <v>0</v>
      </c>
      <c r="F23" s="285">
        <f>E23/'- 3 -'!D23</f>
        <v>0</v>
      </c>
      <c r="G23" s="397">
        <f>E23/'- 7 -'!F23</f>
        <v>0</v>
      </c>
      <c r="H23" s="397">
        <v>168500</v>
      </c>
      <c r="I23" s="285">
        <f>H23/'- 3 -'!D23</f>
        <v>0.015879021644944133</v>
      </c>
      <c r="J23" s="397">
        <f>H23/'- 7 -'!F23</f>
        <v>120.14260249554367</v>
      </c>
    </row>
    <row r="24" spans="1:10" ht="13.5" customHeight="1">
      <c r="A24" s="423" t="s">
        <v>350</v>
      </c>
      <c r="B24" s="396">
        <v>131940</v>
      </c>
      <c r="C24" s="286">
        <f>B24/'- 3 -'!D24</f>
        <v>0.0038043595007275543</v>
      </c>
      <c r="D24" s="396">
        <f>B24/'- 7 -'!F24</f>
        <v>28.836192765817945</v>
      </c>
      <c r="E24" s="396">
        <v>10000</v>
      </c>
      <c r="F24" s="286">
        <f>E24/'- 3 -'!D24</f>
        <v>0.0002883401167748639</v>
      </c>
      <c r="G24" s="396">
        <f>E24/'- 7 -'!F24</f>
        <v>2.1855534914217025</v>
      </c>
      <c r="H24" s="396">
        <v>727035</v>
      </c>
      <c r="I24" s="286">
        <f>H24/'- 3 -'!D24</f>
        <v>0.020963335679941318</v>
      </c>
      <c r="J24" s="396">
        <f>H24/'- 7 -'!F24</f>
        <v>158.89738826357774</v>
      </c>
    </row>
    <row r="25" spans="1:10" ht="13.5" customHeight="1">
      <c r="A25" s="422" t="s">
        <v>351</v>
      </c>
      <c r="B25" s="397">
        <v>443869</v>
      </c>
      <c r="C25" s="285">
        <f>B25/'- 3 -'!D25</f>
        <v>0.003989330890806733</v>
      </c>
      <c r="D25" s="397">
        <f>B25/'- 7 -'!F25</f>
        <v>29.46945956712256</v>
      </c>
      <c r="E25" s="397">
        <v>156906</v>
      </c>
      <c r="F25" s="285">
        <f>E25/'- 3 -'!D25</f>
        <v>0.001410213267321938</v>
      </c>
      <c r="G25" s="397">
        <f>E25/'- 7 -'!F25</f>
        <v>10.417341654494756</v>
      </c>
      <c r="H25" s="397">
        <v>2153779</v>
      </c>
      <c r="I25" s="285">
        <f>H25/'- 3 -'!D25</f>
        <v>0.019357371424160812</v>
      </c>
      <c r="J25" s="397">
        <f>H25/'- 7 -'!F25</f>
        <v>142.99422387465145</v>
      </c>
    </row>
    <row r="26" spans="1:10" ht="13.5" customHeight="1">
      <c r="A26" s="423" t="s">
        <v>352</v>
      </c>
      <c r="B26" s="396">
        <v>220860</v>
      </c>
      <c r="C26" s="286">
        <f>B26/'- 3 -'!D26</f>
        <v>0.008381596645964788</v>
      </c>
      <c r="D26" s="396">
        <f>B26/'- 7 -'!F26</f>
        <v>67.47937671860679</v>
      </c>
      <c r="E26" s="396">
        <v>6600</v>
      </c>
      <c r="F26" s="286">
        <f>E26/'- 3 -'!D26</f>
        <v>0.00025046879409294396</v>
      </c>
      <c r="G26" s="396">
        <f>E26/'- 7 -'!F26</f>
        <v>2.016498625114574</v>
      </c>
      <c r="H26" s="396">
        <v>340955</v>
      </c>
      <c r="I26" s="286">
        <f>H26/'- 3 -'!D26</f>
        <v>0.012939179953024198</v>
      </c>
      <c r="J26" s="396">
        <f>H26/'- 7 -'!F26</f>
        <v>104.17201344332416</v>
      </c>
    </row>
    <row r="27" spans="1:10" ht="13.5" customHeight="1">
      <c r="A27" s="422" t="s">
        <v>353</v>
      </c>
      <c r="B27" s="397">
        <v>152909</v>
      </c>
      <c r="C27" s="285">
        <f>B27/'- 3 -'!D27</f>
        <v>0.0056191646260267325</v>
      </c>
      <c r="D27" s="397">
        <f>B27/'- 7 -'!F27</f>
        <v>46.08107863759923</v>
      </c>
      <c r="E27" s="397">
        <v>0</v>
      </c>
      <c r="F27" s="285">
        <f>E27/'- 3 -'!D27</f>
        <v>0</v>
      </c>
      <c r="G27" s="397">
        <f>E27/'- 7 -'!F27</f>
        <v>0</v>
      </c>
      <c r="H27" s="397">
        <v>447479</v>
      </c>
      <c r="I27" s="285">
        <f>H27/'- 3 -'!D27</f>
        <v>0.016444147615181686</v>
      </c>
      <c r="J27" s="397">
        <f>H27/'- 7 -'!F27</f>
        <v>134.85350756119172</v>
      </c>
    </row>
    <row r="28" spans="1:10" ht="13.5" customHeight="1">
      <c r="A28" s="423" t="s">
        <v>354</v>
      </c>
      <c r="B28" s="396">
        <v>91947.62</v>
      </c>
      <c r="C28" s="286">
        <f>B28/'- 3 -'!D28</f>
        <v>0.005611570008100826</v>
      </c>
      <c r="D28" s="396">
        <f>B28/'- 7 -'!F28</f>
        <v>45.81391942121994</v>
      </c>
      <c r="E28" s="396">
        <v>0</v>
      </c>
      <c r="F28" s="286">
        <f>E28/'- 3 -'!D28</f>
        <v>0</v>
      </c>
      <c r="G28" s="396">
        <f>E28/'- 7 -'!F28</f>
        <v>0</v>
      </c>
      <c r="H28" s="396">
        <v>202844.99</v>
      </c>
      <c r="I28" s="286">
        <f>H28/'- 3 -'!D28</f>
        <v>0.01237964465178666</v>
      </c>
      <c r="J28" s="396">
        <f>H28/'- 7 -'!F28</f>
        <v>101.06976153225243</v>
      </c>
    </row>
    <row r="29" spans="1:10" ht="13.5" customHeight="1">
      <c r="A29" s="422" t="s">
        <v>355</v>
      </c>
      <c r="B29" s="397">
        <v>455702</v>
      </c>
      <c r="C29" s="285">
        <f>B29/'- 3 -'!D29</f>
        <v>0.004392820160235726</v>
      </c>
      <c r="D29" s="397">
        <f>B29/'- 7 -'!F29</f>
        <v>34.7347078775868</v>
      </c>
      <c r="E29" s="397">
        <v>890269</v>
      </c>
      <c r="F29" s="285">
        <f>E29/'- 3 -'!D29</f>
        <v>0.008581905743738013</v>
      </c>
      <c r="G29" s="397">
        <f>E29/'- 7 -'!F29</f>
        <v>67.85845497160715</v>
      </c>
      <c r="H29" s="397">
        <v>1757845</v>
      </c>
      <c r="I29" s="285">
        <f>H29/'- 3 -'!D29</f>
        <v>0.016945058293730487</v>
      </c>
      <c r="J29" s="397">
        <f>H29/'- 7 -'!F29</f>
        <v>133.98719463394184</v>
      </c>
    </row>
    <row r="30" spans="1:10" ht="13.5" customHeight="1">
      <c r="A30" s="423" t="s">
        <v>356</v>
      </c>
      <c r="B30" s="396">
        <v>98862</v>
      </c>
      <c r="C30" s="286">
        <f>B30/'- 3 -'!D30</f>
        <v>0.00986692003824527</v>
      </c>
      <c r="D30" s="396">
        <f>B30/'- 7 -'!F30</f>
        <v>77.07937002962733</v>
      </c>
      <c r="E30" s="396">
        <v>0</v>
      </c>
      <c r="F30" s="286">
        <f>E30/'- 3 -'!D30</f>
        <v>0</v>
      </c>
      <c r="G30" s="396">
        <f>E30/'- 7 -'!F30</f>
        <v>0</v>
      </c>
      <c r="H30" s="396">
        <v>205647</v>
      </c>
      <c r="I30" s="286">
        <f>H30/'- 3 -'!D30</f>
        <v>0.02052459494148434</v>
      </c>
      <c r="J30" s="396">
        <f>H30/'- 7 -'!F30</f>
        <v>160.33603617651647</v>
      </c>
    </row>
    <row r="31" spans="1:10" ht="13.5" customHeight="1">
      <c r="A31" s="422" t="s">
        <v>357</v>
      </c>
      <c r="B31" s="397">
        <v>93386</v>
      </c>
      <c r="C31" s="285">
        <f>B31/'- 3 -'!D31</f>
        <v>0.0038261839205220977</v>
      </c>
      <c r="D31" s="397">
        <f>B31/'- 7 -'!F31</f>
        <v>27.55318207299442</v>
      </c>
      <c r="E31" s="397">
        <v>6000</v>
      </c>
      <c r="F31" s="285">
        <f>E31/'- 3 -'!D31</f>
        <v>0.00024583024782229225</v>
      </c>
      <c r="G31" s="397">
        <f>E31/'- 7 -'!F31</f>
        <v>1.7702770483580679</v>
      </c>
      <c r="H31" s="397">
        <v>343270</v>
      </c>
      <c r="I31" s="285">
        <f>H31/'- 3 -'!D31</f>
        <v>0.014064358194993045</v>
      </c>
      <c r="J31" s="397">
        <f>H31/'- 7 -'!F31</f>
        <v>101.28050039831233</v>
      </c>
    </row>
    <row r="32" spans="1:10" ht="13.5" customHeight="1">
      <c r="A32" s="423" t="s">
        <v>358</v>
      </c>
      <c r="B32" s="396">
        <v>172506</v>
      </c>
      <c r="C32" s="286">
        <f>B32/'- 3 -'!D32</f>
        <v>0.0090555481072253</v>
      </c>
      <c r="D32" s="396">
        <f>B32/'- 7 -'!F32</f>
        <v>74.42018981880932</v>
      </c>
      <c r="E32" s="396">
        <v>4000</v>
      </c>
      <c r="F32" s="286">
        <f>E32/'- 3 -'!D32</f>
        <v>0.00020997642069783774</v>
      </c>
      <c r="G32" s="396">
        <f>E32/'- 7 -'!F32</f>
        <v>1.7256255392579811</v>
      </c>
      <c r="H32" s="396">
        <v>243070</v>
      </c>
      <c r="I32" s="286">
        <f>H32/'- 3 -'!D32</f>
        <v>0.012759742144755854</v>
      </c>
      <c r="J32" s="396">
        <f>H32/'- 7 -'!F32</f>
        <v>104.86194995685936</v>
      </c>
    </row>
    <row r="33" spans="1:10" ht="13.5" customHeight="1">
      <c r="A33" s="422" t="s">
        <v>359</v>
      </c>
      <c r="B33" s="397">
        <v>171820</v>
      </c>
      <c r="C33" s="285">
        <f>B33/'- 3 -'!D33</f>
        <v>0.008129142754408293</v>
      </c>
      <c r="D33" s="397">
        <f>B33/'- 7 -'!F33</f>
        <v>69.49241658240648</v>
      </c>
      <c r="E33" s="397">
        <v>0</v>
      </c>
      <c r="F33" s="285">
        <f>E33/'- 3 -'!D33</f>
        <v>0</v>
      </c>
      <c r="G33" s="397">
        <f>E33/'- 7 -'!F33</f>
        <v>0</v>
      </c>
      <c r="H33" s="397">
        <v>276935</v>
      </c>
      <c r="I33" s="285">
        <f>H33/'- 3 -'!D33</f>
        <v>0.013102340523175769</v>
      </c>
      <c r="J33" s="397">
        <f>H33/'- 7 -'!F33</f>
        <v>112.00606673407482</v>
      </c>
    </row>
    <row r="34" spans="1:10" ht="13.5" customHeight="1">
      <c r="A34" s="423" t="s">
        <v>360</v>
      </c>
      <c r="B34" s="396">
        <v>149925</v>
      </c>
      <c r="C34" s="286">
        <f>B34/'- 3 -'!D34</f>
        <v>0.008529608679702485</v>
      </c>
      <c r="D34" s="396">
        <f>B34/'- 7 -'!F34</f>
        <v>68.12605080201755</v>
      </c>
      <c r="E34" s="396">
        <v>0</v>
      </c>
      <c r="F34" s="286">
        <f>E34/'- 3 -'!D34</f>
        <v>0</v>
      </c>
      <c r="G34" s="396">
        <f>E34/'- 7 -'!F34</f>
        <v>0</v>
      </c>
      <c r="H34" s="396">
        <v>249195</v>
      </c>
      <c r="I34" s="286">
        <f>H34/'- 3 -'!D34</f>
        <v>0.014177327563371422</v>
      </c>
      <c r="J34" s="396">
        <f>H34/'- 7 -'!F34</f>
        <v>113.23442541009679</v>
      </c>
    </row>
    <row r="35" spans="1:10" ht="13.5" customHeight="1">
      <c r="A35" s="422" t="s">
        <v>361</v>
      </c>
      <c r="B35" s="397">
        <v>435800</v>
      </c>
      <c r="C35" s="285">
        <f>B35/'- 3 -'!D35</f>
        <v>0.003440295309012882</v>
      </c>
      <c r="D35" s="397">
        <f>B35/'- 7 -'!F35</f>
        <v>24.455667789001122</v>
      </c>
      <c r="E35" s="397">
        <v>0</v>
      </c>
      <c r="F35" s="285">
        <f>E35/'- 3 -'!D35</f>
        <v>0</v>
      </c>
      <c r="G35" s="397">
        <f>E35/'- 7 -'!F35</f>
        <v>0</v>
      </c>
      <c r="H35" s="397">
        <v>2125859</v>
      </c>
      <c r="I35" s="285">
        <f>H35/'- 3 -'!D35</f>
        <v>0.01678197050326484</v>
      </c>
      <c r="J35" s="397">
        <f>H35/'- 7 -'!F35</f>
        <v>119.29624017957352</v>
      </c>
    </row>
    <row r="36" spans="1:10" ht="13.5" customHeight="1">
      <c r="A36" s="423" t="s">
        <v>362</v>
      </c>
      <c r="B36" s="396">
        <v>126375</v>
      </c>
      <c r="C36" s="286">
        <f>B36/'- 3 -'!D36</f>
        <v>0.007625485625016782</v>
      </c>
      <c r="D36" s="396">
        <f>B36/'- 7 -'!F36</f>
        <v>59.47142783192234</v>
      </c>
      <c r="E36" s="396">
        <v>0</v>
      </c>
      <c r="F36" s="286">
        <f>E36/'- 3 -'!D36</f>
        <v>0</v>
      </c>
      <c r="G36" s="396">
        <f>E36/'- 7 -'!F36</f>
        <v>0</v>
      </c>
      <c r="H36" s="396">
        <v>140050</v>
      </c>
      <c r="I36" s="286">
        <f>H36/'- 3 -'!D36</f>
        <v>0.00845063708631929</v>
      </c>
      <c r="J36" s="396">
        <f>H36/'- 7 -'!F36</f>
        <v>65.9068128020631</v>
      </c>
    </row>
    <row r="37" spans="1:10" ht="13.5" customHeight="1">
      <c r="A37" s="422" t="s">
        <v>363</v>
      </c>
      <c r="B37" s="397">
        <v>151767</v>
      </c>
      <c r="C37" s="285">
        <f>B37/'- 3 -'!D37</f>
        <v>0.005953839769286671</v>
      </c>
      <c r="D37" s="397">
        <f>B37/'- 7 -'!F37</f>
        <v>46.5828729281768</v>
      </c>
      <c r="E37" s="397">
        <v>0</v>
      </c>
      <c r="F37" s="285">
        <f>E37/'- 3 -'!D37</f>
        <v>0</v>
      </c>
      <c r="G37" s="397">
        <f>E37/'- 7 -'!F37</f>
        <v>0</v>
      </c>
      <c r="H37" s="397">
        <v>331751</v>
      </c>
      <c r="I37" s="285">
        <f>H37/'- 3 -'!D37</f>
        <v>0.013014636233836224</v>
      </c>
      <c r="J37" s="397">
        <f>H37/'- 7 -'!F37</f>
        <v>101.82658072437079</v>
      </c>
    </row>
    <row r="38" spans="1:10" ht="13.5" customHeight="1">
      <c r="A38" s="423" t="s">
        <v>364</v>
      </c>
      <c r="B38" s="396">
        <v>229732</v>
      </c>
      <c r="C38" s="286">
        <f>B38/'- 3 -'!D38</f>
        <v>0.0035122364976031216</v>
      </c>
      <c r="D38" s="396">
        <f>B38/'- 7 -'!F38</f>
        <v>26.892515159319174</v>
      </c>
      <c r="E38" s="396">
        <v>0</v>
      </c>
      <c r="F38" s="286">
        <f>E38/'- 3 -'!D38</f>
        <v>0</v>
      </c>
      <c r="G38" s="396">
        <f>E38/'- 7 -'!F38</f>
        <v>0</v>
      </c>
      <c r="H38" s="396">
        <v>1151472</v>
      </c>
      <c r="I38" s="286">
        <f>H38/'- 3 -'!D38</f>
        <v>0.017604173490711184</v>
      </c>
      <c r="J38" s="396">
        <f>H38/'- 7 -'!F38</f>
        <v>134.79174958443565</v>
      </c>
    </row>
    <row r="39" spans="1:10" ht="13.5" customHeight="1">
      <c r="A39" s="422" t="s">
        <v>365</v>
      </c>
      <c r="B39" s="397">
        <v>105000</v>
      </c>
      <c r="C39" s="285">
        <f>B39/'- 3 -'!D39</f>
        <v>0.007058661714040707</v>
      </c>
      <c r="D39" s="397">
        <f>B39/'- 7 -'!F39</f>
        <v>59.15492957746479</v>
      </c>
      <c r="E39" s="397">
        <v>7500</v>
      </c>
      <c r="F39" s="285">
        <f>E39/'- 3 -'!D39</f>
        <v>0.0005041901224314791</v>
      </c>
      <c r="G39" s="397">
        <f>E39/'- 7 -'!F39</f>
        <v>4.225352112676056</v>
      </c>
      <c r="H39" s="397">
        <v>220523</v>
      </c>
      <c r="I39" s="285">
        <f>H39/'- 3 -'!D39</f>
        <v>0.014824735782527607</v>
      </c>
      <c r="J39" s="397">
        <f>H39/'- 7 -'!F39</f>
        <v>124.23830985915492</v>
      </c>
    </row>
    <row r="40" spans="1:10" ht="13.5" customHeight="1">
      <c r="A40" s="423" t="s">
        <v>366</v>
      </c>
      <c r="B40" s="396">
        <v>294243</v>
      </c>
      <c r="C40" s="286">
        <f>B40/'- 3 -'!D40</f>
        <v>0.004413984170543664</v>
      </c>
      <c r="D40" s="396">
        <f>B40/'- 7 -'!F40</f>
        <v>32.44706894270213</v>
      </c>
      <c r="E40" s="396">
        <v>177218</v>
      </c>
      <c r="F40" s="286">
        <f>E40/'- 3 -'!D40</f>
        <v>0.002658474277163457</v>
      </c>
      <c r="G40" s="396">
        <f>E40/'- 7 -'!F40</f>
        <v>19.542366900445504</v>
      </c>
      <c r="H40" s="396">
        <v>1427733</v>
      </c>
      <c r="I40" s="286">
        <f>H40/'- 3 -'!D40</f>
        <v>0.02141764073151381</v>
      </c>
      <c r="J40" s="396">
        <f>H40/'- 7 -'!F40</f>
        <v>157.4404525605399</v>
      </c>
    </row>
    <row r="41" spans="1:10" ht="13.5" customHeight="1">
      <c r="A41" s="422" t="s">
        <v>367</v>
      </c>
      <c r="B41" s="397">
        <v>90834</v>
      </c>
      <c r="C41" s="285">
        <f>B41/'- 3 -'!D41</f>
        <v>0.0022877419429909135</v>
      </c>
      <c r="D41" s="397">
        <f>B41/'- 7 -'!F41</f>
        <v>19.259466576766258</v>
      </c>
      <c r="E41" s="397">
        <v>120222</v>
      </c>
      <c r="F41" s="285">
        <f>E41/'- 3 -'!D41</f>
        <v>0.0030279070818223747</v>
      </c>
      <c r="G41" s="397">
        <f>E41/'- 7 -'!F41</f>
        <v>25.490582720038674</v>
      </c>
      <c r="H41" s="397">
        <v>468117</v>
      </c>
      <c r="I41" s="285">
        <f>H41/'- 3 -'!D41</f>
        <v>0.011789978368530258</v>
      </c>
      <c r="J41" s="397">
        <f>H41/'- 7 -'!F41</f>
        <v>99.25450509188289</v>
      </c>
    </row>
    <row r="42" spans="1:10" ht="13.5" customHeight="1">
      <c r="A42" s="423" t="s">
        <v>368</v>
      </c>
      <c r="B42" s="396">
        <v>116087</v>
      </c>
      <c r="C42" s="286">
        <f>B42/'- 3 -'!D42</f>
        <v>0.00757616991838879</v>
      </c>
      <c r="D42" s="396">
        <f>B42/'- 7 -'!F42</f>
        <v>62.09521262369618</v>
      </c>
      <c r="E42" s="396">
        <v>0</v>
      </c>
      <c r="F42" s="286">
        <f>E42/'- 3 -'!D42</f>
        <v>0</v>
      </c>
      <c r="G42" s="396">
        <f>E42/'- 7 -'!F42</f>
        <v>0</v>
      </c>
      <c r="H42" s="396">
        <v>194810</v>
      </c>
      <c r="I42" s="286">
        <f>H42/'- 3 -'!D42</f>
        <v>0.012713858242536376</v>
      </c>
      <c r="J42" s="396">
        <f>H42/'- 7 -'!F42</f>
        <v>104.20433270928055</v>
      </c>
    </row>
    <row r="43" spans="1:10" ht="13.5" customHeight="1">
      <c r="A43" s="422" t="s">
        <v>369</v>
      </c>
      <c r="B43" s="397">
        <v>104149</v>
      </c>
      <c r="C43" s="285">
        <f>B43/'- 3 -'!D43</f>
        <v>0.011444034562524916</v>
      </c>
      <c r="D43" s="397">
        <f>B43/'- 7 -'!F43</f>
        <v>86.75468554768847</v>
      </c>
      <c r="E43" s="397">
        <v>2000</v>
      </c>
      <c r="F43" s="285">
        <f>E43/'- 3 -'!D43</f>
        <v>0.00021976273536039552</v>
      </c>
      <c r="G43" s="397">
        <f>E43/'- 7 -'!F43</f>
        <v>1.665972511453561</v>
      </c>
      <c r="H43" s="397">
        <v>126308</v>
      </c>
      <c r="I43" s="285">
        <f>H43/'- 3 -'!D43</f>
        <v>0.013878895788950418</v>
      </c>
      <c r="J43" s="397">
        <f>H43/'- 7 -'!F43</f>
        <v>105.21282798833819</v>
      </c>
    </row>
    <row r="44" spans="1:10" ht="13.5" customHeight="1">
      <c r="A44" s="423" t="s">
        <v>370</v>
      </c>
      <c r="B44" s="396">
        <v>88582</v>
      </c>
      <c r="C44" s="286">
        <f>B44/'- 3 -'!D44</f>
        <v>0.012718131197669725</v>
      </c>
      <c r="D44" s="396">
        <f>B44/'- 7 -'!F44</f>
        <v>106.98309178743962</v>
      </c>
      <c r="E44" s="396">
        <v>0</v>
      </c>
      <c r="F44" s="286">
        <f>E44/'- 3 -'!D44</f>
        <v>0</v>
      </c>
      <c r="G44" s="396">
        <f>E44/'- 7 -'!F44</f>
        <v>0</v>
      </c>
      <c r="H44" s="396">
        <v>75091</v>
      </c>
      <c r="I44" s="286">
        <f>H44/'- 3 -'!D44</f>
        <v>0.010781165358246792</v>
      </c>
      <c r="J44" s="396">
        <f>H44/'- 7 -'!F44</f>
        <v>90.68961352657004</v>
      </c>
    </row>
    <row r="45" spans="1:10" ht="13.5" customHeight="1">
      <c r="A45" s="422" t="s">
        <v>371</v>
      </c>
      <c r="B45" s="397">
        <v>64209</v>
      </c>
      <c r="C45" s="285">
        <f>B45/'- 3 -'!D45</f>
        <v>0.0062357760228978236</v>
      </c>
      <c r="D45" s="397">
        <f>B45/'- 7 -'!F45</f>
        <v>45.409476661951906</v>
      </c>
      <c r="E45" s="397">
        <v>0</v>
      </c>
      <c r="F45" s="285">
        <f>E45/'- 3 -'!D45</f>
        <v>0</v>
      </c>
      <c r="G45" s="397">
        <f>E45/'- 7 -'!F45</f>
        <v>0</v>
      </c>
      <c r="H45" s="397">
        <v>116702</v>
      </c>
      <c r="I45" s="285">
        <f>H45/'- 3 -'!D45</f>
        <v>0.011333730994474633</v>
      </c>
      <c r="J45" s="397">
        <f>H45/'- 7 -'!F45</f>
        <v>82.53323903818954</v>
      </c>
    </row>
    <row r="46" spans="1:10" ht="13.5" customHeight="1">
      <c r="A46" s="423" t="s">
        <v>372</v>
      </c>
      <c r="B46" s="396">
        <v>1620500</v>
      </c>
      <c r="C46" s="286">
        <f>B46/'- 3 -'!D46</f>
        <v>0.006206574564496095</v>
      </c>
      <c r="D46" s="396">
        <f>B46/'- 7 -'!F46</f>
        <v>52.29696803446662</v>
      </c>
      <c r="E46" s="396">
        <v>81800</v>
      </c>
      <c r="F46" s="286">
        <f>E46/'- 3 -'!D46</f>
        <v>0.0003132970067113734</v>
      </c>
      <c r="G46" s="396">
        <f>E46/'- 7 -'!F46</f>
        <v>2.639859293563326</v>
      </c>
      <c r="H46" s="396">
        <v>6830200</v>
      </c>
      <c r="I46" s="286">
        <f>H46/'- 3 -'!D46</f>
        <v>0.026159917056723995</v>
      </c>
      <c r="J46" s="396">
        <f>H46/'- 7 -'!F46</f>
        <v>220.4250238006874</v>
      </c>
    </row>
    <row r="47" spans="1:10" ht="13.5" customHeight="1">
      <c r="A47" s="422" t="s">
        <v>376</v>
      </c>
      <c r="B47" s="397">
        <v>0</v>
      </c>
      <c r="C47" s="285">
        <f>B47/'- 3 -'!D47</f>
        <v>0</v>
      </c>
      <c r="D47" s="397">
        <f>B47/'- 7 -'!F47</f>
        <v>0</v>
      </c>
      <c r="E47" s="397">
        <v>0</v>
      </c>
      <c r="F47" s="285">
        <f>E47/'- 3 -'!D47</f>
        <v>0</v>
      </c>
      <c r="G47" s="397">
        <f>E47/'- 7 -'!F47</f>
        <v>0</v>
      </c>
      <c r="H47" s="397">
        <v>0</v>
      </c>
      <c r="I47" s="285">
        <f>H47/'- 3 -'!D47</f>
        <v>0</v>
      </c>
      <c r="J47" s="397">
        <f>H47/'- 7 -'!F47</f>
        <v>0</v>
      </c>
    </row>
    <row r="48" spans="1:10" ht="4.5" customHeight="1">
      <c r="A48" s="424"/>
      <c r="B48" s="333"/>
      <c r="C48" s="163"/>
      <c r="D48" s="333"/>
      <c r="E48" s="333"/>
      <c r="F48" s="163"/>
      <c r="G48" s="333"/>
      <c r="H48" s="333"/>
      <c r="I48" s="163"/>
      <c r="J48" s="333"/>
    </row>
    <row r="49" spans="1:10" ht="13.5" customHeight="1">
      <c r="A49" s="418" t="s">
        <v>373</v>
      </c>
      <c r="B49" s="398">
        <f>SUM(B11:B47)</f>
        <v>7352802.62</v>
      </c>
      <c r="C49" s="82">
        <f>B49/'- 3 -'!D49</f>
        <v>0.005216385548826993</v>
      </c>
      <c r="D49" s="398">
        <f>B49/'- 7 -'!F49</f>
        <v>41.01143632342042</v>
      </c>
      <c r="E49" s="398">
        <f>SUM(E11:E47)</f>
        <v>1652715</v>
      </c>
      <c r="F49" s="82">
        <f>E49/'- 3 -'!D49</f>
        <v>0.001172505109667911</v>
      </c>
      <c r="G49" s="398">
        <f>E49/'- 7 -'!F49</f>
        <v>9.218283080100113</v>
      </c>
      <c r="H49" s="398">
        <f>SUM(H11:H47)</f>
        <v>26109008.990000002</v>
      </c>
      <c r="I49" s="82">
        <f>H49/'- 3 -'!D49</f>
        <v>0.018522822415927988</v>
      </c>
      <c r="J49" s="398">
        <f>H49/'- 7 -'!F49</f>
        <v>145.62718666600034</v>
      </c>
    </row>
    <row r="50" spans="1:10" ht="4.5" customHeight="1">
      <c r="A50" s="424" t="s">
        <v>3</v>
      </c>
      <c r="B50" s="333"/>
      <c r="C50" s="163"/>
      <c r="D50" s="333"/>
      <c r="E50" s="333"/>
      <c r="F50" s="163"/>
      <c r="G50" s="10"/>
      <c r="H50" s="333"/>
      <c r="I50" s="163"/>
      <c r="J50" s="333"/>
    </row>
    <row r="51" spans="1:10" ht="13.5" customHeight="1">
      <c r="A51" s="423" t="s">
        <v>374</v>
      </c>
      <c r="B51" s="396">
        <v>0</v>
      </c>
      <c r="C51" s="286">
        <f>B51/'- 3 -'!D51</f>
        <v>0</v>
      </c>
      <c r="D51" s="396">
        <f>B51/'- 7 -'!F51</f>
        <v>0</v>
      </c>
      <c r="E51" s="396">
        <v>0</v>
      </c>
      <c r="F51" s="286">
        <f>E51/'- 3 -'!D51</f>
        <v>0</v>
      </c>
      <c r="G51" s="9">
        <f>E51/'- 7 -'!F51</f>
        <v>0</v>
      </c>
      <c r="H51" s="396">
        <v>45000</v>
      </c>
      <c r="I51" s="286">
        <f>H51/'- 3 -'!D51</f>
        <v>0.032990304424448856</v>
      </c>
      <c r="J51" s="396">
        <f>H51/'- 7 -'!F51</f>
        <v>307.1672354948806</v>
      </c>
    </row>
    <row r="52" spans="1:10" ht="13.5" customHeight="1">
      <c r="A52" s="422" t="s">
        <v>375</v>
      </c>
      <c r="B52" s="397">
        <v>33403</v>
      </c>
      <c r="C52" s="285">
        <f>B52/'- 3 -'!D52</f>
        <v>0.014070292067132012</v>
      </c>
      <c r="D52" s="397">
        <f>B52/'- 7 -'!F52</f>
        <v>138.02892561983472</v>
      </c>
      <c r="E52" s="397">
        <v>0</v>
      </c>
      <c r="F52" s="285">
        <f>E52/'- 3 -'!D52</f>
        <v>0</v>
      </c>
      <c r="G52" s="8">
        <f>E52/'- 7 -'!F52</f>
        <v>0</v>
      </c>
      <c r="H52" s="397">
        <v>22000</v>
      </c>
      <c r="I52" s="285">
        <f>H52/'- 3 -'!D52</f>
        <v>0.009267024682720242</v>
      </c>
      <c r="J52" s="397">
        <f>H52/'- 7 -'!F52</f>
        <v>90.9090909090909</v>
      </c>
    </row>
    <row r="53" spans="1:10" ht="49.5" customHeight="1">
      <c r="A53" s="336"/>
      <c r="B53" s="336"/>
      <c r="C53" s="336"/>
      <c r="D53" s="336"/>
      <c r="E53" s="336"/>
      <c r="F53" s="336"/>
      <c r="G53" s="336"/>
      <c r="H53" s="336"/>
      <c r="I53" s="336"/>
      <c r="J53" s="336"/>
    </row>
    <row r="54" spans="1:10" ht="12" customHeight="1">
      <c r="A54" s="231" t="s">
        <v>411</v>
      </c>
      <c r="B54" s="11"/>
      <c r="C54" s="106"/>
      <c r="D54" s="140"/>
      <c r="E54" s="140"/>
      <c r="F54" s="140"/>
      <c r="G54" s="140"/>
      <c r="H54" s="140"/>
      <c r="I54" s="140"/>
      <c r="J54" s="140"/>
    </row>
    <row r="55" spans="1:10" ht="12" customHeight="1">
      <c r="A55" s="4"/>
      <c r="C55" s="106"/>
      <c r="D55" s="140"/>
      <c r="E55" s="140"/>
      <c r="F55" s="140"/>
      <c r="G55" s="140"/>
      <c r="H55" s="140"/>
      <c r="I55" s="140"/>
      <c r="J55" s="140"/>
    </row>
    <row r="56" spans="1:10" ht="12" customHeight="1">
      <c r="A56" s="4"/>
      <c r="C56" s="106"/>
      <c r="D56" s="140"/>
      <c r="E56" s="204"/>
      <c r="F56" s="140"/>
      <c r="G56" s="140"/>
      <c r="H56" s="140"/>
      <c r="I56" s="140"/>
      <c r="J56" s="140"/>
    </row>
    <row r="57" spans="1:10" ht="12" customHeight="1">
      <c r="A57" s="4"/>
      <c r="C57" s="106"/>
      <c r="D57" s="140"/>
      <c r="E57" s="204"/>
      <c r="F57" s="140"/>
      <c r="G57" s="140"/>
      <c r="H57" s="140"/>
      <c r="I57" s="140"/>
      <c r="J57" s="140"/>
    </row>
    <row r="58" spans="1:10" ht="12" customHeight="1">
      <c r="A58" s="4"/>
      <c r="C58" s="106"/>
      <c r="D58" s="140"/>
      <c r="E58" s="204"/>
      <c r="F58" s="140"/>
      <c r="G58" s="140"/>
      <c r="H58" s="140"/>
      <c r="I58" s="140"/>
      <c r="J58" s="140"/>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J58"/>
  <sheetViews>
    <sheetView showGridLines="0" showZeros="0" workbookViewId="0" topLeftCell="A1">
      <selection activeCell="A1" sqref="A1"/>
    </sheetView>
  </sheetViews>
  <sheetFormatPr defaultColWidth="15.83203125" defaultRowHeight="12"/>
  <cols>
    <col min="1" max="1" width="35.83203125" style="68" customWidth="1"/>
    <col min="2" max="2" width="16.83203125" style="68" customWidth="1"/>
    <col min="3" max="3" width="7.83203125" style="68" customWidth="1"/>
    <col min="4" max="4" width="9.83203125" style="68" customWidth="1"/>
    <col min="5" max="5" width="16.83203125" style="68" customWidth="1"/>
    <col min="6" max="6" width="7.83203125" style="68" customWidth="1"/>
    <col min="7" max="7" width="9.83203125" style="68" customWidth="1"/>
    <col min="8" max="8" width="15.83203125" style="68" customWidth="1"/>
    <col min="9" max="9" width="7.83203125" style="68" customWidth="1"/>
    <col min="10" max="10" width="9.83203125" style="68" customWidth="1"/>
    <col min="11" max="16384" width="15.83203125" style="68" customWidth="1"/>
  </cols>
  <sheetData>
    <row r="1" spans="1:10" ht="6.75" customHeight="1">
      <c r="A1" s="66"/>
      <c r="B1" s="117"/>
      <c r="C1" s="117"/>
      <c r="D1" s="117"/>
      <c r="E1" s="117"/>
      <c r="F1" s="117"/>
      <c r="G1" s="117"/>
      <c r="H1" s="117"/>
      <c r="I1" s="117"/>
      <c r="J1" s="117"/>
    </row>
    <row r="2" spans="1:10" ht="15.75" customHeight="1">
      <c r="A2" s="353"/>
      <c r="B2" s="395" t="s">
        <v>0</v>
      </c>
      <c r="C2" s="165"/>
      <c r="D2" s="165"/>
      <c r="E2" s="165"/>
      <c r="F2" s="165"/>
      <c r="G2" s="165"/>
      <c r="H2" s="179"/>
      <c r="I2" s="179"/>
      <c r="J2" s="356" t="s">
        <v>299</v>
      </c>
    </row>
    <row r="3" spans="1:10" ht="15.75" customHeight="1">
      <c r="A3" s="354"/>
      <c r="B3" s="536" t="s">
        <v>569</v>
      </c>
      <c r="C3" s="168"/>
      <c r="D3" s="168"/>
      <c r="E3" s="168"/>
      <c r="F3" s="168"/>
      <c r="G3" s="168"/>
      <c r="H3" s="180"/>
      <c r="I3" s="180"/>
      <c r="J3" s="183"/>
    </row>
    <row r="4" spans="2:10" ht="15.75" customHeight="1">
      <c r="B4" s="117"/>
      <c r="C4" s="117"/>
      <c r="D4" s="117"/>
      <c r="E4" s="117"/>
      <c r="F4" s="117"/>
      <c r="G4" s="117"/>
      <c r="H4" s="117"/>
      <c r="I4" s="117"/>
      <c r="J4" s="117"/>
    </row>
    <row r="5" spans="2:10" ht="15.75" customHeight="1">
      <c r="B5" s="276" t="s">
        <v>226</v>
      </c>
      <c r="C5" s="128"/>
      <c r="D5" s="195"/>
      <c r="E5" s="195"/>
      <c r="F5" s="195"/>
      <c r="G5" s="195"/>
      <c r="H5" s="195"/>
      <c r="I5" s="195"/>
      <c r="J5" s="196"/>
    </row>
    <row r="6" spans="2:10" ht="15.75" customHeight="1">
      <c r="B6" s="54" t="s">
        <v>16</v>
      </c>
      <c r="C6" s="52"/>
      <c r="D6" s="53"/>
      <c r="E6" s="54" t="s">
        <v>233</v>
      </c>
      <c r="F6" s="52"/>
      <c r="G6" s="53"/>
      <c r="H6" s="54" t="s">
        <v>224</v>
      </c>
      <c r="I6" s="52"/>
      <c r="J6" s="53"/>
    </row>
    <row r="7" spans="2:10" ht="15.75" customHeight="1">
      <c r="B7" s="55" t="s">
        <v>43</v>
      </c>
      <c r="C7" s="56"/>
      <c r="D7" s="57"/>
      <c r="E7" s="55" t="s">
        <v>232</v>
      </c>
      <c r="F7" s="56"/>
      <c r="G7" s="57"/>
      <c r="H7" s="55" t="s">
        <v>171</v>
      </c>
      <c r="I7" s="56"/>
      <c r="J7" s="57"/>
    </row>
    <row r="8" spans="1:10" ht="15.75" customHeight="1">
      <c r="A8" s="323"/>
      <c r="B8" s="59"/>
      <c r="C8" s="191"/>
      <c r="D8" s="192" t="s">
        <v>74</v>
      </c>
      <c r="E8" s="59"/>
      <c r="F8" s="60"/>
      <c r="G8" s="192" t="s">
        <v>74</v>
      </c>
      <c r="H8" s="59"/>
      <c r="I8" s="60"/>
      <c r="J8" s="192" t="s">
        <v>74</v>
      </c>
    </row>
    <row r="9" spans="1:10" ht="15.75" customHeight="1">
      <c r="A9" s="324" t="s">
        <v>99</v>
      </c>
      <c r="B9" s="62" t="s">
        <v>100</v>
      </c>
      <c r="C9" s="62" t="s">
        <v>101</v>
      </c>
      <c r="D9" s="62" t="s">
        <v>102</v>
      </c>
      <c r="E9" s="62" t="s">
        <v>100</v>
      </c>
      <c r="F9" s="62" t="s">
        <v>101</v>
      </c>
      <c r="G9" s="62" t="s">
        <v>102</v>
      </c>
      <c r="H9" s="62" t="s">
        <v>100</v>
      </c>
      <c r="I9" s="62" t="s">
        <v>101</v>
      </c>
      <c r="J9" s="62" t="s">
        <v>102</v>
      </c>
    </row>
    <row r="10" ht="4.5" customHeight="1">
      <c r="A10" s="63"/>
    </row>
    <row r="11" spans="1:10" ht="13.5" customHeight="1">
      <c r="A11" s="422" t="s">
        <v>338</v>
      </c>
      <c r="B11" s="397">
        <v>557702</v>
      </c>
      <c r="C11" s="285">
        <f>B11/'- 3 -'!D11</f>
        <v>0.04899176762050201</v>
      </c>
      <c r="D11" s="397">
        <f>IF(AND(B11&gt;0,'- 7 -'!D11=0),"N/A ",IF(B11&gt;0,B11/'- 7 -'!D11,0))</f>
        <v>14300.051282051281</v>
      </c>
      <c r="E11" s="397">
        <v>372419</v>
      </c>
      <c r="F11" s="285">
        <f>E11/'- 3 -'!D11</f>
        <v>0.03271543782424976</v>
      </c>
      <c r="G11" s="397">
        <f>E11/'- 7 -'!F11</f>
        <v>234.07856693903204</v>
      </c>
      <c r="H11" s="397">
        <v>179930</v>
      </c>
      <c r="I11" s="285">
        <f>H11/'- 3 -'!D11</f>
        <v>0.015806091331852724</v>
      </c>
      <c r="J11" s="397">
        <f>H11/'- 7 -'!F11</f>
        <v>113.0923947203017</v>
      </c>
    </row>
    <row r="12" spans="1:10" ht="13.5" customHeight="1">
      <c r="A12" s="423" t="s">
        <v>339</v>
      </c>
      <c r="B12" s="396">
        <v>0</v>
      </c>
      <c r="C12" s="286">
        <f>B12/'- 3 -'!D12</f>
        <v>0</v>
      </c>
      <c r="D12" s="396">
        <f>IF(AND(B12&gt;0,'- 7 -'!D12=0),"N/A ",IF(B12&gt;0,B12/'- 7 -'!D12,0))</f>
        <v>0</v>
      </c>
      <c r="E12" s="396">
        <v>895186</v>
      </c>
      <c r="F12" s="286">
        <f>E12/'- 3 -'!D12</f>
        <v>0.04702256172753256</v>
      </c>
      <c r="G12" s="396">
        <f>E12/'- 7 -'!F12</f>
        <v>370.83098591549293</v>
      </c>
      <c r="H12" s="396">
        <v>813857</v>
      </c>
      <c r="I12" s="286">
        <f>H12/'- 3 -'!D12</f>
        <v>0.04275049098163339</v>
      </c>
      <c r="J12" s="396">
        <f>H12/'- 7 -'!F12</f>
        <v>337.1404308202154</v>
      </c>
    </row>
    <row r="13" spans="1:10" ht="13.5" customHeight="1">
      <c r="A13" s="422" t="s">
        <v>340</v>
      </c>
      <c r="B13" s="397">
        <v>2005400</v>
      </c>
      <c r="C13" s="285">
        <f>B13/'- 3 -'!D13</f>
        <v>0.04131880629980962</v>
      </c>
      <c r="D13" s="397">
        <f>IF(AND(B13&gt;0,'- 7 -'!D13=0),"N/A ",IF(B13&gt;0,B13/'- 7 -'!D13,0))</f>
        <v>10958.469945355191</v>
      </c>
      <c r="E13" s="397">
        <v>1836100</v>
      </c>
      <c r="F13" s="285">
        <f>E13/'- 3 -'!D13</f>
        <v>0.03783058753718981</v>
      </c>
      <c r="G13" s="397">
        <f>E13/'- 7 -'!F13</f>
        <v>251.7619635266694</v>
      </c>
      <c r="H13" s="397">
        <v>2098300</v>
      </c>
      <c r="I13" s="285">
        <f>H13/'- 3 -'!D13</f>
        <v>0.04323289680806349</v>
      </c>
      <c r="J13" s="397">
        <f>H13/'- 7 -'!F13</f>
        <v>287.714246537776</v>
      </c>
    </row>
    <row r="14" spans="1:10" ht="13.5" customHeight="1">
      <c r="A14" s="423" t="s">
        <v>377</v>
      </c>
      <c r="B14" s="396">
        <v>520013</v>
      </c>
      <c r="C14" s="286">
        <f>B14/'- 3 -'!D14</f>
        <v>0.012452972047799826</v>
      </c>
      <c r="D14" s="396">
        <f>IF(AND(B14&gt;0,'- 7 -'!D14=0),"N/A ",IF(B14&gt;0,B14/'- 7 -'!D14,0))</f>
        <v>8666.883333333333</v>
      </c>
      <c r="E14" s="396">
        <v>1763843</v>
      </c>
      <c r="F14" s="286">
        <f>E14/'- 3 -'!D14</f>
        <v>0.04223949704278045</v>
      </c>
      <c r="G14" s="396">
        <f>E14/'- 7 -'!F14</f>
        <v>393.89079946404644</v>
      </c>
      <c r="H14" s="396">
        <v>1602738</v>
      </c>
      <c r="I14" s="286">
        <f>H14/'- 3 -'!D14</f>
        <v>0.03838144722140907</v>
      </c>
      <c r="J14" s="396">
        <f>H14/'- 7 -'!F14</f>
        <v>357.9138008039303</v>
      </c>
    </row>
    <row r="15" spans="1:10" ht="13.5" customHeight="1">
      <c r="A15" s="422" t="s">
        <v>341</v>
      </c>
      <c r="B15" s="397">
        <v>0</v>
      </c>
      <c r="C15" s="285">
        <f>B15/'- 3 -'!D15</f>
        <v>0</v>
      </c>
      <c r="D15" s="397">
        <f>IF(AND(B15&gt;0,'- 7 -'!D15=0),"N/A ",IF(B15&gt;0,B15/'- 7 -'!D15,0))</f>
        <v>0</v>
      </c>
      <c r="E15" s="397">
        <v>552500</v>
      </c>
      <c r="F15" s="285">
        <f>E15/'- 3 -'!D15</f>
        <v>0.04263478824323143</v>
      </c>
      <c r="G15" s="397">
        <f>E15/'- 7 -'!F15</f>
        <v>343.59452736318406</v>
      </c>
      <c r="H15" s="397">
        <v>608800</v>
      </c>
      <c r="I15" s="285">
        <f>H15/'- 3 -'!D15</f>
        <v>0.046979292456976095</v>
      </c>
      <c r="J15" s="397">
        <f>H15/'- 7 -'!F15</f>
        <v>378.60696517412936</v>
      </c>
    </row>
    <row r="16" spans="1:10" ht="13.5" customHeight="1">
      <c r="A16" s="423" t="s">
        <v>342</v>
      </c>
      <c r="B16" s="396">
        <v>411504</v>
      </c>
      <c r="C16" s="286">
        <f>B16/'- 3 -'!D16</f>
        <v>0.03819120419176643</v>
      </c>
      <c r="D16" s="396">
        <f>IF(AND(B16&gt;0,'- 7 -'!D16=0),"N/A ",IF(B16&gt;0,B16/'- 7 -'!D16,0))</f>
        <v>27433.6</v>
      </c>
      <c r="E16" s="396">
        <v>231172</v>
      </c>
      <c r="F16" s="286">
        <f>E16/'- 3 -'!D16</f>
        <v>0.02145480251812626</v>
      </c>
      <c r="G16" s="396">
        <f>E16/'- 7 -'!F16</f>
        <v>157.90437158469945</v>
      </c>
      <c r="H16" s="396">
        <v>243404</v>
      </c>
      <c r="I16" s="286">
        <f>H16/'- 3 -'!D16</f>
        <v>0.022590040109191443</v>
      </c>
      <c r="J16" s="396">
        <f>H16/'- 7 -'!F16</f>
        <v>166.25956284153006</v>
      </c>
    </row>
    <row r="17" spans="1:10" ht="13.5" customHeight="1">
      <c r="A17" s="422" t="s">
        <v>343</v>
      </c>
      <c r="B17" s="397">
        <v>0</v>
      </c>
      <c r="C17" s="285">
        <f>B17/'- 3 -'!D17</f>
        <v>0</v>
      </c>
      <c r="D17" s="397">
        <f>IF(AND(B17&gt;0,'- 7 -'!D17=0),"N/A ",IF(B17&gt;0,B17/'- 7 -'!D17,0))</f>
        <v>0</v>
      </c>
      <c r="E17" s="397">
        <v>340520</v>
      </c>
      <c r="F17" s="285">
        <f>E17/'- 3 -'!D17</f>
        <v>0.027042534495074856</v>
      </c>
      <c r="G17" s="397">
        <f>E17/'- 7 -'!F17</f>
        <v>219.40721649484536</v>
      </c>
      <c r="H17" s="397">
        <v>649320</v>
      </c>
      <c r="I17" s="285">
        <f>H17/'- 3 -'!D17</f>
        <v>0.05156601227047458</v>
      </c>
      <c r="J17" s="397">
        <f>H17/'- 7 -'!F17</f>
        <v>418.37628865979383</v>
      </c>
    </row>
    <row r="18" spans="1:10" ht="13.5" customHeight="1">
      <c r="A18" s="423" t="s">
        <v>344</v>
      </c>
      <c r="B18" s="396">
        <v>139610</v>
      </c>
      <c r="C18" s="286">
        <f>B18/'- 3 -'!D18</f>
        <v>0.0018609096591874787</v>
      </c>
      <c r="D18" s="396">
        <f>IF(AND(B18&gt;0,'- 7 -'!D18=0),"N/A ",IF(B18&gt;0,B18/'- 7 -'!D18,0))</f>
        <v>9972.142857142857</v>
      </c>
      <c r="E18" s="396">
        <v>5123170</v>
      </c>
      <c r="F18" s="286">
        <f>E18/'- 3 -'!D18</f>
        <v>0.06828849322154226</v>
      </c>
      <c r="G18" s="396">
        <f>E18/'- 7 -'!F18</f>
        <v>853.5771409530157</v>
      </c>
      <c r="H18" s="396">
        <v>3700581</v>
      </c>
      <c r="I18" s="286">
        <f>H18/'- 3 -'!D18</f>
        <v>0.04932631564720048</v>
      </c>
      <c r="J18" s="396">
        <f>H18/'- 7 -'!F18</f>
        <v>616.557980673109</v>
      </c>
    </row>
    <row r="19" spans="1:10" ht="13.5" customHeight="1">
      <c r="A19" s="422" t="s">
        <v>345</v>
      </c>
      <c r="B19" s="397">
        <v>910600</v>
      </c>
      <c r="C19" s="285">
        <f>B19/'- 3 -'!D19</f>
        <v>0.04957136771736808</v>
      </c>
      <c r="D19" s="397">
        <f>IF(AND(B19&gt;0,'- 7 -'!D19=0),"N/A ",IF(B19&gt;0,B19/'- 7 -'!D19,0))</f>
        <v>15176.666666666666</v>
      </c>
      <c r="E19" s="397">
        <v>724800</v>
      </c>
      <c r="F19" s="285">
        <f>E19/'- 3 -'!D19</f>
        <v>0.03945676182906697</v>
      </c>
      <c r="G19" s="397">
        <f>E19/'- 7 -'!F19</f>
        <v>243.2214765100671</v>
      </c>
      <c r="H19" s="397">
        <v>571300</v>
      </c>
      <c r="I19" s="285">
        <f>H19/'- 3 -'!D19</f>
        <v>0.03110050777172456</v>
      </c>
      <c r="J19" s="397">
        <f>H19/'- 7 -'!F19</f>
        <v>191.71140939597316</v>
      </c>
    </row>
    <row r="20" spans="1:10" ht="13.5" customHeight="1">
      <c r="A20" s="423" t="s">
        <v>346</v>
      </c>
      <c r="B20" s="396">
        <v>137055</v>
      </c>
      <c r="C20" s="286">
        <f>B20/'- 3 -'!D20</f>
        <v>0.003781231682525189</v>
      </c>
      <c r="D20" s="396">
        <f>IF(AND(B20&gt;0,'- 7 -'!D20=0),"N/A ",IF(B20&gt;0,B20/'- 7 -'!D20,0))</f>
        <v>34263.75</v>
      </c>
      <c r="E20" s="396">
        <v>1635176</v>
      </c>
      <c r="F20" s="286">
        <f>E20/'- 3 -'!D20</f>
        <v>0.04511312464123752</v>
      </c>
      <c r="G20" s="396">
        <f>E20/'- 7 -'!F20</f>
        <v>261.00175578611334</v>
      </c>
      <c r="H20" s="396">
        <v>1470926</v>
      </c>
      <c r="I20" s="286">
        <f>H20/'- 3 -'!D20</f>
        <v>0.04058160587975664</v>
      </c>
      <c r="J20" s="396">
        <f>H20/'- 7 -'!F20</f>
        <v>234.78467677573823</v>
      </c>
    </row>
    <row r="21" spans="1:10" ht="13.5" customHeight="1">
      <c r="A21" s="422" t="s">
        <v>347</v>
      </c>
      <c r="B21" s="397">
        <v>430600</v>
      </c>
      <c r="C21" s="285">
        <f>B21/'- 3 -'!D21</f>
        <v>0.01804164746302426</v>
      </c>
      <c r="D21" s="397">
        <f>IF(AND(B21&gt;0,'- 7 -'!D21=0),"N/A ",IF(B21&gt;0,B21/'- 7 -'!D21,0))</f>
        <v>20027.906976744187</v>
      </c>
      <c r="E21" s="397">
        <v>634241</v>
      </c>
      <c r="F21" s="285">
        <f>E21/'- 3 -'!D21</f>
        <v>0.026573972430552647</v>
      </c>
      <c r="G21" s="397">
        <f>E21/'- 7 -'!F21</f>
        <v>195.15107692307691</v>
      </c>
      <c r="H21" s="397">
        <v>1437414</v>
      </c>
      <c r="I21" s="285">
        <f>H21/'- 3 -'!D21</f>
        <v>0.06022600243013366</v>
      </c>
      <c r="J21" s="397">
        <f>H21/'- 7 -'!F21</f>
        <v>442.2812307692308</v>
      </c>
    </row>
    <row r="22" spans="1:10" ht="13.5" customHeight="1">
      <c r="A22" s="423" t="s">
        <v>348</v>
      </c>
      <c r="B22" s="396">
        <v>312700</v>
      </c>
      <c r="C22" s="286">
        <f>B22/'- 3 -'!D22</f>
        <v>0.02503357156455259</v>
      </c>
      <c r="D22" s="396">
        <f>IF(AND(B22&gt;0,'- 7 -'!D22=0),"N/A ",IF(B22&gt;0,B22/'- 7 -'!D22,0))</f>
        <v>7817.5</v>
      </c>
      <c r="E22" s="396">
        <v>1062400</v>
      </c>
      <c r="F22" s="286">
        <f>E22/'- 3 -'!D22</f>
        <v>0.08505169948890526</v>
      </c>
      <c r="G22" s="396">
        <f>E22/'- 7 -'!F22</f>
        <v>627.1546635182999</v>
      </c>
      <c r="H22" s="396">
        <v>376555</v>
      </c>
      <c r="I22" s="286">
        <f>H22/'- 3 -'!D22</f>
        <v>0.03014555977131468</v>
      </c>
      <c r="J22" s="396">
        <f>H22/'- 7 -'!F22</f>
        <v>222.2874852420307</v>
      </c>
    </row>
    <row r="23" spans="1:10" ht="13.5" customHeight="1">
      <c r="A23" s="422" t="s">
        <v>349</v>
      </c>
      <c r="B23" s="397">
        <v>0</v>
      </c>
      <c r="C23" s="285">
        <f>B23/'- 3 -'!D23</f>
        <v>0</v>
      </c>
      <c r="D23" s="397">
        <f>IF(AND(B23&gt;0,'- 7 -'!D23=0),"N/A ",IF(B23&gt;0,B23/'- 7 -'!D23,0))</f>
        <v>0</v>
      </c>
      <c r="E23" s="397">
        <v>781250</v>
      </c>
      <c r="F23" s="285">
        <f>E23/'- 3 -'!D23</f>
        <v>0.07362306029740417</v>
      </c>
      <c r="G23" s="397">
        <f>E23/'- 7 -'!F23</f>
        <v>557.0409982174688</v>
      </c>
      <c r="H23" s="397">
        <v>362000</v>
      </c>
      <c r="I23" s="285">
        <f>H23/'- 3 -'!D23</f>
        <v>0.034113981219405204</v>
      </c>
      <c r="J23" s="397">
        <f>H23/'- 7 -'!F23</f>
        <v>258.11051693404636</v>
      </c>
    </row>
    <row r="24" spans="1:10" ht="13.5" customHeight="1">
      <c r="A24" s="423" t="s">
        <v>350</v>
      </c>
      <c r="B24" s="396">
        <v>607325</v>
      </c>
      <c r="C24" s="286">
        <f>B24/'- 3 -'!D24</f>
        <v>0.01751161614202942</v>
      </c>
      <c r="D24" s="396">
        <f>IF(AND(B24&gt;0,'- 7 -'!D24=0),"N/A ",IF(B24&gt;0,B24/'- 7 -'!D24,0))</f>
        <v>33740.27777777778</v>
      </c>
      <c r="E24" s="396">
        <v>1727285</v>
      </c>
      <c r="F24" s="286">
        <f>E24/'- 3 -'!D24</f>
        <v>0.04980455586034708</v>
      </c>
      <c r="G24" s="396">
        <f>E24/'- 7 -'!F24</f>
        <v>377.50737624303355</v>
      </c>
      <c r="H24" s="396">
        <v>1649135</v>
      </c>
      <c r="I24" s="286">
        <f>H24/'- 3 -'!D24</f>
        <v>0.047551177847751515</v>
      </c>
      <c r="J24" s="396">
        <f>H24/'- 7 -'!F24</f>
        <v>360.42727570757296</v>
      </c>
    </row>
    <row r="25" spans="1:10" ht="13.5" customHeight="1">
      <c r="A25" s="422" t="s">
        <v>351</v>
      </c>
      <c r="B25" s="397">
        <v>3213488</v>
      </c>
      <c r="C25" s="285">
        <f>B25/'- 3 -'!D25</f>
        <v>0.028881645137724753</v>
      </c>
      <c r="D25" s="397">
        <f>IF(AND(B25&gt;0,'- 7 -'!D25=0),"N/A ",IF(B25&gt;0,B25/'- 7 -'!D25,0))</f>
        <v>18362.788571428573</v>
      </c>
      <c r="E25" s="397">
        <v>4913878</v>
      </c>
      <c r="F25" s="285">
        <f>E25/'- 3 -'!D25</f>
        <v>0.04416412342167534</v>
      </c>
      <c r="G25" s="397">
        <f>E25/'- 7 -'!F25</f>
        <v>326.2433939715841</v>
      </c>
      <c r="H25" s="397">
        <v>4988218</v>
      </c>
      <c r="I25" s="285">
        <f>H25/'- 3 -'!D25</f>
        <v>0.04483226392804675</v>
      </c>
      <c r="J25" s="397">
        <f>H25/'- 7 -'!F25</f>
        <v>331.17899349356</v>
      </c>
    </row>
    <row r="26" spans="1:10" ht="13.5" customHeight="1">
      <c r="A26" s="423" t="s">
        <v>352</v>
      </c>
      <c r="B26" s="396">
        <v>97636</v>
      </c>
      <c r="C26" s="286">
        <f>B26/'- 3 -'!D26</f>
        <v>0.003705268360614951</v>
      </c>
      <c r="D26" s="396">
        <f>IF(AND(B26&gt;0,'- 7 -'!D26=0),"N/A ",IF(B26&gt;0,B26/'- 7 -'!D26,0))</f>
        <v>8876</v>
      </c>
      <c r="E26" s="396">
        <v>1279954</v>
      </c>
      <c r="F26" s="286">
        <f>E26/'- 3 -'!D26</f>
        <v>0.04857402043552121</v>
      </c>
      <c r="G26" s="396">
        <f>E26/'- 7 -'!F26</f>
        <v>391.06446684998474</v>
      </c>
      <c r="H26" s="396">
        <v>1044322</v>
      </c>
      <c r="I26" s="286">
        <f>H26/'- 3 -'!D26</f>
        <v>0.03963182908859567</v>
      </c>
      <c r="J26" s="396">
        <f>H26/'- 7 -'!F26</f>
        <v>319.0717995722579</v>
      </c>
    </row>
    <row r="27" spans="1:10" ht="13.5" customHeight="1">
      <c r="A27" s="422" t="s">
        <v>353</v>
      </c>
      <c r="B27" s="397">
        <v>1146079</v>
      </c>
      <c r="C27" s="285">
        <f>B27/'- 3 -'!D27</f>
        <v>0.0421165959847497</v>
      </c>
      <c r="D27" s="397">
        <f>IF(AND(B27&gt;0,'- 7 -'!D27=0),"N/A ",IF(B27&gt;0,B27/'- 7 -'!D27,0))</f>
        <v>19425.06779661017</v>
      </c>
      <c r="E27" s="397">
        <v>1013361</v>
      </c>
      <c r="F27" s="285">
        <f>E27/'- 3 -'!D27</f>
        <v>0.03723941876930119</v>
      </c>
      <c r="G27" s="397">
        <f>E27/'- 7 -'!F27</f>
        <v>305.38927028020714</v>
      </c>
      <c r="H27" s="397">
        <v>1108853</v>
      </c>
      <c r="I27" s="285">
        <f>H27/'- 3 -'!D27</f>
        <v>0.040748599186860295</v>
      </c>
      <c r="J27" s="397">
        <f>H27/'- 7 -'!F27</f>
        <v>334.16700318841805</v>
      </c>
    </row>
    <row r="28" spans="1:10" ht="13.5" customHeight="1">
      <c r="A28" s="423" t="s">
        <v>354</v>
      </c>
      <c r="B28" s="396">
        <v>0</v>
      </c>
      <c r="C28" s="286">
        <f>B28/'- 3 -'!D28</f>
        <v>0</v>
      </c>
      <c r="D28" s="396">
        <f>IF(AND(B28&gt;0,'- 7 -'!D28=0),"N/A ",IF(B28&gt;0,B28/'- 7 -'!D28,0))</f>
        <v>0</v>
      </c>
      <c r="E28" s="396">
        <v>688016.59</v>
      </c>
      <c r="F28" s="286">
        <f>E28/'- 3 -'!D28</f>
        <v>0.04198970306702667</v>
      </c>
      <c r="G28" s="396">
        <f>E28/'- 7 -'!F28</f>
        <v>342.81188153344823</v>
      </c>
      <c r="H28" s="396">
        <v>516511.91</v>
      </c>
      <c r="I28" s="286">
        <f>H28/'- 3 -'!D28</f>
        <v>0.0315227598385132</v>
      </c>
      <c r="J28" s="396">
        <f>H28/'- 7 -'!F28</f>
        <v>257.3577763605018</v>
      </c>
    </row>
    <row r="29" spans="1:10" ht="13.5" customHeight="1">
      <c r="A29" s="422" t="s">
        <v>355</v>
      </c>
      <c r="B29" s="397">
        <v>1612430</v>
      </c>
      <c r="C29" s="285">
        <f>B29/'- 3 -'!D29</f>
        <v>0.01554330463980604</v>
      </c>
      <c r="D29" s="397">
        <f>IF(AND(B29&gt;0,'- 7 -'!D29=0),"N/A ",IF(B29&gt;0,B29/'- 7 -'!D29,0))</f>
        <v>27800.51724137931</v>
      </c>
      <c r="E29" s="397">
        <v>5298779</v>
      </c>
      <c r="F29" s="285">
        <f>E29/'- 3 -'!D29</f>
        <v>0.05107851889136695</v>
      </c>
      <c r="G29" s="397">
        <f>E29/'- 7 -'!F29</f>
        <v>403.8857425968977</v>
      </c>
      <c r="H29" s="397">
        <v>5293536</v>
      </c>
      <c r="I29" s="285">
        <f>H29/'- 3 -'!D29</f>
        <v>0.05102797806402778</v>
      </c>
      <c r="J29" s="397">
        <f>H29/'- 7 -'!F29</f>
        <v>403.4861084644994</v>
      </c>
    </row>
    <row r="30" spans="1:10" ht="13.5" customHeight="1">
      <c r="A30" s="423" t="s">
        <v>356</v>
      </c>
      <c r="B30" s="396">
        <v>0</v>
      </c>
      <c r="C30" s="286">
        <f>B30/'- 3 -'!D30</f>
        <v>0</v>
      </c>
      <c r="D30" s="396">
        <f>IF(AND(B30&gt;0,'- 7 -'!D30=0),"N/A ",IF(B30&gt;0,B30/'- 7 -'!D30,0))</f>
        <v>0</v>
      </c>
      <c r="E30" s="396">
        <v>487773</v>
      </c>
      <c r="F30" s="286">
        <f>E30/'- 3 -'!D30</f>
        <v>0.0486821750299914</v>
      </c>
      <c r="G30" s="396">
        <f>E30/'- 7 -'!F30</f>
        <v>380.30017152658667</v>
      </c>
      <c r="H30" s="396">
        <v>408781</v>
      </c>
      <c r="I30" s="286">
        <f>H30/'- 3 -'!D30</f>
        <v>0.04079837996554732</v>
      </c>
      <c r="J30" s="396">
        <f>H30/'- 7 -'!F30</f>
        <v>318.71277093404024</v>
      </c>
    </row>
    <row r="31" spans="1:10" ht="13.5" customHeight="1">
      <c r="A31" s="422" t="s">
        <v>357</v>
      </c>
      <c r="B31" s="397">
        <v>970493</v>
      </c>
      <c r="C31" s="285">
        <f>B31/'- 3 -'!D31</f>
        <v>0.039762755783299984</v>
      </c>
      <c r="D31" s="397">
        <f>IF(AND(B31&gt;0,'- 7 -'!D31=0),"N/A ",IF(B31&gt;0,B31/'- 7 -'!D31,0))</f>
        <v>11350.795321637426</v>
      </c>
      <c r="E31" s="397">
        <v>1038846</v>
      </c>
      <c r="F31" s="285">
        <f>E31/'- 3 -'!D31</f>
        <v>0.042563294938199506</v>
      </c>
      <c r="G31" s="397">
        <f>E31/'- 7 -'!F31</f>
        <v>306.5075384297642</v>
      </c>
      <c r="H31" s="397">
        <v>894647</v>
      </c>
      <c r="I31" s="285">
        <f>H31/'- 3 -'!D31</f>
        <v>0.036655215620578385</v>
      </c>
      <c r="J31" s="397">
        <f>H31/'- 7 -'!F31</f>
        <v>263.9621750804001</v>
      </c>
    </row>
    <row r="32" spans="1:10" ht="13.5" customHeight="1">
      <c r="A32" s="423" t="s">
        <v>358</v>
      </c>
      <c r="B32" s="396">
        <v>0</v>
      </c>
      <c r="C32" s="286">
        <f>B32/'- 3 -'!D32</f>
        <v>0</v>
      </c>
      <c r="D32" s="396">
        <f>IF(AND(B32&gt;0,'- 7 -'!D32=0),"N/A ",IF(B32&gt;0,B32/'- 7 -'!D32,0))</f>
        <v>0</v>
      </c>
      <c r="E32" s="396">
        <v>838685</v>
      </c>
      <c r="F32" s="286">
        <f>E32/'- 3 -'!D32</f>
        <v>0.04402601859824151</v>
      </c>
      <c r="G32" s="396">
        <f>E32/'- 7 -'!F32</f>
        <v>361.81406384814494</v>
      </c>
      <c r="H32" s="396">
        <v>783955</v>
      </c>
      <c r="I32" s="286">
        <f>H32/'- 3 -'!D32</f>
        <v>0.04115301622204334</v>
      </c>
      <c r="J32" s="396">
        <f>H32/'- 7 -'!F32</f>
        <v>338.2031924072476</v>
      </c>
    </row>
    <row r="33" spans="1:10" ht="13.5" customHeight="1">
      <c r="A33" s="422" t="s">
        <v>359</v>
      </c>
      <c r="B33" s="397">
        <v>0</v>
      </c>
      <c r="C33" s="285">
        <f>B33/'- 3 -'!D33</f>
        <v>0</v>
      </c>
      <c r="D33" s="397">
        <f>IF(AND(B33&gt;0,'- 7 -'!D33=0),"N/A ",IF(B33&gt;0,B33/'- 7 -'!D33,0))</f>
        <v>0</v>
      </c>
      <c r="E33" s="397">
        <v>894315</v>
      </c>
      <c r="F33" s="285">
        <f>E33/'- 3 -'!D33</f>
        <v>0.04231180480973491</v>
      </c>
      <c r="G33" s="397">
        <f>E33/'- 7 -'!F33</f>
        <v>361.70475227502527</v>
      </c>
      <c r="H33" s="397">
        <v>1173050</v>
      </c>
      <c r="I33" s="285">
        <f>H33/'- 3 -'!D33</f>
        <v>0.055499306879633614</v>
      </c>
      <c r="J33" s="397">
        <f>H33/'- 7 -'!F33</f>
        <v>474.4388270980789</v>
      </c>
    </row>
    <row r="34" spans="1:10" ht="13.5" customHeight="1">
      <c r="A34" s="423" t="s">
        <v>360</v>
      </c>
      <c r="B34" s="396">
        <v>192410</v>
      </c>
      <c r="C34" s="286">
        <f>B34/'- 3 -'!D34</f>
        <v>0.010946686717102251</v>
      </c>
      <c r="D34" s="396">
        <f>IF(AND(B34&gt;0,'- 7 -'!D34=0),"N/A ",IF(B34&gt;0,B34/'- 7 -'!D34,0))</f>
        <v>25317.105263157897</v>
      </c>
      <c r="E34" s="396">
        <v>586960</v>
      </c>
      <c r="F34" s="286">
        <f>E34/'- 3 -'!D34</f>
        <v>0.03339362421636265</v>
      </c>
      <c r="G34" s="396">
        <f>E34/'- 7 -'!F34</f>
        <v>266.71513609306135</v>
      </c>
      <c r="H34" s="396">
        <v>778740</v>
      </c>
      <c r="I34" s="286">
        <f>H34/'- 3 -'!D34</f>
        <v>0.04430446865587135</v>
      </c>
      <c r="J34" s="396">
        <f>H34/'- 7 -'!F34</f>
        <v>353.86013541146</v>
      </c>
    </row>
    <row r="35" spans="1:10" ht="13.5" customHeight="1">
      <c r="A35" s="422" t="s">
        <v>361</v>
      </c>
      <c r="B35" s="397">
        <v>4266284</v>
      </c>
      <c r="C35" s="285">
        <f>B35/'- 3 -'!D35</f>
        <v>0.03367892802229627</v>
      </c>
      <c r="D35" s="397">
        <f>IF(AND(B35&gt;0,'- 7 -'!D35=0),"N/A ",IF(B35&gt;0,B35/'- 7 -'!D35,0))</f>
        <v>21016.17733990148</v>
      </c>
      <c r="E35" s="397">
        <v>4817315</v>
      </c>
      <c r="F35" s="285">
        <f>E35/'- 3 -'!D35</f>
        <v>0.03802888067126524</v>
      </c>
      <c r="G35" s="397">
        <f>E35/'- 7 -'!F35</f>
        <v>270.33193041526374</v>
      </c>
      <c r="H35" s="397">
        <v>6290250</v>
      </c>
      <c r="I35" s="285">
        <f>H35/'- 3 -'!D35</f>
        <v>0.04965653411546187</v>
      </c>
      <c r="J35" s="397">
        <f>H35/'- 7 -'!F35</f>
        <v>352.9882154882155</v>
      </c>
    </row>
    <row r="36" spans="1:10" ht="13.5" customHeight="1">
      <c r="A36" s="423" t="s">
        <v>362</v>
      </c>
      <c r="B36" s="396">
        <v>95400</v>
      </c>
      <c r="C36" s="286">
        <f>B36/'- 3 -'!D36</f>
        <v>0.0057564496825052505</v>
      </c>
      <c r="D36" s="396">
        <f>IF(AND(B36&gt;0,'- 7 -'!D36=0),"N/A ",IF(B36&gt;0,B36/'- 7 -'!D36,0))</f>
        <v>11003.460207612457</v>
      </c>
      <c r="E36" s="396">
        <v>684200</v>
      </c>
      <c r="F36" s="286">
        <f>E36/'- 3 -'!D36</f>
        <v>0.041284726129665536</v>
      </c>
      <c r="G36" s="396">
        <f>E36/'- 7 -'!F36</f>
        <v>321.9810162025817</v>
      </c>
      <c r="H36" s="396">
        <v>429850</v>
      </c>
      <c r="I36" s="286">
        <f>H36/'- 3 -'!D36</f>
        <v>0.025937210650155994</v>
      </c>
      <c r="J36" s="396">
        <f>H36/'- 7 -'!F36</f>
        <v>202.2852087323586</v>
      </c>
    </row>
    <row r="37" spans="1:10" ht="13.5" customHeight="1">
      <c r="A37" s="422" t="s">
        <v>363</v>
      </c>
      <c r="B37" s="397">
        <v>0</v>
      </c>
      <c r="C37" s="285">
        <f>B37/'- 3 -'!D37</f>
        <v>0</v>
      </c>
      <c r="D37" s="397">
        <f>IF(AND(B37&gt;0,'- 7 -'!D37=0),"N/A ",IF(B37&gt;0,B37/'- 7 -'!D37,0))</f>
        <v>0</v>
      </c>
      <c r="E37" s="397">
        <v>2090562</v>
      </c>
      <c r="F37" s="285">
        <f>E37/'- 3 -'!D37</f>
        <v>0.08201302770536073</v>
      </c>
      <c r="G37" s="397">
        <f>E37/'- 7 -'!F37</f>
        <v>641.670349907919</v>
      </c>
      <c r="H37" s="397">
        <v>633424</v>
      </c>
      <c r="I37" s="285">
        <f>H37/'- 3 -'!D37</f>
        <v>0.02484930849275956</v>
      </c>
      <c r="J37" s="397">
        <f>H37/'- 7 -'!F37</f>
        <v>194.42111724984653</v>
      </c>
    </row>
    <row r="38" spans="1:10" ht="13.5" customHeight="1">
      <c r="A38" s="423" t="s">
        <v>364</v>
      </c>
      <c r="B38" s="396">
        <v>1659842</v>
      </c>
      <c r="C38" s="286">
        <f>B38/'- 3 -'!D38</f>
        <v>0.02537634135712291</v>
      </c>
      <c r="D38" s="396">
        <f>IF(AND(B38&gt;0,'- 7 -'!D38=0),"N/A ",IF(B38&gt;0,B38/'- 7 -'!D38,0))</f>
        <v>36083.52173913043</v>
      </c>
      <c r="E38" s="396">
        <v>3735696</v>
      </c>
      <c r="F38" s="286">
        <f>E38/'- 3 -'!D38</f>
        <v>0.05711284381431403</v>
      </c>
      <c r="G38" s="396">
        <f>E38/'- 7 -'!F38</f>
        <v>437.3019923676632</v>
      </c>
      <c r="H38" s="396">
        <v>1321515</v>
      </c>
      <c r="I38" s="286">
        <f>H38/'- 3 -'!D38</f>
        <v>0.02020386021594723</v>
      </c>
      <c r="J38" s="396">
        <f>H38/'- 7 -'!F38</f>
        <v>154.69704773722285</v>
      </c>
    </row>
    <row r="39" spans="1:10" ht="13.5" customHeight="1">
      <c r="A39" s="422" t="s">
        <v>365</v>
      </c>
      <c r="B39" s="397">
        <v>0</v>
      </c>
      <c r="C39" s="285">
        <f>B39/'- 3 -'!D39</f>
        <v>0</v>
      </c>
      <c r="D39" s="397">
        <f>IF(AND(B39&gt;0,'- 7 -'!D39=0),"N/A ",IF(B39&gt;0,B39/'- 7 -'!D39,0))</f>
        <v>0</v>
      </c>
      <c r="E39" s="397">
        <v>765900</v>
      </c>
      <c r="F39" s="285">
        <f>E39/'- 3 -'!D39</f>
        <v>0.05148789530270264</v>
      </c>
      <c r="G39" s="397">
        <f>E39/'- 7 -'!F39</f>
        <v>431.49295774647885</v>
      </c>
      <c r="H39" s="397">
        <v>487481</v>
      </c>
      <c r="I39" s="285">
        <f>H39/'- 3 -'!D39</f>
        <v>0.03277108067640264</v>
      </c>
      <c r="J39" s="397">
        <f>H39/'- 7 -'!F39</f>
        <v>274.63718309859155</v>
      </c>
    </row>
    <row r="40" spans="1:10" ht="13.5" customHeight="1">
      <c r="A40" s="423" t="s">
        <v>366</v>
      </c>
      <c r="B40" s="396">
        <v>1457924</v>
      </c>
      <c r="C40" s="286">
        <f>B40/'- 3 -'!D40</f>
        <v>0.021870540532334504</v>
      </c>
      <c r="D40" s="396">
        <f>IF(AND(B40&gt;0,'- 7 -'!D40=0),"N/A ",IF(B40&gt;0,B40/'- 7 -'!D40,0))</f>
        <v>13253.854545454546</v>
      </c>
      <c r="E40" s="396">
        <v>2999226</v>
      </c>
      <c r="F40" s="286">
        <f>E40/'- 3 -'!D40</f>
        <v>0.04499184717353681</v>
      </c>
      <c r="G40" s="396">
        <f>E40/'- 7 -'!F40</f>
        <v>330.7337567817917</v>
      </c>
      <c r="H40" s="396">
        <v>1418675</v>
      </c>
      <c r="I40" s="286">
        <f>H40/'- 3 -'!D40</f>
        <v>0.021281760290460718</v>
      </c>
      <c r="J40" s="396">
        <f>H40/'- 7 -'!F40</f>
        <v>156.44159940011468</v>
      </c>
    </row>
    <row r="41" spans="1:10" ht="13.5" customHeight="1">
      <c r="A41" s="422" t="s">
        <v>367</v>
      </c>
      <c r="B41" s="397">
        <v>359149</v>
      </c>
      <c r="C41" s="285">
        <f>B41/'- 3 -'!D41</f>
        <v>0.009045514136592504</v>
      </c>
      <c r="D41" s="397">
        <f>IF(AND(B41&gt;0,'- 7 -'!D41=0),"N/A ",IF(B41&gt;0,B41/'- 7 -'!D41,0))</f>
        <v>14964.541666666666</v>
      </c>
      <c r="E41" s="397">
        <v>2258861</v>
      </c>
      <c r="F41" s="285">
        <f>E41/'- 3 -'!D41</f>
        <v>0.056891594040627935</v>
      </c>
      <c r="G41" s="397">
        <f>E41/'- 7 -'!F41</f>
        <v>478.94464551886745</v>
      </c>
      <c r="H41" s="397">
        <v>1515546</v>
      </c>
      <c r="I41" s="285">
        <f>H41/'- 3 -'!D41</f>
        <v>0.03817048848153893</v>
      </c>
      <c r="J41" s="397">
        <f>H41/'- 7 -'!F41</f>
        <v>321.3401097887552</v>
      </c>
    </row>
    <row r="42" spans="1:10" ht="13.5" customHeight="1">
      <c r="A42" s="423" t="s">
        <v>368</v>
      </c>
      <c r="B42" s="396">
        <v>0</v>
      </c>
      <c r="C42" s="286">
        <f>B42/'- 3 -'!D42</f>
        <v>0</v>
      </c>
      <c r="D42" s="396">
        <f>IF(AND(B42&gt;0,'- 7 -'!D42=0),"N/A ",IF(B42&gt;0,B42/'- 7 -'!D42,0))</f>
        <v>0</v>
      </c>
      <c r="E42" s="396">
        <v>1138593</v>
      </c>
      <c r="F42" s="286">
        <f>E42/'- 3 -'!D42</f>
        <v>0.07430783839609989</v>
      </c>
      <c r="G42" s="396">
        <f>E42/'- 7 -'!F42</f>
        <v>609.0361059106713</v>
      </c>
      <c r="H42" s="396">
        <v>418667</v>
      </c>
      <c r="I42" s="286">
        <f>H42/'- 3 -'!D42</f>
        <v>0.027323406851947934</v>
      </c>
      <c r="J42" s="396">
        <f>H42/'- 7 -'!F42</f>
        <v>223.94597485958812</v>
      </c>
    </row>
    <row r="43" spans="1:10" ht="13.5" customHeight="1">
      <c r="A43" s="422" t="s">
        <v>369</v>
      </c>
      <c r="B43" s="397">
        <v>0</v>
      </c>
      <c r="C43" s="285">
        <f>B43/'- 3 -'!D43</f>
        <v>0</v>
      </c>
      <c r="D43" s="397">
        <f>IF(AND(B43&gt;0,'- 7 -'!D43=0),"N/A ",IF(B43&gt;0,B43/'- 7 -'!D43,0))</f>
        <v>0</v>
      </c>
      <c r="E43" s="397">
        <v>293511</v>
      </c>
      <c r="F43" s="285">
        <f>E43/'- 3 -'!D43</f>
        <v>0.03225139010918252</v>
      </c>
      <c r="G43" s="397">
        <f>E43/'- 7 -'!F43</f>
        <v>244.49062890462307</v>
      </c>
      <c r="H43" s="397">
        <v>679037</v>
      </c>
      <c r="I43" s="285">
        <f>H43/'- 3 -'!D43</f>
        <v>0.07461351426545844</v>
      </c>
      <c r="J43" s="397">
        <f>H43/'- 7 -'!F43</f>
        <v>565.6284881299458</v>
      </c>
    </row>
    <row r="44" spans="1:10" ht="13.5" customHeight="1">
      <c r="A44" s="423" t="s">
        <v>370</v>
      </c>
      <c r="B44" s="396">
        <v>0</v>
      </c>
      <c r="C44" s="286">
        <f>B44/'- 3 -'!D44</f>
        <v>0</v>
      </c>
      <c r="D44" s="396">
        <f>IF(AND(B44&gt;0,'- 7 -'!D44=0),"N/A ",IF(B44&gt;0,B44/'- 7 -'!D44,0))</f>
        <v>0</v>
      </c>
      <c r="E44" s="396">
        <v>489164</v>
      </c>
      <c r="F44" s="286">
        <f>E44/'- 3 -'!D44</f>
        <v>0.07023155865951225</v>
      </c>
      <c r="G44" s="396">
        <f>E44/'- 7 -'!F44</f>
        <v>590.7777777777778</v>
      </c>
      <c r="H44" s="396">
        <v>310823</v>
      </c>
      <c r="I44" s="286">
        <f>H44/'- 3 -'!D44</f>
        <v>0.04462630888050955</v>
      </c>
      <c r="J44" s="396">
        <f>H44/'- 7 -'!F44</f>
        <v>375.39009661835746</v>
      </c>
    </row>
    <row r="45" spans="1:10" ht="13.5" customHeight="1">
      <c r="A45" s="422" t="s">
        <v>371</v>
      </c>
      <c r="B45" s="397">
        <v>157872</v>
      </c>
      <c r="C45" s="285">
        <f>B45/'- 3 -'!D45</f>
        <v>0.015332031838012197</v>
      </c>
      <c r="D45" s="397">
        <f>IF(AND(B45&gt;0,'- 7 -'!D45=0),"N/A ",IF(B45&gt;0,B45/'- 7 -'!D45,0))</f>
        <v>22553.14285714286</v>
      </c>
      <c r="E45" s="397">
        <v>324033</v>
      </c>
      <c r="F45" s="285">
        <f>E45/'- 3 -'!D45</f>
        <v>0.031469065271654294</v>
      </c>
      <c r="G45" s="397">
        <f>E45/'- 7 -'!F45</f>
        <v>229.16053748231965</v>
      </c>
      <c r="H45" s="397">
        <v>561173</v>
      </c>
      <c r="I45" s="285">
        <f>H45/'- 3 -'!D45</f>
        <v>0.05449935582391316</v>
      </c>
      <c r="J45" s="397">
        <f>H45/'- 7 -'!F45</f>
        <v>396.86916548797734</v>
      </c>
    </row>
    <row r="46" spans="1:10" ht="13.5" customHeight="1">
      <c r="A46" s="423" t="s">
        <v>372</v>
      </c>
      <c r="B46" s="396">
        <v>15842000</v>
      </c>
      <c r="C46" s="286">
        <f>B46/'- 3 -'!D46</f>
        <v>0.06067544230221977</v>
      </c>
      <c r="D46" s="396">
        <f>IF(AND(B46&gt;0,'- 7 -'!D46=0),"N/A ",IF(B46&gt;0,B46/'- 7 -'!D46,0))</f>
        <v>14081.777777777777</v>
      </c>
      <c r="E46" s="396">
        <v>13762200</v>
      </c>
      <c r="F46" s="286">
        <f>E46/'- 3 -'!D46</f>
        <v>0.052709731855296614</v>
      </c>
      <c r="G46" s="396">
        <f>E46/'- 7 -'!F46</f>
        <v>444.1353492650025</v>
      </c>
      <c r="H46" s="396">
        <v>14059400</v>
      </c>
      <c r="I46" s="286">
        <f>H46/'- 3 -'!D46</f>
        <v>0.05384801877943623</v>
      </c>
      <c r="J46" s="396">
        <f>H46/'- 7 -'!F46</f>
        <v>453.7266228841592</v>
      </c>
    </row>
    <row r="47" spans="1:10" ht="13.5" customHeight="1">
      <c r="A47" s="422" t="s">
        <v>376</v>
      </c>
      <c r="B47" s="397">
        <v>0</v>
      </c>
      <c r="C47" s="285">
        <f>B47/'- 3 -'!D47</f>
        <v>0</v>
      </c>
      <c r="D47" s="397">
        <f>IF(AND(B47&gt;0,'- 7 -'!D47=0),"N/A ",IF(B47&gt;0,B47/'- 7 -'!D47,0))</f>
        <v>0</v>
      </c>
      <c r="E47" s="397">
        <v>203042</v>
      </c>
      <c r="F47" s="285">
        <f>E47/'- 3 -'!D47</f>
        <v>0.03428522990499046</v>
      </c>
      <c r="G47" s="397">
        <f>E47/'- 7 -'!F47</f>
        <v>302.5961251862891</v>
      </c>
      <c r="H47" s="397">
        <v>0</v>
      </c>
      <c r="I47" s="285">
        <f>H47/'- 3 -'!D47</f>
        <v>0</v>
      </c>
      <c r="J47" s="397">
        <f>H47/'- 7 -'!F47</f>
        <v>0</v>
      </c>
    </row>
    <row r="48" spans="1:10" ht="4.5" customHeight="1">
      <c r="A48" s="424"/>
      <c r="B48" s="333"/>
      <c r="C48" s="163"/>
      <c r="D48" s="333"/>
      <c r="E48" s="333"/>
      <c r="F48" s="163"/>
      <c r="G48" s="333"/>
      <c r="H48" s="333"/>
      <c r="I48" s="163"/>
      <c r="J48" s="333"/>
    </row>
    <row r="49" spans="1:10" ht="13.5" customHeight="1">
      <c r="A49" s="418" t="s">
        <v>373</v>
      </c>
      <c r="B49" s="398">
        <f>SUM(B11:B47)</f>
        <v>37103516</v>
      </c>
      <c r="C49" s="82">
        <f>B49/'- 3 -'!D49</f>
        <v>0.026322785293680453</v>
      </c>
      <c r="D49" s="398">
        <f>B49/'- 7 -'!D49</f>
        <v>15627.336402346828</v>
      </c>
      <c r="E49" s="398">
        <f>SUM(E11:E47)</f>
        <v>68282932.59</v>
      </c>
      <c r="F49" s="82">
        <f>E49/'- 3 -'!D49</f>
        <v>0.048442766819980776</v>
      </c>
      <c r="G49" s="398">
        <f>E49/'- 7 -'!F49</f>
        <v>380.8590120825512</v>
      </c>
      <c r="H49" s="398">
        <f>SUM(H11:H47)</f>
        <v>60880714.91</v>
      </c>
      <c r="I49" s="82">
        <f>H49/'- 3 -'!D49</f>
        <v>0.04319132416188536</v>
      </c>
      <c r="J49" s="398">
        <f>H49/'- 7 -'!F49</f>
        <v>339.571955333649</v>
      </c>
    </row>
    <row r="50" spans="1:10" ht="4.5" customHeight="1">
      <c r="A50" s="424" t="s">
        <v>3</v>
      </c>
      <c r="B50" s="333"/>
      <c r="C50" s="163"/>
      <c r="D50" s="333"/>
      <c r="E50" s="333"/>
      <c r="F50" s="163"/>
      <c r="G50" s="10"/>
      <c r="H50" s="333"/>
      <c r="I50" s="163"/>
      <c r="J50" s="333"/>
    </row>
    <row r="51" spans="1:10" ht="13.5" customHeight="1">
      <c r="A51" s="423" t="s">
        <v>374</v>
      </c>
      <c r="B51" s="396">
        <v>0</v>
      </c>
      <c r="C51" s="286">
        <f>B51/'- 3 -'!D51</f>
        <v>0</v>
      </c>
      <c r="D51" s="396">
        <f>IF(AND(B51&gt;0,'- 7 -'!D51=0),"N/A ",IF(B51&gt;0,B51/'- 7 -'!D51,0))</f>
        <v>0</v>
      </c>
      <c r="E51" s="396">
        <v>400</v>
      </c>
      <c r="F51" s="286">
        <f>E51/'- 3 -'!D51</f>
        <v>0.00029324715043954543</v>
      </c>
      <c r="G51" s="9">
        <f>E51/'- 7 -'!F51</f>
        <v>2.7303754266211606</v>
      </c>
      <c r="H51" s="396">
        <v>79664</v>
      </c>
      <c r="I51" s="286">
        <f>H51/'- 3 -'!D51</f>
        <v>0.05840310248153986</v>
      </c>
      <c r="J51" s="396">
        <f>H51/'- 7 -'!F51</f>
        <v>543.7815699658703</v>
      </c>
    </row>
    <row r="52" spans="1:10" ht="13.5" customHeight="1">
      <c r="A52" s="422" t="s">
        <v>375</v>
      </c>
      <c r="B52" s="397">
        <v>0</v>
      </c>
      <c r="C52" s="285">
        <f>B52/'- 3 -'!D52</f>
        <v>0</v>
      </c>
      <c r="D52" s="397">
        <f>IF(AND(B52&gt;0,'- 7 -'!D52=0),"N/A ",IF(B52&gt;0,B52/'- 7 -'!D52,0))</f>
        <v>0</v>
      </c>
      <c r="E52" s="397">
        <v>121858</v>
      </c>
      <c r="F52" s="285">
        <f>E52/'- 3 -'!D52</f>
        <v>0.05133004971758742</v>
      </c>
      <c r="G52" s="8">
        <f>E52/'- 7 -'!F52</f>
        <v>503.54545454545456</v>
      </c>
      <c r="H52" s="397">
        <v>38043</v>
      </c>
      <c r="I52" s="285">
        <f>H52/'- 3 -'!D52</f>
        <v>0.016024791818396646</v>
      </c>
      <c r="J52" s="397">
        <f>H52/'- 7 -'!F52</f>
        <v>157.20247933884298</v>
      </c>
    </row>
    <row r="53" ht="49.5" customHeight="1"/>
    <row r="54" spans="1:2" ht="12" customHeight="1">
      <c r="A54" s="4"/>
      <c r="B54" s="140"/>
    </row>
    <row r="55" spans="1:2" ht="12" customHeight="1">
      <c r="A55" s="4"/>
      <c r="B55" s="140"/>
    </row>
    <row r="56" spans="1:2" ht="12" customHeight="1">
      <c r="A56" s="4"/>
      <c r="B56" s="140"/>
    </row>
    <row r="57" spans="1:2" ht="12" customHeight="1">
      <c r="A57" s="4"/>
      <c r="B57" s="140"/>
    </row>
    <row r="58" spans="1:2" ht="12" customHeight="1">
      <c r="A58" s="4"/>
      <c r="B58" s="140"/>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19.xml><?xml version="1.0" encoding="utf-8"?>
<worksheet xmlns="http://schemas.openxmlformats.org/spreadsheetml/2006/main" xmlns:r="http://schemas.openxmlformats.org/officeDocument/2006/relationships">
  <sheetPr codeName="Sheet171">
    <pageSetUpPr fitToPage="1"/>
  </sheetPr>
  <dimension ref="A1:F59"/>
  <sheetViews>
    <sheetView showGridLines="0" showZeros="0" workbookViewId="0" topLeftCell="A1">
      <selection activeCell="A1" sqref="A1"/>
    </sheetView>
  </sheetViews>
  <sheetFormatPr defaultColWidth="15.83203125" defaultRowHeight="12"/>
  <cols>
    <col min="1" max="1" width="36.83203125" style="68" customWidth="1"/>
    <col min="2" max="2" width="23.83203125" style="68" customWidth="1"/>
    <col min="3" max="3" width="12.83203125" style="68" customWidth="1"/>
    <col min="4" max="4" width="22.83203125" style="68" customWidth="1"/>
    <col min="5" max="5" width="12.83203125" style="68" customWidth="1"/>
    <col min="6" max="6" width="25.83203125" style="68" customWidth="1"/>
    <col min="7" max="16384" width="15.83203125" style="68" customWidth="1"/>
  </cols>
  <sheetData>
    <row r="1" spans="1:5" ht="6.75" customHeight="1">
      <c r="A1" s="66"/>
      <c r="B1" s="117"/>
      <c r="C1" s="117"/>
      <c r="D1" s="117"/>
      <c r="E1" s="117"/>
    </row>
    <row r="2" spans="1:6" ht="15.75" customHeight="1">
      <c r="A2" s="353"/>
      <c r="B2" s="395" t="s">
        <v>0</v>
      </c>
      <c r="C2" s="165"/>
      <c r="D2" s="165"/>
      <c r="E2" s="356"/>
      <c r="F2" s="356" t="s">
        <v>300</v>
      </c>
    </row>
    <row r="3" spans="1:6" ht="15.75" customHeight="1">
      <c r="A3" s="354"/>
      <c r="B3" s="536" t="s">
        <v>569</v>
      </c>
      <c r="C3" s="168"/>
      <c r="D3" s="168"/>
      <c r="E3" s="183"/>
      <c r="F3" s="183"/>
    </row>
    <row r="4" spans="2:5" ht="15.75" customHeight="1">
      <c r="B4" s="117"/>
      <c r="C4" s="117"/>
      <c r="D4" s="117"/>
      <c r="E4" s="117"/>
    </row>
    <row r="5" spans="2:5" ht="15.75" customHeight="1">
      <c r="B5" s="276" t="s">
        <v>412</v>
      </c>
      <c r="C5" s="195"/>
      <c r="D5" s="141"/>
      <c r="E5" s="313"/>
    </row>
    <row r="6" spans="2:5" ht="15.75" customHeight="1">
      <c r="B6" s="54" t="s">
        <v>37</v>
      </c>
      <c r="C6" s="52"/>
      <c r="D6" s="314"/>
      <c r="E6" s="315"/>
    </row>
    <row r="7" spans="2:5" ht="15.75" customHeight="1">
      <c r="B7" s="55" t="s">
        <v>318</v>
      </c>
      <c r="C7" s="56"/>
      <c r="D7" s="55" t="s">
        <v>204</v>
      </c>
      <c r="E7" s="57"/>
    </row>
    <row r="8" spans="1:5" ht="15.75" customHeight="1">
      <c r="A8" s="323"/>
      <c r="B8" s="59"/>
      <c r="C8" s="60"/>
      <c r="D8" s="59"/>
      <c r="E8" s="60"/>
    </row>
    <row r="9" spans="1:5" ht="15.75" customHeight="1">
      <c r="A9" s="324" t="s">
        <v>99</v>
      </c>
      <c r="B9" s="62" t="s">
        <v>100</v>
      </c>
      <c r="C9" s="62" t="s">
        <v>101</v>
      </c>
      <c r="D9" s="62" t="s">
        <v>100</v>
      </c>
      <c r="E9" s="62" t="s">
        <v>101</v>
      </c>
    </row>
    <row r="10" ht="4.5" customHeight="1">
      <c r="A10" s="63"/>
    </row>
    <row r="11" spans="1:5" ht="13.5" customHeight="1">
      <c r="A11" s="422" t="s">
        <v>338</v>
      </c>
      <c r="B11" s="8">
        <v>0</v>
      </c>
      <c r="C11" s="285">
        <f>B11/'- 3 -'!D11</f>
        <v>0</v>
      </c>
      <c r="D11" s="8">
        <v>0</v>
      </c>
      <c r="E11" s="285">
        <f>D11/'- 3 -'!D11</f>
        <v>0</v>
      </c>
    </row>
    <row r="12" spans="1:5" ht="13.5" customHeight="1">
      <c r="A12" s="423" t="s">
        <v>339</v>
      </c>
      <c r="B12" s="9">
        <v>88918</v>
      </c>
      <c r="C12" s="286">
        <f>B12/'- 3 -'!D12</f>
        <v>0.0046707077006217035</v>
      </c>
      <c r="D12" s="9">
        <v>386957</v>
      </c>
      <c r="E12" s="286">
        <f>D12/'- 3 -'!D12</f>
        <v>0.0203261773736417</v>
      </c>
    </row>
    <row r="13" spans="1:5" ht="13.5" customHeight="1">
      <c r="A13" s="422" t="s">
        <v>340</v>
      </c>
      <c r="B13" s="8">
        <v>0</v>
      </c>
      <c r="C13" s="285">
        <f>B13/'- 3 -'!D13</f>
        <v>0</v>
      </c>
      <c r="D13" s="8">
        <v>0</v>
      </c>
      <c r="E13" s="285">
        <f>D13/'- 3 -'!D13</f>
        <v>0</v>
      </c>
    </row>
    <row r="14" spans="1:5" ht="13.5" customHeight="1">
      <c r="A14" s="423" t="s">
        <v>377</v>
      </c>
      <c r="B14" s="9">
        <v>0</v>
      </c>
      <c r="C14" s="286">
        <f>B14/'- 3 -'!D14</f>
        <v>0</v>
      </c>
      <c r="D14" s="9">
        <v>0</v>
      </c>
      <c r="E14" s="286">
        <f>D14/'- 3 -'!D14</f>
        <v>0</v>
      </c>
    </row>
    <row r="15" spans="1:5" ht="13.5" customHeight="1">
      <c r="A15" s="422" t="s">
        <v>341</v>
      </c>
      <c r="B15" s="8">
        <v>20000</v>
      </c>
      <c r="C15" s="285">
        <f>B15/'- 3 -'!D15</f>
        <v>0.0015433407508862055</v>
      </c>
      <c r="D15" s="8">
        <v>80000</v>
      </c>
      <c r="E15" s="285">
        <f>D15/'- 3 -'!D15</f>
        <v>0.006173363003544822</v>
      </c>
    </row>
    <row r="16" spans="1:5" ht="13.5" customHeight="1">
      <c r="A16" s="423" t="s">
        <v>342</v>
      </c>
      <c r="B16" s="9">
        <v>0</v>
      </c>
      <c r="C16" s="286">
        <f>B16/'- 3 -'!D16</f>
        <v>0</v>
      </c>
      <c r="D16" s="9">
        <v>0</v>
      </c>
      <c r="E16" s="286">
        <f>D16/'- 3 -'!D16</f>
        <v>0</v>
      </c>
    </row>
    <row r="17" spans="1:5" ht="13.5" customHeight="1">
      <c r="A17" s="422" t="s">
        <v>343</v>
      </c>
      <c r="B17" s="8">
        <v>0</v>
      </c>
      <c r="C17" s="285">
        <f>B17/'- 3 -'!D17</f>
        <v>0</v>
      </c>
      <c r="D17" s="8">
        <v>0</v>
      </c>
      <c r="E17" s="285">
        <f>D17/'- 3 -'!D17</f>
        <v>0</v>
      </c>
    </row>
    <row r="18" spans="1:5" ht="13.5" customHeight="1">
      <c r="A18" s="423" t="s">
        <v>344</v>
      </c>
      <c r="B18" s="9">
        <v>0</v>
      </c>
      <c r="C18" s="286">
        <f>B18/'- 3 -'!D18</f>
        <v>0</v>
      </c>
      <c r="D18" s="9">
        <v>78745</v>
      </c>
      <c r="E18" s="286">
        <f>D18/'- 3 -'!D18</f>
        <v>0.0010496191613259653</v>
      </c>
    </row>
    <row r="19" spans="1:5" ht="13.5" customHeight="1">
      <c r="A19" s="422" t="s">
        <v>345</v>
      </c>
      <c r="B19" s="8">
        <v>0</v>
      </c>
      <c r="C19" s="285">
        <f>B19/'- 3 -'!D19</f>
        <v>0</v>
      </c>
      <c r="D19" s="8">
        <v>0</v>
      </c>
      <c r="E19" s="285">
        <f>D19/'- 3 -'!D19</f>
        <v>0</v>
      </c>
    </row>
    <row r="20" spans="1:5" ht="13.5" customHeight="1">
      <c r="A20" s="423" t="s">
        <v>346</v>
      </c>
      <c r="B20" s="9">
        <v>0</v>
      </c>
      <c r="C20" s="286">
        <f>B20/'- 3 -'!D20</f>
        <v>0</v>
      </c>
      <c r="D20" s="9">
        <v>0</v>
      </c>
      <c r="E20" s="286">
        <f>D20/'- 3 -'!D20</f>
        <v>0</v>
      </c>
    </row>
    <row r="21" spans="1:5" ht="13.5" customHeight="1">
      <c r="A21" s="422" t="s">
        <v>347</v>
      </c>
      <c r="B21" s="8">
        <v>0</v>
      </c>
      <c r="C21" s="285">
        <f>B21/'- 3 -'!D21</f>
        <v>0</v>
      </c>
      <c r="D21" s="8">
        <v>0</v>
      </c>
      <c r="E21" s="285">
        <f>D21/'- 3 -'!D21</f>
        <v>0</v>
      </c>
    </row>
    <row r="22" spans="1:5" ht="13.5" customHeight="1">
      <c r="A22" s="423" t="s">
        <v>348</v>
      </c>
      <c r="B22" s="9">
        <v>0</v>
      </c>
      <c r="C22" s="286">
        <f>B22/'- 3 -'!D22</f>
        <v>0</v>
      </c>
      <c r="D22" s="9">
        <v>0</v>
      </c>
      <c r="E22" s="286">
        <f>D22/'- 3 -'!D22</f>
        <v>0</v>
      </c>
    </row>
    <row r="23" spans="1:5" ht="13.5" customHeight="1">
      <c r="A23" s="422" t="s">
        <v>349</v>
      </c>
      <c r="B23" s="8">
        <v>0</v>
      </c>
      <c r="C23" s="285">
        <f>B23/'- 3 -'!D23</f>
        <v>0</v>
      </c>
      <c r="D23" s="8">
        <v>0</v>
      </c>
      <c r="E23" s="285">
        <f>D23/'- 3 -'!D23</f>
        <v>0</v>
      </c>
    </row>
    <row r="24" spans="1:5" ht="13.5" customHeight="1">
      <c r="A24" s="423" t="s">
        <v>350</v>
      </c>
      <c r="B24" s="9">
        <v>59605</v>
      </c>
      <c r="C24" s="286">
        <f>B24/'- 3 -'!D24</f>
        <v>0.0017186512660365763</v>
      </c>
      <c r="D24" s="9">
        <v>206475</v>
      </c>
      <c r="E24" s="286">
        <f>D24/'- 3 -'!D24</f>
        <v>0.005953502561109002</v>
      </c>
    </row>
    <row r="25" spans="1:5" ht="13.5" customHeight="1">
      <c r="A25" s="422" t="s">
        <v>351</v>
      </c>
      <c r="B25" s="8">
        <v>0</v>
      </c>
      <c r="C25" s="285">
        <f>B25/'- 3 -'!D25</f>
        <v>0</v>
      </c>
      <c r="D25" s="8">
        <v>0</v>
      </c>
      <c r="E25" s="285">
        <f>D25/'- 3 -'!D25</f>
        <v>0</v>
      </c>
    </row>
    <row r="26" spans="1:5" ht="13.5" customHeight="1">
      <c r="A26" s="423" t="s">
        <v>352</v>
      </c>
      <c r="B26" s="9">
        <v>0</v>
      </c>
      <c r="C26" s="286">
        <f>B26/'- 3 -'!D26</f>
        <v>0</v>
      </c>
      <c r="D26" s="9">
        <v>0</v>
      </c>
      <c r="E26" s="286">
        <f>D26/'- 3 -'!D26</f>
        <v>0</v>
      </c>
    </row>
    <row r="27" spans="1:5" ht="13.5" customHeight="1">
      <c r="A27" s="422" t="s">
        <v>353</v>
      </c>
      <c r="B27" s="8">
        <v>0</v>
      </c>
      <c r="C27" s="285">
        <f>B27/'- 3 -'!D27</f>
        <v>0</v>
      </c>
      <c r="D27" s="8">
        <v>0</v>
      </c>
      <c r="E27" s="285">
        <f>D27/'- 3 -'!D27</f>
        <v>0</v>
      </c>
    </row>
    <row r="28" spans="1:5" ht="13.5" customHeight="1">
      <c r="A28" s="423" t="s">
        <v>354</v>
      </c>
      <c r="B28" s="9">
        <v>0</v>
      </c>
      <c r="C28" s="286">
        <f>B28/'- 3 -'!D28</f>
        <v>0</v>
      </c>
      <c r="D28" s="9">
        <v>0</v>
      </c>
      <c r="E28" s="286">
        <f>D28/'- 3 -'!D28</f>
        <v>0</v>
      </c>
    </row>
    <row r="29" spans="1:5" ht="13.5" customHeight="1">
      <c r="A29" s="422" t="s">
        <v>355</v>
      </c>
      <c r="B29" s="8">
        <v>0</v>
      </c>
      <c r="C29" s="285">
        <f>B29/'- 3 -'!D29</f>
        <v>0</v>
      </c>
      <c r="D29" s="8">
        <v>0</v>
      </c>
      <c r="E29" s="285">
        <f>D29/'- 3 -'!D29</f>
        <v>0</v>
      </c>
    </row>
    <row r="30" spans="1:5" ht="13.5" customHeight="1">
      <c r="A30" s="423" t="s">
        <v>356</v>
      </c>
      <c r="B30" s="9">
        <v>0</v>
      </c>
      <c r="C30" s="286">
        <f>B30/'- 3 -'!D30</f>
        <v>0</v>
      </c>
      <c r="D30" s="9">
        <v>0</v>
      </c>
      <c r="E30" s="286">
        <f>D30/'- 3 -'!D30</f>
        <v>0</v>
      </c>
    </row>
    <row r="31" spans="1:5" ht="13.5" customHeight="1">
      <c r="A31" s="422" t="s">
        <v>357</v>
      </c>
      <c r="B31" s="8">
        <v>56466</v>
      </c>
      <c r="C31" s="285">
        <f>B31/'- 3 -'!D31</f>
        <v>0.0023135084622555925</v>
      </c>
      <c r="D31" s="8">
        <v>143534</v>
      </c>
      <c r="E31" s="285">
        <f>D31/'- 3 -'!D31</f>
        <v>0.005880833131820817</v>
      </c>
    </row>
    <row r="32" spans="1:5" ht="13.5" customHeight="1">
      <c r="A32" s="423" t="s">
        <v>358</v>
      </c>
      <c r="B32" s="9">
        <v>49535</v>
      </c>
      <c r="C32" s="286">
        <f>B32/'- 3 -'!D32</f>
        <v>0.002600295499816848</v>
      </c>
      <c r="D32" s="9">
        <v>208660</v>
      </c>
      <c r="E32" s="286">
        <f>D32/'- 3 -'!D32</f>
        <v>0.010953419985702706</v>
      </c>
    </row>
    <row r="33" spans="1:5" ht="13.5" customHeight="1">
      <c r="A33" s="422" t="s">
        <v>359</v>
      </c>
      <c r="B33" s="8">
        <v>0</v>
      </c>
      <c r="C33" s="285">
        <f>B33/'- 3 -'!D33</f>
        <v>0</v>
      </c>
      <c r="D33" s="8">
        <v>0</v>
      </c>
      <c r="E33" s="285">
        <f>D33/'- 3 -'!D33</f>
        <v>0</v>
      </c>
    </row>
    <row r="34" spans="1:5" ht="13.5" customHeight="1">
      <c r="A34" s="423" t="s">
        <v>360</v>
      </c>
      <c r="B34" s="9">
        <v>0</v>
      </c>
      <c r="C34" s="286">
        <f>B34/'- 3 -'!D34</f>
        <v>0</v>
      </c>
      <c r="D34" s="9">
        <v>0</v>
      </c>
      <c r="E34" s="286">
        <f>D34/'- 3 -'!D34</f>
        <v>0</v>
      </c>
    </row>
    <row r="35" spans="1:5" ht="13.5" customHeight="1">
      <c r="A35" s="422" t="s">
        <v>361</v>
      </c>
      <c r="B35" s="8">
        <v>0</v>
      </c>
      <c r="C35" s="285">
        <f>B35/'- 3 -'!D35</f>
        <v>0</v>
      </c>
      <c r="D35" s="8">
        <v>0</v>
      </c>
      <c r="E35" s="285">
        <f>D35/'- 3 -'!D35</f>
        <v>0</v>
      </c>
    </row>
    <row r="36" spans="1:5" ht="13.5" customHeight="1">
      <c r="A36" s="423" t="s">
        <v>362</v>
      </c>
      <c r="B36" s="9">
        <v>0</v>
      </c>
      <c r="C36" s="286">
        <f>B36/'- 3 -'!D36</f>
        <v>0</v>
      </c>
      <c r="D36" s="9">
        <v>0</v>
      </c>
      <c r="E36" s="286">
        <f>D36/'- 3 -'!D36</f>
        <v>0</v>
      </c>
    </row>
    <row r="37" spans="1:5" ht="13.5" customHeight="1">
      <c r="A37" s="422" t="s">
        <v>363</v>
      </c>
      <c r="B37" s="8">
        <v>0</v>
      </c>
      <c r="C37" s="285">
        <f>B37/'- 3 -'!D37</f>
        <v>0</v>
      </c>
      <c r="D37" s="8">
        <v>0</v>
      </c>
      <c r="E37" s="285">
        <f>D37/'- 3 -'!D37</f>
        <v>0</v>
      </c>
    </row>
    <row r="38" spans="1:5" ht="13.5" customHeight="1">
      <c r="A38" s="423" t="s">
        <v>364</v>
      </c>
      <c r="B38" s="9">
        <v>38135</v>
      </c>
      <c r="C38" s="286">
        <f>B38/'- 3 -'!D38</f>
        <v>0.0005830234309373315</v>
      </c>
      <c r="D38" s="9">
        <v>0</v>
      </c>
      <c r="E38" s="286">
        <f>D38/'- 3 -'!D38</f>
        <v>0</v>
      </c>
    </row>
    <row r="39" spans="1:5" ht="13.5" customHeight="1">
      <c r="A39" s="422" t="s">
        <v>365</v>
      </c>
      <c r="B39" s="8">
        <v>0</v>
      </c>
      <c r="C39" s="285">
        <f>B39/'- 3 -'!D39</f>
        <v>0</v>
      </c>
      <c r="D39" s="8">
        <v>28000</v>
      </c>
      <c r="E39" s="285">
        <f>D39/'- 3 -'!D39</f>
        <v>0.001882309790410855</v>
      </c>
    </row>
    <row r="40" spans="1:5" ht="13.5" customHeight="1">
      <c r="A40" s="423" t="s">
        <v>366</v>
      </c>
      <c r="B40" s="9">
        <v>0</v>
      </c>
      <c r="C40" s="286">
        <f>B40/'- 3 -'!D40</f>
        <v>0</v>
      </c>
      <c r="D40" s="9">
        <v>0</v>
      </c>
      <c r="E40" s="286">
        <f>D40/'- 3 -'!D40</f>
        <v>0</v>
      </c>
    </row>
    <row r="41" spans="1:5" ht="13.5" customHeight="1">
      <c r="A41" s="422" t="s">
        <v>367</v>
      </c>
      <c r="B41" s="8">
        <v>264290</v>
      </c>
      <c r="C41" s="285">
        <f>B41/'- 3 -'!D41</f>
        <v>0.006656398684557198</v>
      </c>
      <c r="D41" s="8">
        <v>835710</v>
      </c>
      <c r="E41" s="285">
        <f>D41/'- 3 -'!D41</f>
        <v>0.02104816279341366</v>
      </c>
    </row>
    <row r="42" spans="1:5" ht="13.5" customHeight="1">
      <c r="A42" s="423" t="s">
        <v>368</v>
      </c>
      <c r="B42" s="9">
        <v>0</v>
      </c>
      <c r="C42" s="286">
        <f>B42/'- 3 -'!D42</f>
        <v>0</v>
      </c>
      <c r="D42" s="9">
        <v>0</v>
      </c>
      <c r="E42" s="286">
        <f>D42/'- 3 -'!D42</f>
        <v>0</v>
      </c>
    </row>
    <row r="43" spans="1:5" ht="13.5" customHeight="1">
      <c r="A43" s="422" t="s">
        <v>369</v>
      </c>
      <c r="B43" s="8">
        <v>4000</v>
      </c>
      <c r="C43" s="285">
        <f>B43/'- 3 -'!D43</f>
        <v>0.00043952547072079103</v>
      </c>
      <c r="D43" s="8">
        <v>171000</v>
      </c>
      <c r="E43" s="285">
        <f>D43/'- 3 -'!D43</f>
        <v>0.018789713873313817</v>
      </c>
    </row>
    <row r="44" spans="1:5" ht="13.5" customHeight="1">
      <c r="A44" s="423" t="s">
        <v>370</v>
      </c>
      <c r="B44" s="9">
        <v>0</v>
      </c>
      <c r="C44" s="286">
        <f>B44/'- 3 -'!D44</f>
        <v>0</v>
      </c>
      <c r="D44" s="9">
        <v>0</v>
      </c>
      <c r="E44" s="286">
        <f>D44/'- 3 -'!D44</f>
        <v>0</v>
      </c>
    </row>
    <row r="45" spans="1:5" ht="13.5" customHeight="1">
      <c r="A45" s="422" t="s">
        <v>371</v>
      </c>
      <c r="B45" s="8">
        <v>37010</v>
      </c>
      <c r="C45" s="285">
        <f>B45/'- 3 -'!D45</f>
        <v>0.0035942947344990333</v>
      </c>
      <c r="D45" s="8">
        <v>212990</v>
      </c>
      <c r="E45" s="285">
        <f>D45/'- 3 -'!D45</f>
        <v>0.020684918549066445</v>
      </c>
    </row>
    <row r="46" spans="1:5" ht="13.5" customHeight="1">
      <c r="A46" s="423" t="s">
        <v>372</v>
      </c>
      <c r="B46" s="9">
        <v>0</v>
      </c>
      <c r="C46" s="286">
        <f>B46/'- 3 -'!D46</f>
        <v>0</v>
      </c>
      <c r="D46" s="9">
        <v>0</v>
      </c>
      <c r="E46" s="286">
        <f>D46/'- 3 -'!D46</f>
        <v>0</v>
      </c>
    </row>
    <row r="47" spans="1:5" ht="13.5" customHeight="1">
      <c r="A47" s="422" t="s">
        <v>376</v>
      </c>
      <c r="B47" s="8">
        <v>0</v>
      </c>
      <c r="C47" s="285">
        <f>B47/'- 3 -'!D47</f>
        <v>0</v>
      </c>
      <c r="D47" s="8">
        <v>0</v>
      </c>
      <c r="E47" s="285">
        <f>D47/'- 3 -'!D47</f>
        <v>0</v>
      </c>
    </row>
    <row r="48" spans="1:5" ht="4.5" customHeight="1">
      <c r="A48" s="424"/>
      <c r="B48" s="10"/>
      <c r="C48" s="163"/>
      <c r="D48" s="10"/>
      <c r="E48" s="163"/>
    </row>
    <row r="49" spans="1:5" ht="13.5" customHeight="1">
      <c r="A49" s="418" t="s">
        <v>373</v>
      </c>
      <c r="B49" s="12">
        <f>SUM(B11:B47)</f>
        <v>617959</v>
      </c>
      <c r="C49" s="82">
        <f>B49/'- 3 -'!D49</f>
        <v>0.0004384059472233704</v>
      </c>
      <c r="D49" s="12">
        <f>SUM(D11:D47)</f>
        <v>2352071</v>
      </c>
      <c r="E49" s="82">
        <f>D49/'- 3 -'!D49</f>
        <v>0.0016686574913410438</v>
      </c>
    </row>
    <row r="50" spans="1:5" ht="4.5" customHeight="1">
      <c r="A50" s="424" t="s">
        <v>3</v>
      </c>
      <c r="B50" s="10"/>
      <c r="C50" s="163"/>
      <c r="D50" s="10"/>
      <c r="E50" s="163"/>
    </row>
    <row r="51" spans="1:5" ht="13.5" customHeight="1">
      <c r="A51" s="423" t="s">
        <v>374</v>
      </c>
      <c r="B51" s="9">
        <v>0</v>
      </c>
      <c r="C51" s="286">
        <f>B51/'- 3 -'!D51</f>
        <v>0</v>
      </c>
      <c r="D51" s="9">
        <v>0</v>
      </c>
      <c r="E51" s="286">
        <f>D51/'- 3 -'!D51</f>
        <v>0</v>
      </c>
    </row>
    <row r="52" spans="1:5" ht="13.5" customHeight="1">
      <c r="A52" s="422" t="s">
        <v>375</v>
      </c>
      <c r="B52" s="8">
        <v>0</v>
      </c>
      <c r="C52" s="285">
        <f>B52/'- 3 -'!D52</f>
        <v>0</v>
      </c>
      <c r="D52" s="8">
        <v>0</v>
      </c>
      <c r="E52" s="285">
        <f>D52/'- 3 -'!D52</f>
        <v>0</v>
      </c>
    </row>
    <row r="53" ht="49.5" customHeight="1"/>
    <row r="54" ht="12" customHeight="1">
      <c r="A54" s="284"/>
    </row>
    <row r="55" ht="12" customHeight="1">
      <c r="A55" s="4"/>
    </row>
    <row r="56" ht="12" customHeight="1">
      <c r="A56" s="4"/>
    </row>
    <row r="57" ht="12" customHeight="1">
      <c r="A57" s="4"/>
    </row>
    <row r="58" ht="12" customHeight="1">
      <c r="A58" s="4"/>
    </row>
    <row r="59" ht="12" customHeight="1">
      <c r="A59" s="231"/>
    </row>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F59"/>
  <sheetViews>
    <sheetView showGridLines="0" showZeros="0" workbookViewId="0" topLeftCell="A1">
      <selection activeCell="A1" sqref="A1"/>
    </sheetView>
  </sheetViews>
  <sheetFormatPr defaultColWidth="15.83203125" defaultRowHeight="12"/>
  <cols>
    <col min="1" max="1" width="33.83203125" style="10" customWidth="1"/>
    <col min="2" max="2" width="18.83203125" style="10" customWidth="1"/>
    <col min="3" max="3" width="19.83203125" style="10" customWidth="1"/>
    <col min="4" max="4" width="21.83203125" style="10" customWidth="1"/>
    <col min="5" max="5" width="19.83203125" style="10" customWidth="1"/>
    <col min="6" max="6" width="20.83203125" style="10" customWidth="1"/>
    <col min="7" max="16384" width="15.83203125" style="10" customWidth="1"/>
  </cols>
  <sheetData>
    <row r="1" spans="1:6" ht="6.75" customHeight="1">
      <c r="A1" s="13"/>
      <c r="B1" s="44"/>
      <c r="C1" s="44"/>
      <c r="D1" s="44"/>
      <c r="E1" s="44"/>
      <c r="F1" s="44"/>
    </row>
    <row r="2" spans="1:6" ht="15.75" customHeight="1">
      <c r="A2" s="395" t="s">
        <v>570</v>
      </c>
      <c r="B2" s="45"/>
      <c r="C2" s="45"/>
      <c r="D2" s="45"/>
      <c r="E2" s="45"/>
      <c r="F2" s="45"/>
    </row>
    <row r="3" spans="1:6" ht="15.75" customHeight="1">
      <c r="A3" s="536" t="s">
        <v>569</v>
      </c>
      <c r="B3" s="48"/>
      <c r="C3" s="218"/>
      <c r="D3" s="48"/>
      <c r="E3" s="48"/>
      <c r="F3" s="48"/>
    </row>
    <row r="4" spans="2:6" ht="15.75" customHeight="1">
      <c r="B4" s="44"/>
      <c r="C4" s="44"/>
      <c r="D4" s="44"/>
      <c r="E4" s="44"/>
      <c r="F4" s="44"/>
    </row>
    <row r="5" spans="2:6" ht="15.75" customHeight="1">
      <c r="B5" s="44"/>
      <c r="C5" s="44"/>
      <c r="D5" s="44"/>
      <c r="E5" s="44"/>
      <c r="F5" s="44"/>
    </row>
    <row r="6" spans="2:6" ht="15.75" customHeight="1">
      <c r="B6" s="65"/>
      <c r="C6" s="254" t="s">
        <v>35</v>
      </c>
      <c r="D6" s="327"/>
      <c r="E6" s="328" t="s">
        <v>35</v>
      </c>
      <c r="F6" s="328" t="s">
        <v>36</v>
      </c>
    </row>
    <row r="7" spans="2:6" ht="15.75" customHeight="1">
      <c r="B7" s="65"/>
      <c r="C7" s="296" t="s">
        <v>133</v>
      </c>
      <c r="D7" s="329"/>
      <c r="E7" s="192" t="s">
        <v>312</v>
      </c>
      <c r="F7" s="192" t="s">
        <v>73</v>
      </c>
    </row>
    <row r="8" spans="1:6" ht="15.75" customHeight="1">
      <c r="A8" s="419"/>
      <c r="B8" s="330" t="s">
        <v>68</v>
      </c>
      <c r="C8" s="296" t="s">
        <v>149</v>
      </c>
      <c r="D8" s="192" t="s">
        <v>95</v>
      </c>
      <c r="E8" s="192" t="s">
        <v>96</v>
      </c>
      <c r="F8" s="192" t="s">
        <v>97</v>
      </c>
    </row>
    <row r="9" spans="1:6" ht="16.5">
      <c r="A9" s="420" t="s">
        <v>99</v>
      </c>
      <c r="B9" s="331" t="s">
        <v>266</v>
      </c>
      <c r="C9" s="331" t="s">
        <v>267</v>
      </c>
      <c r="D9" s="332" t="s">
        <v>268</v>
      </c>
      <c r="E9" s="332" t="s">
        <v>313</v>
      </c>
      <c r="F9" s="332" t="s">
        <v>314</v>
      </c>
    </row>
    <row r="10" ht="4.5" customHeight="1">
      <c r="A10" s="421"/>
    </row>
    <row r="11" spans="1:6" ht="13.5" customHeight="1">
      <c r="A11" s="422" t="s">
        <v>338</v>
      </c>
      <c r="B11" s="397">
        <v>11413586</v>
      </c>
      <c r="C11" s="397">
        <v>-30000</v>
      </c>
      <c r="D11" s="397">
        <f>B11+C11</f>
        <v>11383586</v>
      </c>
      <c r="E11" s="397">
        <f>-'- 15 -'!H11-'- 16 -'!B11</f>
        <v>-5775</v>
      </c>
      <c r="F11" s="397">
        <f>D11+E11</f>
        <v>11377811</v>
      </c>
    </row>
    <row r="12" spans="1:6" ht="13.5" customHeight="1">
      <c r="A12" s="423" t="s">
        <v>339</v>
      </c>
      <c r="B12" s="396">
        <v>19209672</v>
      </c>
      <c r="C12" s="396">
        <v>-172300</v>
      </c>
      <c r="D12" s="396">
        <f aca="true" t="shared" si="0" ref="D12:D47">B12+C12</f>
        <v>19037372</v>
      </c>
      <c r="E12" s="396">
        <f>-'- 15 -'!H12-'- 16 -'!B12</f>
        <v>-475875</v>
      </c>
      <c r="F12" s="396">
        <f aca="true" t="shared" si="1" ref="F12:F47">D12+E12</f>
        <v>18561497</v>
      </c>
    </row>
    <row r="13" spans="1:6" ht="13.5" customHeight="1">
      <c r="A13" s="422" t="s">
        <v>340</v>
      </c>
      <c r="B13" s="397">
        <v>48624800</v>
      </c>
      <c r="C13" s="397">
        <v>-90000</v>
      </c>
      <c r="D13" s="397">
        <f t="shared" si="0"/>
        <v>48534800</v>
      </c>
      <c r="E13" s="397">
        <f>-'- 15 -'!H13-'- 16 -'!B13</f>
        <v>-68600</v>
      </c>
      <c r="F13" s="397">
        <f t="shared" si="1"/>
        <v>48466200</v>
      </c>
    </row>
    <row r="14" spans="1:6" ht="13.5" customHeight="1">
      <c r="A14" s="423" t="s">
        <v>377</v>
      </c>
      <c r="B14" s="396">
        <v>41850330</v>
      </c>
      <c r="C14" s="396">
        <v>-92186</v>
      </c>
      <c r="D14" s="396">
        <f t="shared" si="0"/>
        <v>41758144</v>
      </c>
      <c r="E14" s="396">
        <f>-'- 15 -'!H14-'- 16 -'!B14</f>
        <v>-191722</v>
      </c>
      <c r="F14" s="396">
        <f t="shared" si="1"/>
        <v>41566422</v>
      </c>
    </row>
    <row r="15" spans="1:6" ht="13.5" customHeight="1">
      <c r="A15" s="422" t="s">
        <v>341</v>
      </c>
      <c r="B15" s="397">
        <v>13039901</v>
      </c>
      <c r="C15" s="397">
        <v>-81000</v>
      </c>
      <c r="D15" s="397">
        <f t="shared" si="0"/>
        <v>12958901</v>
      </c>
      <c r="E15" s="397">
        <f>-'- 15 -'!H15-'- 16 -'!B15</f>
        <v>-275255</v>
      </c>
      <c r="F15" s="397">
        <f t="shared" si="1"/>
        <v>12683646</v>
      </c>
    </row>
    <row r="16" spans="1:6" ht="13.5" customHeight="1">
      <c r="A16" s="423" t="s">
        <v>342</v>
      </c>
      <c r="B16" s="396">
        <v>10774837</v>
      </c>
      <c r="C16" s="396">
        <v>0</v>
      </c>
      <c r="D16" s="396">
        <f t="shared" si="0"/>
        <v>10774837</v>
      </c>
      <c r="E16" s="396">
        <f>-'- 15 -'!H16-'- 16 -'!B16</f>
        <v>-5000</v>
      </c>
      <c r="F16" s="396">
        <f t="shared" si="1"/>
        <v>10769837</v>
      </c>
    </row>
    <row r="17" spans="1:6" ht="13.5" customHeight="1">
      <c r="A17" s="422" t="s">
        <v>343</v>
      </c>
      <c r="B17" s="397">
        <v>12635415</v>
      </c>
      <c r="C17" s="397">
        <v>-43400</v>
      </c>
      <c r="D17" s="397">
        <f t="shared" si="0"/>
        <v>12592015</v>
      </c>
      <c r="E17" s="397">
        <f>-'- 15 -'!H17-'- 16 -'!B17</f>
        <v>-56400</v>
      </c>
      <c r="F17" s="397">
        <f t="shared" si="1"/>
        <v>12535615</v>
      </c>
    </row>
    <row r="18" spans="1:6" ht="13.5" customHeight="1">
      <c r="A18" s="423" t="s">
        <v>344</v>
      </c>
      <c r="B18" s="396">
        <v>77063070</v>
      </c>
      <c r="C18" s="396">
        <v>-2040621</v>
      </c>
      <c r="D18" s="396">
        <f t="shared" si="0"/>
        <v>75022449</v>
      </c>
      <c r="E18" s="396">
        <f>-'- 15 -'!H18-'- 16 -'!B18</f>
        <v>-952283</v>
      </c>
      <c r="F18" s="396">
        <f t="shared" si="1"/>
        <v>74070166</v>
      </c>
    </row>
    <row r="19" spans="1:6" ht="13.5" customHeight="1">
      <c r="A19" s="422" t="s">
        <v>345</v>
      </c>
      <c r="B19" s="397">
        <v>18483475</v>
      </c>
      <c r="C19" s="397">
        <v>-114000</v>
      </c>
      <c r="D19" s="397">
        <f t="shared" si="0"/>
        <v>18369475</v>
      </c>
      <c r="E19" s="397">
        <f>-'- 15 -'!H19-'- 16 -'!B19</f>
        <v>0</v>
      </c>
      <c r="F19" s="397">
        <f t="shared" si="1"/>
        <v>18369475</v>
      </c>
    </row>
    <row r="20" spans="1:6" ht="13.5" customHeight="1">
      <c r="A20" s="423" t="s">
        <v>346</v>
      </c>
      <c r="B20" s="396">
        <v>36429726</v>
      </c>
      <c r="C20" s="396">
        <v>-183600</v>
      </c>
      <c r="D20" s="396">
        <f t="shared" si="0"/>
        <v>36246126</v>
      </c>
      <c r="E20" s="396">
        <f>-'- 15 -'!H20-'- 16 -'!B20</f>
        <v>-162555</v>
      </c>
      <c r="F20" s="396">
        <f t="shared" si="1"/>
        <v>36083571</v>
      </c>
    </row>
    <row r="21" spans="1:6" ht="13.5" customHeight="1">
      <c r="A21" s="422" t="s">
        <v>347</v>
      </c>
      <c r="B21" s="397">
        <v>24163000</v>
      </c>
      <c r="C21" s="397">
        <v>-296000</v>
      </c>
      <c r="D21" s="397">
        <f t="shared" si="0"/>
        <v>23867000</v>
      </c>
      <c r="E21" s="397">
        <f>-'- 15 -'!H21-'- 16 -'!B21</f>
        <v>-87000</v>
      </c>
      <c r="F21" s="397">
        <f t="shared" si="1"/>
        <v>23780000</v>
      </c>
    </row>
    <row r="22" spans="1:6" ht="13.5" customHeight="1">
      <c r="A22" s="423" t="s">
        <v>348</v>
      </c>
      <c r="B22" s="396">
        <v>12510226</v>
      </c>
      <c r="C22" s="396">
        <v>-19000</v>
      </c>
      <c r="D22" s="396">
        <f t="shared" si="0"/>
        <v>12491226</v>
      </c>
      <c r="E22" s="396">
        <f>-'- 15 -'!H22-'- 16 -'!B22</f>
        <v>-41000</v>
      </c>
      <c r="F22" s="396">
        <f t="shared" si="1"/>
        <v>12450226</v>
      </c>
    </row>
    <row r="23" spans="1:6" ht="13.5" customHeight="1">
      <c r="A23" s="422" t="s">
        <v>349</v>
      </c>
      <c r="B23" s="397">
        <v>10651085</v>
      </c>
      <c r="C23" s="397">
        <v>-39600</v>
      </c>
      <c r="D23" s="397">
        <f t="shared" si="0"/>
        <v>10611485</v>
      </c>
      <c r="E23" s="397">
        <f>-'- 15 -'!H23-'- 16 -'!B23</f>
        <v>0</v>
      </c>
      <c r="F23" s="397">
        <f t="shared" si="1"/>
        <v>10611485</v>
      </c>
    </row>
    <row r="24" spans="1:6" ht="13.5" customHeight="1">
      <c r="A24" s="423" t="s">
        <v>350</v>
      </c>
      <c r="B24" s="396">
        <v>34848665</v>
      </c>
      <c r="C24" s="396">
        <v>-167400</v>
      </c>
      <c r="D24" s="396">
        <f t="shared" si="0"/>
        <v>34681265</v>
      </c>
      <c r="E24" s="396">
        <f>-'- 15 -'!H24-'- 16 -'!B24</f>
        <v>-547190</v>
      </c>
      <c r="F24" s="396">
        <f t="shared" si="1"/>
        <v>34134075</v>
      </c>
    </row>
    <row r="25" spans="1:6" ht="13.5" customHeight="1">
      <c r="A25" s="422" t="s">
        <v>351</v>
      </c>
      <c r="B25" s="397">
        <v>112543641</v>
      </c>
      <c r="C25" s="397">
        <v>-1279619</v>
      </c>
      <c r="D25" s="397">
        <f t="shared" si="0"/>
        <v>111264022</v>
      </c>
      <c r="E25" s="397">
        <f>-'- 15 -'!H25-'- 16 -'!B25</f>
        <v>-408486</v>
      </c>
      <c r="F25" s="397">
        <f t="shared" si="1"/>
        <v>110855536</v>
      </c>
    </row>
    <row r="26" spans="1:6" ht="13.5" customHeight="1">
      <c r="A26" s="423" t="s">
        <v>352</v>
      </c>
      <c r="B26" s="396">
        <v>26354988</v>
      </c>
      <c r="C26" s="396">
        <v>-4400</v>
      </c>
      <c r="D26" s="396">
        <f t="shared" si="0"/>
        <v>26350588</v>
      </c>
      <c r="E26" s="396">
        <f>-'- 15 -'!H26-'- 16 -'!B26</f>
        <v>0</v>
      </c>
      <c r="F26" s="396">
        <f t="shared" si="1"/>
        <v>26350588</v>
      </c>
    </row>
    <row r="27" spans="1:6" ht="13.5" customHeight="1">
      <c r="A27" s="422" t="s">
        <v>353</v>
      </c>
      <c r="B27" s="397">
        <v>27213892</v>
      </c>
      <c r="C27" s="397">
        <v>-1840</v>
      </c>
      <c r="D27" s="397">
        <f t="shared" si="0"/>
        <v>27212052</v>
      </c>
      <c r="E27" s="397">
        <f>-'- 15 -'!H27-'- 16 -'!B27</f>
        <v>-14800</v>
      </c>
      <c r="F27" s="397">
        <f t="shared" si="1"/>
        <v>27197252</v>
      </c>
    </row>
    <row r="28" spans="1:6" ht="13.5" customHeight="1">
      <c r="A28" s="423" t="s">
        <v>354</v>
      </c>
      <c r="B28" s="396">
        <v>16435364.5</v>
      </c>
      <c r="C28" s="396">
        <v>-50000</v>
      </c>
      <c r="D28" s="396">
        <f t="shared" si="0"/>
        <v>16385364.5</v>
      </c>
      <c r="E28" s="396">
        <f>-'- 15 -'!H28-'- 16 -'!B28</f>
        <v>-17402.41</v>
      </c>
      <c r="F28" s="396">
        <f t="shared" si="1"/>
        <v>16367962.09</v>
      </c>
    </row>
    <row r="29" spans="1:6" ht="13.5" customHeight="1">
      <c r="A29" s="422" t="s">
        <v>355</v>
      </c>
      <c r="B29" s="397">
        <v>107437054</v>
      </c>
      <c r="C29" s="397">
        <v>-3699140</v>
      </c>
      <c r="D29" s="397">
        <f t="shared" si="0"/>
        <v>103737914</v>
      </c>
      <c r="E29" s="397">
        <f>-'- 15 -'!H29-'- 16 -'!B29</f>
        <v>-48405</v>
      </c>
      <c r="F29" s="397">
        <f t="shared" si="1"/>
        <v>103689509</v>
      </c>
    </row>
    <row r="30" spans="1:6" ht="13.5" customHeight="1">
      <c r="A30" s="423" t="s">
        <v>356</v>
      </c>
      <c r="B30" s="396">
        <v>10051340</v>
      </c>
      <c r="C30" s="396">
        <v>-31800</v>
      </c>
      <c r="D30" s="396">
        <f t="shared" si="0"/>
        <v>10019540</v>
      </c>
      <c r="E30" s="396">
        <f>-'- 15 -'!H30-'- 16 -'!B30</f>
        <v>-5000</v>
      </c>
      <c r="F30" s="396">
        <f t="shared" si="1"/>
        <v>10014540</v>
      </c>
    </row>
    <row r="31" spans="1:6" ht="13.5" customHeight="1">
      <c r="A31" s="422" t="s">
        <v>357</v>
      </c>
      <c r="B31" s="397">
        <v>24449086</v>
      </c>
      <c r="C31" s="397">
        <v>-42000</v>
      </c>
      <c r="D31" s="397">
        <f t="shared" si="0"/>
        <v>24407086</v>
      </c>
      <c r="E31" s="397">
        <f>-'- 15 -'!H31-'- 16 -'!B31</f>
        <v>-215367</v>
      </c>
      <c r="F31" s="397">
        <f t="shared" si="1"/>
        <v>24191719</v>
      </c>
    </row>
    <row r="32" spans="1:6" ht="13.5" customHeight="1">
      <c r="A32" s="423" t="s">
        <v>358</v>
      </c>
      <c r="B32" s="396">
        <v>19252558</v>
      </c>
      <c r="C32" s="396">
        <v>-202800</v>
      </c>
      <c r="D32" s="396">
        <f t="shared" si="0"/>
        <v>19049758</v>
      </c>
      <c r="E32" s="396">
        <f>-'- 15 -'!H32-'- 16 -'!B32</f>
        <v>-306205</v>
      </c>
      <c r="F32" s="396">
        <f t="shared" si="1"/>
        <v>18743553</v>
      </c>
    </row>
    <row r="33" spans="1:6" ht="13.5" customHeight="1">
      <c r="A33" s="422" t="s">
        <v>359</v>
      </c>
      <c r="B33" s="397">
        <v>21250300</v>
      </c>
      <c r="C33" s="397">
        <v>-114000</v>
      </c>
      <c r="D33" s="397">
        <f t="shared" si="0"/>
        <v>21136300</v>
      </c>
      <c r="E33" s="397">
        <f>-'- 15 -'!H33-'- 16 -'!B33</f>
        <v>-10500</v>
      </c>
      <c r="F33" s="397">
        <f t="shared" si="1"/>
        <v>21125800</v>
      </c>
    </row>
    <row r="34" spans="1:6" ht="13.5" customHeight="1">
      <c r="A34" s="423" t="s">
        <v>360</v>
      </c>
      <c r="B34" s="396">
        <v>18098508</v>
      </c>
      <c r="C34" s="396">
        <v>-521500</v>
      </c>
      <c r="D34" s="396">
        <f t="shared" si="0"/>
        <v>17577008</v>
      </c>
      <c r="E34" s="396">
        <f>-'- 15 -'!H34-'- 16 -'!B34</f>
        <v>-12100</v>
      </c>
      <c r="F34" s="396">
        <f t="shared" si="1"/>
        <v>17564908</v>
      </c>
    </row>
    <row r="35" spans="1:6" ht="13.5" customHeight="1">
      <c r="A35" s="422" t="s">
        <v>361</v>
      </c>
      <c r="B35" s="397">
        <v>126989912</v>
      </c>
      <c r="C35" s="397">
        <v>-314740</v>
      </c>
      <c r="D35" s="397">
        <f t="shared" si="0"/>
        <v>126675172</v>
      </c>
      <c r="E35" s="397">
        <f>-'- 15 -'!H35-'- 16 -'!B35</f>
        <v>-456595</v>
      </c>
      <c r="F35" s="397">
        <f t="shared" si="1"/>
        <v>126218577</v>
      </c>
    </row>
    <row r="36" spans="1:6" ht="13.5" customHeight="1">
      <c r="A36" s="423" t="s">
        <v>362</v>
      </c>
      <c r="B36" s="396">
        <v>16713215</v>
      </c>
      <c r="C36" s="396">
        <v>-140500</v>
      </c>
      <c r="D36" s="396">
        <f t="shared" si="0"/>
        <v>16572715</v>
      </c>
      <c r="E36" s="396">
        <f>-'- 15 -'!H36-'- 16 -'!B36</f>
        <v>-7500</v>
      </c>
      <c r="F36" s="396">
        <f t="shared" si="1"/>
        <v>16565215</v>
      </c>
    </row>
    <row r="37" spans="1:6" ht="13.5" customHeight="1">
      <c r="A37" s="422" t="s">
        <v>363</v>
      </c>
      <c r="B37" s="397">
        <v>26104820.73</v>
      </c>
      <c r="C37" s="397">
        <v>-614212</v>
      </c>
      <c r="D37" s="397">
        <f t="shared" si="0"/>
        <v>25490608.73</v>
      </c>
      <c r="E37" s="397">
        <f>-'- 15 -'!H37-'- 16 -'!B37</f>
        <v>-8798</v>
      </c>
      <c r="F37" s="397">
        <f t="shared" si="1"/>
        <v>25481810.73</v>
      </c>
    </row>
    <row r="38" spans="1:6" ht="13.5" customHeight="1">
      <c r="A38" s="423" t="s">
        <v>364</v>
      </c>
      <c r="B38" s="396">
        <v>67808535</v>
      </c>
      <c r="C38" s="396">
        <v>-2399500</v>
      </c>
      <c r="D38" s="396">
        <f t="shared" si="0"/>
        <v>65409035</v>
      </c>
      <c r="E38" s="396">
        <f>-'- 15 -'!H38-'- 16 -'!B38</f>
        <v>-610542</v>
      </c>
      <c r="F38" s="396">
        <f t="shared" si="1"/>
        <v>64798493</v>
      </c>
    </row>
    <row r="39" spans="1:6" ht="13.5" customHeight="1">
      <c r="A39" s="422" t="s">
        <v>365</v>
      </c>
      <c r="B39" s="397">
        <v>14954716</v>
      </c>
      <c r="C39" s="397">
        <v>-79375</v>
      </c>
      <c r="D39" s="397">
        <f t="shared" si="0"/>
        <v>14875341</v>
      </c>
      <c r="E39" s="397">
        <f>-'- 15 -'!H39-'- 16 -'!B39</f>
        <v>-55500</v>
      </c>
      <c r="F39" s="397">
        <f t="shared" si="1"/>
        <v>14819841</v>
      </c>
    </row>
    <row r="40" spans="1:6" ht="13.5" customHeight="1">
      <c r="A40" s="423" t="s">
        <v>366</v>
      </c>
      <c r="B40" s="396">
        <v>67749449</v>
      </c>
      <c r="C40" s="396">
        <v>-1087905</v>
      </c>
      <c r="D40" s="396">
        <f t="shared" si="0"/>
        <v>66661544</v>
      </c>
      <c r="E40" s="396">
        <f>-'- 15 -'!H40-'- 16 -'!B40</f>
        <v>-516596</v>
      </c>
      <c r="F40" s="396">
        <f t="shared" si="1"/>
        <v>66144948</v>
      </c>
    </row>
    <row r="41" spans="1:6" ht="13.5" customHeight="1">
      <c r="A41" s="422" t="s">
        <v>367</v>
      </c>
      <c r="B41" s="397">
        <v>40653153</v>
      </c>
      <c r="C41" s="397">
        <v>-948500</v>
      </c>
      <c r="D41" s="397">
        <f t="shared" si="0"/>
        <v>39704653</v>
      </c>
      <c r="E41" s="397">
        <f>-'- 15 -'!H41-'- 16 -'!B41</f>
        <v>-1190784</v>
      </c>
      <c r="F41" s="397">
        <f t="shared" si="1"/>
        <v>38513869</v>
      </c>
    </row>
    <row r="42" spans="1:6" ht="13.5" customHeight="1">
      <c r="A42" s="423" t="s">
        <v>368</v>
      </c>
      <c r="B42" s="396">
        <v>15331650</v>
      </c>
      <c r="C42" s="396">
        <v>-9000</v>
      </c>
      <c r="D42" s="396">
        <f t="shared" si="0"/>
        <v>15322650</v>
      </c>
      <c r="E42" s="396">
        <f>-'- 15 -'!H42-'- 16 -'!B42</f>
        <v>-62825</v>
      </c>
      <c r="F42" s="396">
        <f t="shared" si="1"/>
        <v>15259825</v>
      </c>
    </row>
    <row r="43" spans="1:6" ht="13.5" customHeight="1">
      <c r="A43" s="422" t="s">
        <v>369</v>
      </c>
      <c r="B43" s="397">
        <v>9128724</v>
      </c>
      <c r="C43" s="397">
        <v>-28000</v>
      </c>
      <c r="D43" s="397">
        <f t="shared" si="0"/>
        <v>9100724</v>
      </c>
      <c r="E43" s="397">
        <f>-'- 15 -'!H43-'- 16 -'!B43</f>
        <v>-180000</v>
      </c>
      <c r="F43" s="397">
        <f t="shared" si="1"/>
        <v>8920724</v>
      </c>
    </row>
    <row r="44" spans="1:6" ht="13.5" customHeight="1">
      <c r="A44" s="423" t="s">
        <v>370</v>
      </c>
      <c r="B44" s="396">
        <v>7068266</v>
      </c>
      <c r="C44" s="396">
        <v>-103249</v>
      </c>
      <c r="D44" s="396">
        <f t="shared" si="0"/>
        <v>6965017</v>
      </c>
      <c r="E44" s="396">
        <f>-'- 15 -'!H44-'- 16 -'!B44</f>
        <v>0</v>
      </c>
      <c r="F44" s="396">
        <f t="shared" si="1"/>
        <v>6965017</v>
      </c>
    </row>
    <row r="45" spans="1:6" ht="13.5" customHeight="1">
      <c r="A45" s="422" t="s">
        <v>371</v>
      </c>
      <c r="B45" s="397">
        <v>10329874</v>
      </c>
      <c r="C45" s="397">
        <v>-33000</v>
      </c>
      <c r="D45" s="397">
        <f t="shared" si="0"/>
        <v>10296874</v>
      </c>
      <c r="E45" s="397">
        <f>-'- 15 -'!H45-'- 16 -'!B45</f>
        <v>-266000</v>
      </c>
      <c r="F45" s="397">
        <f t="shared" si="1"/>
        <v>10030874</v>
      </c>
    </row>
    <row r="46" spans="1:6" ht="13.5" customHeight="1">
      <c r="A46" s="423" t="s">
        <v>372</v>
      </c>
      <c r="B46" s="396">
        <v>263164500</v>
      </c>
      <c r="C46" s="396">
        <v>-2070400</v>
      </c>
      <c r="D46" s="396">
        <f t="shared" si="0"/>
        <v>261094100</v>
      </c>
      <c r="E46" s="396">
        <f>-'- 15 -'!H46-'- 16 -'!B46</f>
        <v>-4994000</v>
      </c>
      <c r="F46" s="396">
        <f t="shared" si="1"/>
        <v>256100100</v>
      </c>
    </row>
    <row r="47" spans="1:6" ht="13.5" customHeight="1">
      <c r="A47" s="422" t="s">
        <v>376</v>
      </c>
      <c r="B47" s="397">
        <v>9640479</v>
      </c>
      <c r="C47" s="397">
        <v>-3718337</v>
      </c>
      <c r="D47" s="397">
        <f t="shared" si="0"/>
        <v>5922142</v>
      </c>
      <c r="E47" s="397">
        <f>-'- 15 -'!H47-'- 16 -'!B47</f>
        <v>-296908</v>
      </c>
      <c r="F47" s="397">
        <f t="shared" si="1"/>
        <v>5625234</v>
      </c>
    </row>
    <row r="48" spans="1:6" ht="4.5" customHeight="1">
      <c r="A48" s="424" t="s">
        <v>3</v>
      </c>
      <c r="B48" s="333"/>
      <c r="C48" s="333"/>
      <c r="D48" s="333"/>
      <c r="E48" s="333"/>
      <c r="F48" s="333"/>
    </row>
    <row r="49" spans="1:6" ht="13.5" customHeight="1">
      <c r="A49" s="418" t="s">
        <v>373</v>
      </c>
      <c r="B49" s="398">
        <f>SUM(B11:B47)</f>
        <v>1430421813.23</v>
      </c>
      <c r="C49" s="398">
        <f>SUM(C11:C47)</f>
        <v>-20862924</v>
      </c>
      <c r="D49" s="398">
        <f>SUM(D11:D47)</f>
        <v>1409558889.23</v>
      </c>
      <c r="E49" s="398">
        <f>SUM(E11:E47)</f>
        <v>-12552968.41</v>
      </c>
      <c r="F49" s="398">
        <f>SUM(F11:F47)</f>
        <v>1397005920.8200002</v>
      </c>
    </row>
    <row r="50" spans="1:6" ht="4.5" customHeight="1">
      <c r="A50" s="424" t="s">
        <v>3</v>
      </c>
      <c r="B50" s="333"/>
      <c r="C50" s="333"/>
      <c r="D50" s="333"/>
      <c r="E50" s="333"/>
      <c r="F50" s="333"/>
    </row>
    <row r="51" spans="1:6" ht="13.5" customHeight="1">
      <c r="A51" s="423" t="s">
        <v>374</v>
      </c>
      <c r="B51" s="396">
        <v>1438883.125</v>
      </c>
      <c r="C51" s="396">
        <v>-74846</v>
      </c>
      <c r="D51" s="396">
        <f>B51+C51</f>
        <v>1364037.125</v>
      </c>
      <c r="E51" s="396">
        <f>-'- 15 -'!H51-'- 16 -'!B51</f>
        <v>-700</v>
      </c>
      <c r="F51" s="396">
        <f>D51+E51</f>
        <v>1363337.125</v>
      </c>
    </row>
    <row r="52" spans="1:6" ht="13.5" customHeight="1">
      <c r="A52" s="422" t="s">
        <v>375</v>
      </c>
      <c r="B52" s="397">
        <v>2378509</v>
      </c>
      <c r="C52" s="397">
        <v>-4500</v>
      </c>
      <c r="D52" s="397">
        <f>B52+C52</f>
        <v>2374009</v>
      </c>
      <c r="E52" s="397">
        <f>-'- 15 -'!H52-'- 16 -'!B52</f>
        <v>-3500</v>
      </c>
      <c r="F52" s="397">
        <f>D52+E52</f>
        <v>2370509</v>
      </c>
    </row>
    <row r="53" spans="1:6" ht="49.5" customHeight="1">
      <c r="A53" s="325"/>
      <c r="B53" s="325"/>
      <c r="C53" s="325"/>
      <c r="D53" s="325"/>
      <c r="E53" s="325"/>
      <c r="F53" s="325"/>
    </row>
    <row r="54" spans="1:6" ht="13.5" customHeight="1">
      <c r="A54" s="326" t="s">
        <v>433</v>
      </c>
      <c r="B54" s="203"/>
      <c r="C54" s="203"/>
      <c r="D54" s="203"/>
      <c r="E54" s="203"/>
      <c r="F54" s="203"/>
    </row>
    <row r="55" spans="1:6" ht="12" customHeight="1">
      <c r="A55" s="326" t="s">
        <v>429</v>
      </c>
      <c r="B55" s="203"/>
      <c r="C55" s="203"/>
      <c r="D55" s="203"/>
      <c r="E55" s="203"/>
      <c r="F55" s="203"/>
    </row>
    <row r="56" spans="1:6" ht="12" customHeight="1">
      <c r="A56" s="326" t="s">
        <v>434</v>
      </c>
      <c r="B56" s="203"/>
      <c r="C56" s="203"/>
      <c r="D56" s="203"/>
      <c r="E56" s="203"/>
      <c r="F56" s="203"/>
    </row>
    <row r="57" spans="1:6" ht="12" customHeight="1">
      <c r="A57" s="326" t="s">
        <v>430</v>
      </c>
      <c r="B57" s="203"/>
      <c r="C57" s="203"/>
      <c r="D57" s="203"/>
      <c r="E57" s="203"/>
      <c r="F57" s="203"/>
    </row>
    <row r="58" spans="1:6" ht="12" customHeight="1">
      <c r="A58" s="326" t="s">
        <v>431</v>
      </c>
      <c r="B58" s="203"/>
      <c r="C58" s="203"/>
      <c r="D58" s="203"/>
      <c r="E58" s="203"/>
      <c r="F58" s="203"/>
    </row>
    <row r="59" ht="12" customHeight="1">
      <c r="A59" s="326" t="s">
        <v>432</v>
      </c>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1:I58"/>
  <sheetViews>
    <sheetView showGridLines="0" showZeros="0" workbookViewId="0" topLeftCell="A1">
      <selection activeCell="A1" sqref="A1"/>
    </sheetView>
  </sheetViews>
  <sheetFormatPr defaultColWidth="15.83203125" defaultRowHeight="12"/>
  <cols>
    <col min="1" max="1" width="32.83203125" style="68" customWidth="1"/>
    <col min="2" max="2" width="15.83203125" style="68" customWidth="1"/>
    <col min="3" max="3" width="8.83203125" style="68" customWidth="1"/>
    <col min="4" max="4" width="16.83203125" style="68" customWidth="1"/>
    <col min="5" max="5" width="8.83203125" style="68" customWidth="1"/>
    <col min="6" max="6" width="18.83203125" style="68" customWidth="1"/>
    <col min="7" max="7" width="8.83203125" style="68" customWidth="1"/>
    <col min="8" max="8" width="17.83203125" style="68" customWidth="1"/>
    <col min="9" max="9" width="8.83203125" style="68" customWidth="1"/>
    <col min="10" max="16384" width="15.83203125" style="68" customWidth="1"/>
  </cols>
  <sheetData>
    <row r="1" spans="1:9" ht="6.75" customHeight="1">
      <c r="A1" s="66"/>
      <c r="B1" s="117"/>
      <c r="C1" s="117"/>
      <c r="D1" s="117"/>
      <c r="E1" s="117"/>
      <c r="F1" s="117"/>
      <c r="G1" s="117"/>
      <c r="H1" s="117"/>
      <c r="I1" s="117"/>
    </row>
    <row r="2" spans="1:9" ht="15.75" customHeight="1">
      <c r="A2" s="353"/>
      <c r="B2" s="395" t="s">
        <v>0</v>
      </c>
      <c r="C2" s="165"/>
      <c r="D2" s="165"/>
      <c r="E2" s="165"/>
      <c r="F2" s="165"/>
      <c r="G2" s="179"/>
      <c r="H2" s="179"/>
      <c r="I2" s="356" t="s">
        <v>301</v>
      </c>
    </row>
    <row r="3" spans="1:9" ht="15.75" customHeight="1">
      <c r="A3" s="354"/>
      <c r="B3" s="536" t="s">
        <v>569</v>
      </c>
      <c r="C3" s="168"/>
      <c r="D3" s="168"/>
      <c r="E3" s="168"/>
      <c r="F3" s="168"/>
      <c r="G3" s="180"/>
      <c r="H3" s="180"/>
      <c r="I3" s="183"/>
    </row>
    <row r="4" spans="2:9" ht="15.75" customHeight="1">
      <c r="B4" s="117"/>
      <c r="C4" s="117"/>
      <c r="D4" s="117"/>
      <c r="E4" s="117"/>
      <c r="F4" s="117"/>
      <c r="G4" s="117"/>
      <c r="H4" s="117"/>
      <c r="I4" s="117"/>
    </row>
    <row r="5" spans="2:9" ht="15.75" customHeight="1">
      <c r="B5" s="44"/>
      <c r="C5" s="117"/>
      <c r="D5" s="117"/>
      <c r="E5" s="117"/>
      <c r="F5" s="117"/>
      <c r="G5" s="117"/>
      <c r="H5" s="117"/>
      <c r="I5" s="117"/>
    </row>
    <row r="6" spans="2:9" ht="15.75" customHeight="1">
      <c r="B6" s="277" t="s">
        <v>18</v>
      </c>
      <c r="C6" s="184"/>
      <c r="D6" s="185"/>
      <c r="E6" s="185"/>
      <c r="F6" s="185"/>
      <c r="G6" s="185"/>
      <c r="H6" s="185"/>
      <c r="I6" s="186"/>
    </row>
    <row r="7" spans="2:9" ht="15.75" customHeight="1">
      <c r="B7" s="54" t="s">
        <v>334</v>
      </c>
      <c r="C7" s="53"/>
      <c r="D7" s="54" t="s">
        <v>45</v>
      </c>
      <c r="E7" s="53"/>
      <c r="F7" s="54" t="s">
        <v>46</v>
      </c>
      <c r="G7" s="53"/>
      <c r="H7" s="201"/>
      <c r="I7" s="171"/>
    </row>
    <row r="8" spans="1:9" ht="15.75" customHeight="1">
      <c r="A8" s="323"/>
      <c r="B8" s="56" t="s">
        <v>96</v>
      </c>
      <c r="C8" s="57"/>
      <c r="D8" s="55" t="s">
        <v>75</v>
      </c>
      <c r="E8" s="57"/>
      <c r="F8" s="55" t="s">
        <v>76</v>
      </c>
      <c r="G8" s="57"/>
      <c r="H8" s="55" t="s">
        <v>237</v>
      </c>
      <c r="I8" s="57"/>
    </row>
    <row r="9" spans="1:9" ht="15.75" customHeight="1">
      <c r="A9" s="324" t="s">
        <v>99</v>
      </c>
      <c r="B9" s="110" t="s">
        <v>100</v>
      </c>
      <c r="C9" s="110" t="s">
        <v>101</v>
      </c>
      <c r="D9" s="110" t="s">
        <v>100</v>
      </c>
      <c r="E9" s="110" t="s">
        <v>101</v>
      </c>
      <c r="F9" s="110" t="s">
        <v>100</v>
      </c>
      <c r="G9" s="110" t="s">
        <v>101</v>
      </c>
      <c r="H9" s="110" t="s">
        <v>100</v>
      </c>
      <c r="I9" s="110" t="s">
        <v>101</v>
      </c>
    </row>
    <row r="10" ht="4.5" customHeight="1">
      <c r="A10" s="63"/>
    </row>
    <row r="11" spans="1:9" ht="13.5" customHeight="1">
      <c r="A11" s="422" t="s">
        <v>338</v>
      </c>
      <c r="B11" s="8">
        <v>0</v>
      </c>
      <c r="C11" s="285">
        <f>B11/'- 3 -'!D11</f>
        <v>0</v>
      </c>
      <c r="D11" s="8">
        <v>0</v>
      </c>
      <c r="E11" s="285">
        <f>D11/'- 3 -'!D11</f>
        <v>0</v>
      </c>
      <c r="F11" s="8">
        <v>0</v>
      </c>
      <c r="G11" s="285">
        <f>F11/'- 3 -'!D11</f>
        <v>0</v>
      </c>
      <c r="H11" s="8">
        <v>5775</v>
      </c>
      <c r="I11" s="285">
        <f>H11/'- 3 -'!D11</f>
        <v>0.0005073093838795613</v>
      </c>
    </row>
    <row r="12" spans="1:9" ht="13.5" customHeight="1">
      <c r="A12" s="423" t="s">
        <v>339</v>
      </c>
      <c r="B12" s="9">
        <v>0</v>
      </c>
      <c r="C12" s="286">
        <f>B12/'- 3 -'!D12</f>
        <v>0</v>
      </c>
      <c r="D12" s="9">
        <v>0</v>
      </c>
      <c r="E12" s="286">
        <f>D12/'- 3 -'!D12</f>
        <v>0</v>
      </c>
      <c r="F12" s="9">
        <v>0</v>
      </c>
      <c r="G12" s="286">
        <f>F12/'- 3 -'!D12</f>
        <v>0</v>
      </c>
      <c r="H12" s="9">
        <v>0</v>
      </c>
      <c r="I12" s="286">
        <f>H12/'- 3 -'!D12</f>
        <v>0</v>
      </c>
    </row>
    <row r="13" spans="1:9" ht="13.5" customHeight="1">
      <c r="A13" s="422" t="s">
        <v>340</v>
      </c>
      <c r="B13" s="8">
        <v>0</v>
      </c>
      <c r="C13" s="285">
        <f>B13/'- 3 -'!D13</f>
        <v>0</v>
      </c>
      <c r="D13" s="8">
        <v>0</v>
      </c>
      <c r="E13" s="285">
        <f>D13/'- 3 -'!D13</f>
        <v>0</v>
      </c>
      <c r="F13" s="8">
        <v>42700</v>
      </c>
      <c r="G13" s="285">
        <f>F13/'- 3 -'!D13</f>
        <v>0.0008797811055160421</v>
      </c>
      <c r="H13" s="8">
        <v>25900</v>
      </c>
      <c r="I13" s="285">
        <f>H13/'- 3 -'!D13</f>
        <v>0.0005336377197392387</v>
      </c>
    </row>
    <row r="14" spans="1:9" ht="13.5" customHeight="1">
      <c r="A14" s="423" t="s">
        <v>377</v>
      </c>
      <c r="B14" s="9">
        <v>0</v>
      </c>
      <c r="C14" s="286">
        <f>B14/'- 3 -'!D14</f>
        <v>0</v>
      </c>
      <c r="D14" s="9">
        <v>0</v>
      </c>
      <c r="E14" s="286">
        <f>D14/'- 3 -'!D14</f>
        <v>0</v>
      </c>
      <c r="F14" s="9">
        <v>0</v>
      </c>
      <c r="G14" s="286">
        <f>F14/'- 3 -'!D14</f>
        <v>0</v>
      </c>
      <c r="H14" s="9">
        <v>191722</v>
      </c>
      <c r="I14" s="286">
        <f>H14/'- 3 -'!D14</f>
        <v>0.004591248116774539</v>
      </c>
    </row>
    <row r="15" spans="1:9" ht="13.5" customHeight="1">
      <c r="A15" s="422" t="s">
        <v>341</v>
      </c>
      <c r="B15" s="8">
        <v>168875</v>
      </c>
      <c r="C15" s="285">
        <f>B15/'- 3 -'!D15</f>
        <v>0.013031583465295399</v>
      </c>
      <c r="D15" s="8">
        <v>0</v>
      </c>
      <c r="E15" s="285">
        <f>D15/'- 3 -'!D15</f>
        <v>0</v>
      </c>
      <c r="F15" s="8">
        <v>0</v>
      </c>
      <c r="G15" s="285">
        <f>F15/'- 3 -'!D15</f>
        <v>0</v>
      </c>
      <c r="H15" s="8">
        <v>6380</v>
      </c>
      <c r="I15" s="285">
        <f>H15/'- 3 -'!D15</f>
        <v>0.0004923256995326996</v>
      </c>
    </row>
    <row r="16" spans="1:9" ht="13.5" customHeight="1">
      <c r="A16" s="423" t="s">
        <v>342</v>
      </c>
      <c r="B16" s="9">
        <v>0</v>
      </c>
      <c r="C16" s="286">
        <f>B16/'- 3 -'!D16</f>
        <v>0</v>
      </c>
      <c r="D16" s="9">
        <v>0</v>
      </c>
      <c r="E16" s="286">
        <f>D16/'- 3 -'!D16</f>
        <v>0</v>
      </c>
      <c r="F16" s="9">
        <v>0</v>
      </c>
      <c r="G16" s="286">
        <f>F16/'- 3 -'!D16</f>
        <v>0</v>
      </c>
      <c r="H16" s="9">
        <v>5000</v>
      </c>
      <c r="I16" s="286">
        <f>H16/'- 3 -'!D16</f>
        <v>0.0004640441428487503</v>
      </c>
    </row>
    <row r="17" spans="1:9" ht="13.5" customHeight="1">
      <c r="A17" s="422" t="s">
        <v>343</v>
      </c>
      <c r="B17" s="8">
        <v>0</v>
      </c>
      <c r="C17" s="285">
        <f>B17/'- 3 -'!D17</f>
        <v>0</v>
      </c>
      <c r="D17" s="8">
        <v>0</v>
      </c>
      <c r="E17" s="285">
        <f>D17/'- 3 -'!D17</f>
        <v>0</v>
      </c>
      <c r="F17" s="8">
        <v>0</v>
      </c>
      <c r="G17" s="285">
        <f>F17/'- 3 -'!D17</f>
        <v>0</v>
      </c>
      <c r="H17" s="8">
        <v>56400</v>
      </c>
      <c r="I17" s="285">
        <f>H17/'- 3 -'!D17</f>
        <v>0.004479028971931816</v>
      </c>
    </row>
    <row r="18" spans="1:9" ht="13.5" customHeight="1">
      <c r="A18" s="423" t="s">
        <v>344</v>
      </c>
      <c r="B18" s="9">
        <v>0</v>
      </c>
      <c r="C18" s="286">
        <f>B18/'- 3 -'!D18</f>
        <v>0</v>
      </c>
      <c r="D18" s="9">
        <v>0</v>
      </c>
      <c r="E18" s="286">
        <f>D18/'- 3 -'!D18</f>
        <v>0</v>
      </c>
      <c r="F18" s="9">
        <v>30000</v>
      </c>
      <c r="G18" s="286">
        <f>F18/'- 3 -'!D18</f>
        <v>0.00039988030782626147</v>
      </c>
      <c r="H18" s="9">
        <v>843538</v>
      </c>
      <c r="I18" s="286">
        <f>H18/'- 3 -'!D18</f>
        <v>0.011243807836771631</v>
      </c>
    </row>
    <row r="19" spans="1:9" ht="13.5" customHeight="1">
      <c r="A19" s="422" t="s">
        <v>345</v>
      </c>
      <c r="B19" s="8">
        <v>0</v>
      </c>
      <c r="C19" s="285">
        <f>B19/'- 3 -'!D19</f>
        <v>0</v>
      </c>
      <c r="D19" s="8">
        <v>0</v>
      </c>
      <c r="E19" s="285">
        <f>D19/'- 3 -'!D19</f>
        <v>0</v>
      </c>
      <c r="F19" s="8">
        <v>0</v>
      </c>
      <c r="G19" s="285">
        <f>F19/'- 3 -'!D19</f>
        <v>0</v>
      </c>
      <c r="H19" s="8">
        <v>0</v>
      </c>
      <c r="I19" s="285">
        <f>H19/'- 3 -'!D19</f>
        <v>0</v>
      </c>
    </row>
    <row r="20" spans="1:9" ht="13.5" customHeight="1">
      <c r="A20" s="423" t="s">
        <v>346</v>
      </c>
      <c r="B20" s="9">
        <v>55675</v>
      </c>
      <c r="C20" s="286">
        <f>B20/'- 3 -'!D20</f>
        <v>0.0015360262224989232</v>
      </c>
      <c r="D20" s="9">
        <v>0</v>
      </c>
      <c r="E20" s="286">
        <f>D20/'- 3 -'!D20</f>
        <v>0</v>
      </c>
      <c r="F20" s="9">
        <v>0</v>
      </c>
      <c r="G20" s="286">
        <f>F20/'- 3 -'!D20</f>
        <v>0</v>
      </c>
      <c r="H20" s="9">
        <v>106880</v>
      </c>
      <c r="I20" s="286">
        <f>H20/'- 3 -'!D20</f>
        <v>0.002948728920712796</v>
      </c>
    </row>
    <row r="21" spans="1:9" ht="13.5" customHeight="1">
      <c r="A21" s="422" t="s">
        <v>347</v>
      </c>
      <c r="B21" s="8">
        <v>76000</v>
      </c>
      <c r="C21" s="285">
        <f>B21/'- 3 -'!D21</f>
        <v>0.0031843130682532366</v>
      </c>
      <c r="D21" s="8">
        <v>0</v>
      </c>
      <c r="E21" s="285">
        <f>D21/'- 3 -'!D21</f>
        <v>0</v>
      </c>
      <c r="F21" s="8">
        <v>0</v>
      </c>
      <c r="G21" s="285">
        <f>F21/'- 3 -'!D21</f>
        <v>0</v>
      </c>
      <c r="H21" s="8">
        <v>11000</v>
      </c>
      <c r="I21" s="285">
        <f>H21/'- 3 -'!D21</f>
        <v>0.0004608874177734948</v>
      </c>
    </row>
    <row r="22" spans="1:9" ht="13.5" customHeight="1">
      <c r="A22" s="423" t="s">
        <v>348</v>
      </c>
      <c r="B22" s="9">
        <v>0</v>
      </c>
      <c r="C22" s="286">
        <f>B22/'- 3 -'!D22</f>
        <v>0</v>
      </c>
      <c r="D22" s="9">
        <v>0</v>
      </c>
      <c r="E22" s="286">
        <f>D22/'- 3 -'!D22</f>
        <v>0</v>
      </c>
      <c r="F22" s="9">
        <v>41000</v>
      </c>
      <c r="G22" s="286">
        <f>F22/'- 3 -'!D22</f>
        <v>0.003282303914763851</v>
      </c>
      <c r="H22" s="9">
        <v>0</v>
      </c>
      <c r="I22" s="286">
        <f>H22/'- 3 -'!D22</f>
        <v>0</v>
      </c>
    </row>
    <row r="23" spans="1:9" ht="13.5" customHeight="1">
      <c r="A23" s="422" t="s">
        <v>349</v>
      </c>
      <c r="B23" s="8">
        <v>0</v>
      </c>
      <c r="C23" s="285">
        <f>B23/'- 3 -'!D23</f>
        <v>0</v>
      </c>
      <c r="D23" s="8">
        <v>0</v>
      </c>
      <c r="E23" s="285">
        <f>D23/'- 3 -'!D23</f>
        <v>0</v>
      </c>
      <c r="F23" s="8">
        <v>0</v>
      </c>
      <c r="G23" s="285">
        <f>F23/'- 3 -'!D23</f>
        <v>0</v>
      </c>
      <c r="H23" s="8">
        <v>0</v>
      </c>
      <c r="I23" s="285">
        <f>H23/'- 3 -'!D23</f>
        <v>0</v>
      </c>
    </row>
    <row r="24" spans="1:9" ht="13.5" customHeight="1">
      <c r="A24" s="423" t="s">
        <v>350</v>
      </c>
      <c r="B24" s="9">
        <v>158465</v>
      </c>
      <c r="C24" s="286">
        <f>B24/'- 3 -'!D24</f>
        <v>0.004569181660472881</v>
      </c>
      <c r="D24" s="9">
        <v>0</v>
      </c>
      <c r="E24" s="286">
        <f>D24/'- 3 -'!D24</f>
        <v>0</v>
      </c>
      <c r="F24" s="9">
        <v>122645</v>
      </c>
      <c r="G24" s="286">
        <f>F24/'- 3 -'!D24</f>
        <v>0.003536347362185318</v>
      </c>
      <c r="H24" s="9">
        <v>0</v>
      </c>
      <c r="I24" s="286">
        <f>H24/'- 3 -'!D24</f>
        <v>0</v>
      </c>
    </row>
    <row r="25" spans="1:9" ht="13.5" customHeight="1">
      <c r="A25" s="422" t="s">
        <v>351</v>
      </c>
      <c r="B25" s="8">
        <v>227849</v>
      </c>
      <c r="C25" s="285">
        <f>B25/'- 3 -'!D25</f>
        <v>0.0020478227903715364</v>
      </c>
      <c r="D25" s="8">
        <v>9671</v>
      </c>
      <c r="E25" s="285">
        <f>D25/'- 3 -'!D25</f>
        <v>8.691938172071472E-05</v>
      </c>
      <c r="F25" s="8">
        <v>44500</v>
      </c>
      <c r="G25" s="285">
        <f>F25/'- 3 -'!D25</f>
        <v>0.00039994959017390186</v>
      </c>
      <c r="H25" s="8">
        <v>126466</v>
      </c>
      <c r="I25" s="285">
        <f>H25/'- 3 -'!D25</f>
        <v>0.0011366297723805095</v>
      </c>
    </row>
    <row r="26" spans="1:9" ht="13.5" customHeight="1">
      <c r="A26" s="423" t="s">
        <v>352</v>
      </c>
      <c r="B26" s="9">
        <v>0</v>
      </c>
      <c r="C26" s="286">
        <f>B26/'- 3 -'!D26</f>
        <v>0</v>
      </c>
      <c r="D26" s="9">
        <v>0</v>
      </c>
      <c r="E26" s="286">
        <f>D26/'- 3 -'!D26</f>
        <v>0</v>
      </c>
      <c r="F26" s="9">
        <v>0</v>
      </c>
      <c r="G26" s="286">
        <f>F26/'- 3 -'!D26</f>
        <v>0</v>
      </c>
      <c r="H26" s="9">
        <v>0</v>
      </c>
      <c r="I26" s="286">
        <f>H26/'- 3 -'!D26</f>
        <v>0</v>
      </c>
    </row>
    <row r="27" spans="1:9" ht="13.5" customHeight="1">
      <c r="A27" s="422" t="s">
        <v>353</v>
      </c>
      <c r="B27" s="8">
        <v>0</v>
      </c>
      <c r="C27" s="285">
        <f>B27/'- 3 -'!D27</f>
        <v>0</v>
      </c>
      <c r="D27" s="8">
        <v>0</v>
      </c>
      <c r="E27" s="285">
        <f>D27/'- 3 -'!D27</f>
        <v>0</v>
      </c>
      <c r="F27" s="8">
        <v>2311</v>
      </c>
      <c r="G27" s="285">
        <f>F27/'- 3 -'!D27</f>
        <v>8.492560575733134E-05</v>
      </c>
      <c r="H27" s="8">
        <v>12489</v>
      </c>
      <c r="I27" s="285">
        <f>H27/'- 3 -'!D27</f>
        <v>0.0004589510559512381</v>
      </c>
    </row>
    <row r="28" spans="1:9" ht="13.5" customHeight="1">
      <c r="A28" s="423" t="s">
        <v>354</v>
      </c>
      <c r="B28" s="9">
        <v>0</v>
      </c>
      <c r="C28" s="286">
        <f>B28/'- 3 -'!D28</f>
        <v>0</v>
      </c>
      <c r="D28" s="9">
        <v>0</v>
      </c>
      <c r="E28" s="286">
        <f>D28/'- 3 -'!D28</f>
        <v>0</v>
      </c>
      <c r="F28" s="9">
        <v>0</v>
      </c>
      <c r="G28" s="286">
        <f>F28/'- 3 -'!D28</f>
        <v>0</v>
      </c>
      <c r="H28" s="9">
        <v>17402.41</v>
      </c>
      <c r="I28" s="286">
        <f>H28/'- 3 -'!D28</f>
        <v>0.0010620703616327852</v>
      </c>
    </row>
    <row r="29" spans="1:9" ht="13.5" customHeight="1">
      <c r="A29" s="422" t="s">
        <v>355</v>
      </c>
      <c r="B29" s="8">
        <v>0</v>
      </c>
      <c r="C29" s="285">
        <f>B29/'- 3 -'!D29</f>
        <v>0</v>
      </c>
      <c r="D29" s="8">
        <v>0</v>
      </c>
      <c r="E29" s="285">
        <f>D29/'- 3 -'!D29</f>
        <v>0</v>
      </c>
      <c r="F29" s="8">
        <v>0</v>
      </c>
      <c r="G29" s="285">
        <f>F29/'- 3 -'!D29</f>
        <v>0</v>
      </c>
      <c r="H29" s="8">
        <v>48405</v>
      </c>
      <c r="I29" s="285">
        <f>H29/'- 3 -'!D29</f>
        <v>0.00046660857283095165</v>
      </c>
    </row>
    <row r="30" spans="1:9" ht="13.5" customHeight="1">
      <c r="A30" s="423" t="s">
        <v>356</v>
      </c>
      <c r="B30" s="9">
        <v>0</v>
      </c>
      <c r="C30" s="286">
        <f>B30/'- 3 -'!D30</f>
        <v>0</v>
      </c>
      <c r="D30" s="9">
        <v>0</v>
      </c>
      <c r="E30" s="286">
        <f>D30/'- 3 -'!D30</f>
        <v>0</v>
      </c>
      <c r="F30" s="9">
        <v>0</v>
      </c>
      <c r="G30" s="286">
        <f>F30/'- 3 -'!D30</f>
        <v>0</v>
      </c>
      <c r="H30" s="9">
        <v>5000</v>
      </c>
      <c r="I30" s="286">
        <f>H30/'- 3 -'!D30</f>
        <v>0.0004990249053349754</v>
      </c>
    </row>
    <row r="31" spans="1:9" ht="13.5" customHeight="1">
      <c r="A31" s="422" t="s">
        <v>357</v>
      </c>
      <c r="B31" s="8">
        <v>1782</v>
      </c>
      <c r="C31" s="285">
        <f>B31/'- 3 -'!D31</f>
        <v>7.30115836032208E-05</v>
      </c>
      <c r="D31" s="8">
        <v>0</v>
      </c>
      <c r="E31" s="285">
        <f>D31/'- 3 -'!D31</f>
        <v>0</v>
      </c>
      <c r="F31" s="8">
        <v>0</v>
      </c>
      <c r="G31" s="285">
        <f>F31/'- 3 -'!D31</f>
        <v>0</v>
      </c>
      <c r="H31" s="8">
        <v>13585</v>
      </c>
      <c r="I31" s="285">
        <f>H31/'- 3 -'!D31</f>
        <v>0.0005566006527776401</v>
      </c>
    </row>
    <row r="32" spans="1:9" ht="13.5" customHeight="1">
      <c r="A32" s="423" t="s">
        <v>358</v>
      </c>
      <c r="B32" s="9">
        <v>0</v>
      </c>
      <c r="C32" s="286">
        <f>B32/'- 3 -'!D32</f>
        <v>0</v>
      </c>
      <c r="D32" s="9">
        <v>0</v>
      </c>
      <c r="E32" s="286">
        <f>D32/'- 3 -'!D32</f>
        <v>0</v>
      </c>
      <c r="F32" s="9">
        <v>0</v>
      </c>
      <c r="G32" s="286">
        <f>F32/'- 3 -'!D32</f>
        <v>0</v>
      </c>
      <c r="H32" s="9">
        <v>48010</v>
      </c>
      <c r="I32" s="286">
        <f>H32/'- 3 -'!D32</f>
        <v>0.0025202419894257973</v>
      </c>
    </row>
    <row r="33" spans="1:9" ht="13.5" customHeight="1">
      <c r="A33" s="422" t="s">
        <v>359</v>
      </c>
      <c r="B33" s="8">
        <v>0</v>
      </c>
      <c r="C33" s="285">
        <f>B33/'- 3 -'!D33</f>
        <v>0</v>
      </c>
      <c r="D33" s="8">
        <v>0</v>
      </c>
      <c r="E33" s="285">
        <f>D33/'- 3 -'!D33</f>
        <v>0</v>
      </c>
      <c r="F33" s="8">
        <v>0</v>
      </c>
      <c r="G33" s="285">
        <f>F33/'- 3 -'!D33</f>
        <v>0</v>
      </c>
      <c r="H33" s="8">
        <v>10500</v>
      </c>
      <c r="I33" s="285">
        <f>H33/'- 3 -'!D33</f>
        <v>0.0004967756892171289</v>
      </c>
    </row>
    <row r="34" spans="1:9" ht="13.5" customHeight="1">
      <c r="A34" s="423" t="s">
        <v>360</v>
      </c>
      <c r="B34" s="9">
        <v>0</v>
      </c>
      <c r="C34" s="286">
        <f>B34/'- 3 -'!D34</f>
        <v>0</v>
      </c>
      <c r="D34" s="9">
        <v>0</v>
      </c>
      <c r="E34" s="286">
        <f>D34/'- 3 -'!D34</f>
        <v>0</v>
      </c>
      <c r="F34" s="9">
        <v>0</v>
      </c>
      <c r="G34" s="286">
        <f>F34/'- 3 -'!D34</f>
        <v>0</v>
      </c>
      <c r="H34" s="9">
        <v>12100</v>
      </c>
      <c r="I34" s="286">
        <f>H34/'- 3 -'!D34</f>
        <v>0.0006883992998125733</v>
      </c>
    </row>
    <row r="35" spans="1:9" ht="13.5" customHeight="1">
      <c r="A35" s="422" t="s">
        <v>361</v>
      </c>
      <c r="B35" s="8">
        <v>456595</v>
      </c>
      <c r="C35" s="285">
        <f>B35/'- 3 -'!D35</f>
        <v>0.0036044553387304655</v>
      </c>
      <c r="D35" s="8">
        <v>0</v>
      </c>
      <c r="E35" s="285">
        <f>D35/'- 3 -'!D35</f>
        <v>0</v>
      </c>
      <c r="F35" s="8">
        <v>0</v>
      </c>
      <c r="G35" s="285">
        <f>F35/'- 3 -'!D35</f>
        <v>0</v>
      </c>
      <c r="H35" s="8">
        <v>0</v>
      </c>
      <c r="I35" s="285">
        <f>H35/'- 3 -'!D35</f>
        <v>0</v>
      </c>
    </row>
    <row r="36" spans="1:9" ht="13.5" customHeight="1">
      <c r="A36" s="423" t="s">
        <v>362</v>
      </c>
      <c r="B36" s="9">
        <v>7500</v>
      </c>
      <c r="C36" s="286">
        <f>B36/'- 3 -'!D36</f>
        <v>0.0004525510756686518</v>
      </c>
      <c r="D36" s="9">
        <v>0</v>
      </c>
      <c r="E36" s="286">
        <f>D36/'- 3 -'!D36</f>
        <v>0</v>
      </c>
      <c r="F36" s="9">
        <v>0</v>
      </c>
      <c r="G36" s="286">
        <f>F36/'- 3 -'!D36</f>
        <v>0</v>
      </c>
      <c r="H36" s="9">
        <v>0</v>
      </c>
      <c r="I36" s="286">
        <f>H36/'- 3 -'!D36</f>
        <v>0</v>
      </c>
    </row>
    <row r="37" spans="1:9" ht="13.5" customHeight="1">
      <c r="A37" s="422" t="s">
        <v>363</v>
      </c>
      <c r="B37" s="8">
        <v>0</v>
      </c>
      <c r="C37" s="285">
        <f>B37/'- 3 -'!D37</f>
        <v>0</v>
      </c>
      <c r="D37" s="8">
        <v>0</v>
      </c>
      <c r="E37" s="285">
        <f>D37/'- 3 -'!D37</f>
        <v>0</v>
      </c>
      <c r="F37" s="8">
        <v>0</v>
      </c>
      <c r="G37" s="285">
        <f>F37/'- 3 -'!D37</f>
        <v>0</v>
      </c>
      <c r="H37" s="8">
        <v>8798</v>
      </c>
      <c r="I37" s="285">
        <f>H37/'- 3 -'!D37</f>
        <v>0.00034514672023683757</v>
      </c>
    </row>
    <row r="38" spans="1:9" ht="13.5" customHeight="1">
      <c r="A38" s="423" t="s">
        <v>364</v>
      </c>
      <c r="B38" s="9">
        <v>57840</v>
      </c>
      <c r="C38" s="286">
        <f>B38/'- 3 -'!D38</f>
        <v>0.0008842815063698769</v>
      </c>
      <c r="D38" s="9">
        <v>0</v>
      </c>
      <c r="E38" s="286">
        <f>D38/'- 3 -'!D38</f>
        <v>0</v>
      </c>
      <c r="F38" s="9">
        <v>22633</v>
      </c>
      <c r="G38" s="286">
        <f>F38/'- 3 -'!D38</f>
        <v>0.0003460225334313524</v>
      </c>
      <c r="H38" s="9">
        <v>491934</v>
      </c>
      <c r="I38" s="286">
        <f>H38/'- 3 -'!D38</f>
        <v>0.007520887596033178</v>
      </c>
    </row>
    <row r="39" spans="1:9" ht="13.5" customHeight="1">
      <c r="A39" s="422" t="s">
        <v>365</v>
      </c>
      <c r="B39" s="8">
        <v>0</v>
      </c>
      <c r="C39" s="285">
        <f>B39/'- 3 -'!D39</f>
        <v>0</v>
      </c>
      <c r="D39" s="8">
        <v>0</v>
      </c>
      <c r="E39" s="285">
        <f>D39/'- 3 -'!D39</f>
        <v>0</v>
      </c>
      <c r="F39" s="8">
        <v>0</v>
      </c>
      <c r="G39" s="285">
        <f>F39/'- 3 -'!D39</f>
        <v>0</v>
      </c>
      <c r="H39" s="8">
        <v>27500</v>
      </c>
      <c r="I39" s="285">
        <f>H39/'- 3 -'!D39</f>
        <v>0.0018486971155820897</v>
      </c>
    </row>
    <row r="40" spans="1:9" ht="13.5" customHeight="1">
      <c r="A40" s="423" t="s">
        <v>366</v>
      </c>
      <c r="B40" s="9">
        <v>393030</v>
      </c>
      <c r="C40" s="286">
        <f>B40/'- 3 -'!D40</f>
        <v>0.005895903041189685</v>
      </c>
      <c r="D40" s="9">
        <v>0</v>
      </c>
      <c r="E40" s="286">
        <f>D40/'- 3 -'!D40</f>
        <v>0</v>
      </c>
      <c r="F40" s="9">
        <v>123566</v>
      </c>
      <c r="G40" s="286">
        <f>F40/'- 3 -'!D40</f>
        <v>0.0018536324331161606</v>
      </c>
      <c r="H40" s="9">
        <v>0</v>
      </c>
      <c r="I40" s="286">
        <f>H40/'- 3 -'!D40</f>
        <v>0</v>
      </c>
    </row>
    <row r="41" spans="1:9" ht="13.5" customHeight="1">
      <c r="A41" s="422" t="s">
        <v>367</v>
      </c>
      <c r="B41" s="8">
        <v>0</v>
      </c>
      <c r="C41" s="285">
        <f>B41/'- 3 -'!D41</f>
        <v>0</v>
      </c>
      <c r="D41" s="8">
        <v>0</v>
      </c>
      <c r="E41" s="285">
        <f>D41/'- 3 -'!D41</f>
        <v>0</v>
      </c>
      <c r="F41" s="8">
        <v>0</v>
      </c>
      <c r="G41" s="285">
        <f>F41/'- 3 -'!D41</f>
        <v>0</v>
      </c>
      <c r="H41" s="8">
        <v>90784</v>
      </c>
      <c r="I41" s="285">
        <f>H41/'- 3 -'!D41</f>
        <v>0.0022864826447419146</v>
      </c>
    </row>
    <row r="42" spans="1:9" ht="13.5" customHeight="1">
      <c r="A42" s="423" t="s">
        <v>368</v>
      </c>
      <c r="B42" s="9">
        <v>4000</v>
      </c>
      <c r="C42" s="286">
        <f>B42/'- 3 -'!D42</f>
        <v>0.0002610514499776475</v>
      </c>
      <c r="D42" s="9">
        <v>0</v>
      </c>
      <c r="E42" s="286">
        <f>D42/'- 3 -'!D42</f>
        <v>0</v>
      </c>
      <c r="F42" s="9">
        <v>0</v>
      </c>
      <c r="G42" s="286">
        <f>F42/'- 3 -'!D42</f>
        <v>0</v>
      </c>
      <c r="H42" s="9">
        <v>58825</v>
      </c>
      <c r="I42" s="286">
        <f>H42/'- 3 -'!D42</f>
        <v>0.003839087886233778</v>
      </c>
    </row>
    <row r="43" spans="1:9" ht="13.5" customHeight="1">
      <c r="A43" s="422" t="s">
        <v>369</v>
      </c>
      <c r="B43" s="8">
        <v>0</v>
      </c>
      <c r="C43" s="285">
        <f>B43/'- 3 -'!D43</f>
        <v>0</v>
      </c>
      <c r="D43" s="8">
        <v>0</v>
      </c>
      <c r="E43" s="285">
        <f>D43/'- 3 -'!D43</f>
        <v>0</v>
      </c>
      <c r="F43" s="8">
        <v>0</v>
      </c>
      <c r="G43" s="285">
        <f>F43/'- 3 -'!D43</f>
        <v>0</v>
      </c>
      <c r="H43" s="8">
        <v>5000</v>
      </c>
      <c r="I43" s="285">
        <f>H43/'- 3 -'!D43</f>
        <v>0.0005494068384009887</v>
      </c>
    </row>
    <row r="44" spans="1:9" ht="13.5" customHeight="1">
      <c r="A44" s="423" t="s">
        <v>370</v>
      </c>
      <c r="B44" s="9">
        <v>0</v>
      </c>
      <c r="C44" s="286">
        <f>B44/'- 3 -'!D44</f>
        <v>0</v>
      </c>
      <c r="D44" s="9">
        <v>0</v>
      </c>
      <c r="E44" s="286">
        <f>D44/'- 3 -'!D44</f>
        <v>0</v>
      </c>
      <c r="F44" s="9">
        <v>0</v>
      </c>
      <c r="G44" s="286">
        <f>F44/'- 3 -'!D44</f>
        <v>0</v>
      </c>
      <c r="H44" s="9">
        <v>0</v>
      </c>
      <c r="I44" s="286">
        <f>H44/'- 3 -'!D44</f>
        <v>0</v>
      </c>
    </row>
    <row r="45" spans="1:9" ht="13.5" customHeight="1">
      <c r="A45" s="422" t="s">
        <v>371</v>
      </c>
      <c r="B45" s="8">
        <v>0</v>
      </c>
      <c r="C45" s="285">
        <f>B45/'- 3 -'!D45</f>
        <v>0</v>
      </c>
      <c r="D45" s="8">
        <v>0</v>
      </c>
      <c r="E45" s="285">
        <f>D45/'- 3 -'!D45</f>
        <v>0</v>
      </c>
      <c r="F45" s="8">
        <v>4000</v>
      </c>
      <c r="G45" s="285">
        <f>F45/'- 3 -'!D45</f>
        <v>0.00038846741253704763</v>
      </c>
      <c r="H45" s="8">
        <v>12000</v>
      </c>
      <c r="I45" s="285">
        <f>H45/'- 3 -'!D45</f>
        <v>0.001165402237611143</v>
      </c>
    </row>
    <row r="46" spans="1:9" ht="13.5" customHeight="1">
      <c r="A46" s="423" t="s">
        <v>372</v>
      </c>
      <c r="B46" s="9">
        <v>0</v>
      </c>
      <c r="C46" s="286">
        <f>B46/'- 3 -'!D46</f>
        <v>0</v>
      </c>
      <c r="D46" s="9">
        <v>1667200</v>
      </c>
      <c r="E46" s="286">
        <f>D46/'- 3 -'!D46</f>
        <v>0.006385437281041587</v>
      </c>
      <c r="F46" s="9">
        <v>176700</v>
      </c>
      <c r="G46" s="286">
        <f>F46/'- 3 -'!D46</f>
        <v>0.0006767674949376489</v>
      </c>
      <c r="H46" s="9">
        <v>3150100</v>
      </c>
      <c r="I46" s="286">
        <f>H46/'- 3 -'!D46</f>
        <v>0.012064998787793366</v>
      </c>
    </row>
    <row r="47" spans="1:9" ht="13.5" customHeight="1">
      <c r="A47" s="422" t="s">
        <v>376</v>
      </c>
      <c r="B47" s="8">
        <v>296908</v>
      </c>
      <c r="C47" s="285">
        <f>B47/'- 3 -'!D47</f>
        <v>0.050135238229681085</v>
      </c>
      <c r="D47" s="8">
        <v>0</v>
      </c>
      <c r="E47" s="285">
        <f>D47/'- 3 -'!D47</f>
        <v>0</v>
      </c>
      <c r="F47" s="8">
        <v>0</v>
      </c>
      <c r="G47" s="285">
        <f>F47/'- 3 -'!D47</f>
        <v>0</v>
      </c>
      <c r="H47" s="8">
        <v>0</v>
      </c>
      <c r="I47" s="285">
        <f>H47/'- 3 -'!D47</f>
        <v>0</v>
      </c>
    </row>
    <row r="48" spans="1:9" ht="4.5" customHeight="1">
      <c r="A48" s="424"/>
      <c r="B48" s="10"/>
      <c r="C48" s="163"/>
      <c r="D48" s="10"/>
      <c r="E48" s="163"/>
      <c r="F48" s="10"/>
      <c r="G48" s="163"/>
      <c r="H48" s="10"/>
      <c r="I48" s="163"/>
    </row>
    <row r="49" spans="1:9" ht="13.5" customHeight="1">
      <c r="A49" s="418" t="s">
        <v>373</v>
      </c>
      <c r="B49" s="12">
        <f>SUM(B11:B47)</f>
        <v>1904519</v>
      </c>
      <c r="C49" s="82">
        <f>B49/'- 3 -'!D49</f>
        <v>0.001351145393464463</v>
      </c>
      <c r="D49" s="12">
        <f>SUM(D11:D47)</f>
        <v>1676871</v>
      </c>
      <c r="E49" s="82">
        <f>D49/'- 3 -'!D49</f>
        <v>0.001189642385864435</v>
      </c>
      <c r="F49" s="12">
        <f>SUM(F11:F47)</f>
        <v>610055</v>
      </c>
      <c r="G49" s="82">
        <f>F49/'- 3 -'!D49</f>
        <v>0.00043279851921139304</v>
      </c>
      <c r="H49" s="12">
        <f>SUM(H11:H47)</f>
        <v>5391493.41</v>
      </c>
      <c r="I49" s="82">
        <f>H49/'- 3 -'!D49</f>
        <v>0.0038249508063797266</v>
      </c>
    </row>
    <row r="50" spans="1:9" ht="4.5" customHeight="1">
      <c r="A50" s="424" t="s">
        <v>3</v>
      </c>
      <c r="B50" s="10"/>
      <c r="C50" s="163"/>
      <c r="D50" s="10"/>
      <c r="E50" s="163"/>
      <c r="F50" s="10"/>
      <c r="G50" s="163"/>
      <c r="H50" s="10"/>
      <c r="I50" s="163"/>
    </row>
    <row r="51" spans="1:9" ht="13.5" customHeight="1">
      <c r="A51" s="423" t="s">
        <v>374</v>
      </c>
      <c r="B51" s="9">
        <v>0</v>
      </c>
      <c r="C51" s="286">
        <f>B51/'- 3 -'!D51</f>
        <v>0</v>
      </c>
      <c r="D51" s="9">
        <v>0</v>
      </c>
      <c r="E51" s="286">
        <f>D51/'- 3 -'!D51</f>
        <v>0</v>
      </c>
      <c r="F51" s="9">
        <v>700</v>
      </c>
      <c r="G51" s="286">
        <f>F51/'- 3 -'!D51</f>
        <v>0.0005131825132692044</v>
      </c>
      <c r="H51" s="9">
        <v>0</v>
      </c>
      <c r="I51" s="286">
        <f>H51/'- 3 -'!D51</f>
        <v>0</v>
      </c>
    </row>
    <row r="52" spans="1:9" ht="13.5" customHeight="1">
      <c r="A52" s="422" t="s">
        <v>375</v>
      </c>
      <c r="B52" s="8">
        <v>3500</v>
      </c>
      <c r="C52" s="285">
        <f>B52/'- 3 -'!D52</f>
        <v>0.0014742993813418568</v>
      </c>
      <c r="D52" s="8">
        <v>0</v>
      </c>
      <c r="E52" s="285">
        <f>D52/'- 3 -'!D52</f>
        <v>0</v>
      </c>
      <c r="F52" s="8">
        <v>0</v>
      </c>
      <c r="G52" s="285">
        <f>F52/'- 3 -'!D52</f>
        <v>0</v>
      </c>
      <c r="H52" s="8">
        <v>0</v>
      </c>
      <c r="I52" s="285">
        <f>H52/'- 3 -'!D52</f>
        <v>0</v>
      </c>
    </row>
    <row r="53" ht="49.5" customHeight="1"/>
    <row r="54" ht="12" customHeight="1">
      <c r="A54" s="4"/>
    </row>
    <row r="55" ht="12" customHeight="1">
      <c r="A55" s="4"/>
    </row>
    <row r="56" ht="12" customHeight="1">
      <c r="A56" s="4"/>
    </row>
    <row r="57" ht="12" customHeight="1">
      <c r="A57" s="4"/>
    </row>
    <row r="58" ht="12" customHeight="1">
      <c r="A58" s="4"/>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J58"/>
  <sheetViews>
    <sheetView showGridLines="0" showZeros="0" workbookViewId="0" topLeftCell="A1">
      <selection activeCell="A1" sqref="A1"/>
    </sheetView>
  </sheetViews>
  <sheetFormatPr defaultColWidth="15.83203125" defaultRowHeight="12"/>
  <cols>
    <col min="1" max="1" width="35.83203125" style="68" customWidth="1"/>
    <col min="2" max="2" width="16.83203125" style="68" customWidth="1"/>
    <col min="3" max="3" width="7.83203125" style="68" customWidth="1"/>
    <col min="4" max="4" width="9.83203125" style="68" customWidth="1"/>
    <col min="5" max="5" width="16.83203125" style="68" customWidth="1"/>
    <col min="6" max="6" width="7.83203125" style="68" customWidth="1"/>
    <col min="7" max="7" width="9.83203125" style="68" customWidth="1"/>
    <col min="8" max="8" width="15.83203125" style="68" customWidth="1"/>
    <col min="9" max="9" width="7.83203125" style="68" customWidth="1"/>
    <col min="10" max="10" width="9.83203125" style="68" customWidth="1"/>
    <col min="11" max="16384" width="15.83203125" style="68" customWidth="1"/>
  </cols>
  <sheetData>
    <row r="1" spans="1:10" ht="6.75" customHeight="1">
      <c r="A1" s="66"/>
      <c r="B1" s="117"/>
      <c r="C1" s="117"/>
      <c r="D1" s="117"/>
      <c r="E1" s="117"/>
      <c r="F1" s="117"/>
      <c r="G1" s="117"/>
      <c r="H1" s="117"/>
      <c r="I1" s="117"/>
      <c r="J1" s="117"/>
    </row>
    <row r="2" spans="1:10" ht="15.75" customHeight="1">
      <c r="A2" s="353"/>
      <c r="B2" s="395" t="s">
        <v>0</v>
      </c>
      <c r="C2" s="165"/>
      <c r="D2" s="165"/>
      <c r="E2" s="165"/>
      <c r="F2" s="165"/>
      <c r="G2" s="179"/>
      <c r="H2" s="179"/>
      <c r="I2" s="194"/>
      <c r="J2" s="356" t="s">
        <v>302</v>
      </c>
    </row>
    <row r="3" spans="1:10" ht="15.75" customHeight="1">
      <c r="A3" s="354"/>
      <c r="B3" s="536" t="s">
        <v>569</v>
      </c>
      <c r="C3" s="168"/>
      <c r="D3" s="168"/>
      <c r="E3" s="168"/>
      <c r="F3" s="168"/>
      <c r="G3" s="180"/>
      <c r="H3" s="180"/>
      <c r="I3" s="180"/>
      <c r="J3" s="183"/>
    </row>
    <row r="4" spans="2:10" ht="15.75" customHeight="1">
      <c r="B4" s="117"/>
      <c r="C4" s="117"/>
      <c r="D4" s="117"/>
      <c r="E4" s="117"/>
      <c r="F4" s="117"/>
      <c r="G4" s="117"/>
      <c r="H4" s="117"/>
      <c r="I4" s="117"/>
      <c r="J4" s="117"/>
    </row>
    <row r="5" spans="2:10" ht="15.75" customHeight="1">
      <c r="B5" s="277" t="s">
        <v>235</v>
      </c>
      <c r="C5" s="184"/>
      <c r="D5" s="197"/>
      <c r="E5" s="197"/>
      <c r="F5" s="197"/>
      <c r="G5" s="197"/>
      <c r="H5" s="197"/>
      <c r="I5" s="197"/>
      <c r="J5" s="198"/>
    </row>
    <row r="6" spans="2:10" ht="15.75" customHeight="1">
      <c r="B6" s="170"/>
      <c r="C6" s="52"/>
      <c r="D6" s="53"/>
      <c r="E6" s="54" t="s">
        <v>19</v>
      </c>
      <c r="F6" s="52"/>
      <c r="G6" s="53"/>
      <c r="H6" s="54" t="s">
        <v>17</v>
      </c>
      <c r="I6" s="52"/>
      <c r="J6" s="53"/>
    </row>
    <row r="7" spans="2:10" ht="15.75" customHeight="1">
      <c r="B7" s="55" t="s">
        <v>47</v>
      </c>
      <c r="C7" s="56"/>
      <c r="D7" s="57"/>
      <c r="E7" s="55" t="s">
        <v>48</v>
      </c>
      <c r="F7" s="56"/>
      <c r="G7" s="57"/>
      <c r="H7" s="55" t="s">
        <v>49</v>
      </c>
      <c r="I7" s="56"/>
      <c r="J7" s="57"/>
    </row>
    <row r="8" spans="1:10" ht="15.75" customHeight="1">
      <c r="A8" s="323"/>
      <c r="B8" s="200"/>
      <c r="C8" s="191"/>
      <c r="D8" s="192" t="s">
        <v>74</v>
      </c>
      <c r="E8" s="59"/>
      <c r="F8" s="60"/>
      <c r="G8" s="192" t="s">
        <v>74</v>
      </c>
      <c r="H8" s="59"/>
      <c r="I8" s="60"/>
      <c r="J8" s="192" t="s">
        <v>74</v>
      </c>
    </row>
    <row r="9" spans="1:10" ht="15.75" customHeight="1">
      <c r="A9" s="324" t="s">
        <v>99</v>
      </c>
      <c r="B9" s="62" t="s">
        <v>100</v>
      </c>
      <c r="C9" s="62" t="s">
        <v>101</v>
      </c>
      <c r="D9" s="62" t="s">
        <v>102</v>
      </c>
      <c r="E9" s="62" t="s">
        <v>100</v>
      </c>
      <c r="F9" s="62" t="s">
        <v>101</v>
      </c>
      <c r="G9" s="62" t="s">
        <v>102</v>
      </c>
      <c r="H9" s="62" t="s">
        <v>100</v>
      </c>
      <c r="I9" s="62" t="s">
        <v>101</v>
      </c>
      <c r="J9" s="62" t="s">
        <v>102</v>
      </c>
    </row>
    <row r="10" ht="4.5" customHeight="1">
      <c r="A10" s="63"/>
    </row>
    <row r="11" spans="1:10" ht="13.5" customHeight="1">
      <c r="A11" s="422" t="s">
        <v>338</v>
      </c>
      <c r="B11" s="397">
        <v>82465</v>
      </c>
      <c r="C11" s="285">
        <f>B11/'- 3 -'!D11</f>
        <v>0.007244202310238619</v>
      </c>
      <c r="D11" s="397">
        <f>B11/'- 7 -'!F11</f>
        <v>51.83218101822753</v>
      </c>
      <c r="E11" s="397">
        <v>98679</v>
      </c>
      <c r="F11" s="285">
        <f>E11/'- 3 -'!D11</f>
        <v>0.008668533799454758</v>
      </c>
      <c r="G11" s="397">
        <f>E11/'- 7 -'!F11</f>
        <v>62.02325581395349</v>
      </c>
      <c r="H11" s="397">
        <v>236909</v>
      </c>
      <c r="I11" s="285">
        <f>H11/'- 3 -'!D11</f>
        <v>0.020811456073683635</v>
      </c>
      <c r="J11" s="397">
        <f>H11/'- 7 -'!F11</f>
        <v>148.90571967316154</v>
      </c>
    </row>
    <row r="12" spans="1:10" ht="13.5" customHeight="1">
      <c r="A12" s="423" t="s">
        <v>339</v>
      </c>
      <c r="B12" s="396">
        <v>150090</v>
      </c>
      <c r="C12" s="286">
        <f>B12/'- 3 -'!D12</f>
        <v>0.007883966337370514</v>
      </c>
      <c r="D12" s="396">
        <f>B12/'- 7 -'!F12</f>
        <v>62.174813587406796</v>
      </c>
      <c r="E12" s="396">
        <v>104888</v>
      </c>
      <c r="F12" s="286">
        <f>E12/'- 3 -'!D12</f>
        <v>0.005509583990899584</v>
      </c>
      <c r="G12" s="396">
        <f>E12/'- 7 -'!F12</f>
        <v>43.44987572493786</v>
      </c>
      <c r="H12" s="396">
        <v>447009</v>
      </c>
      <c r="I12" s="286">
        <f>H12/'- 3 -'!D12</f>
        <v>0.02348060436072794</v>
      </c>
      <c r="J12" s="396">
        <f>H12/'- 7 -'!F12</f>
        <v>185.17357083678542</v>
      </c>
    </row>
    <row r="13" spans="1:10" ht="13.5" customHeight="1">
      <c r="A13" s="422" t="s">
        <v>340</v>
      </c>
      <c r="B13" s="397">
        <v>195900</v>
      </c>
      <c r="C13" s="285">
        <f>B13/'- 3 -'!D13</f>
        <v>0.0040362791234330835</v>
      </c>
      <c r="D13" s="397">
        <f>B13/'- 7 -'!F13</f>
        <v>26.86137392019745</v>
      </c>
      <c r="E13" s="397">
        <v>567000</v>
      </c>
      <c r="F13" s="285">
        <f>E13/'- 3 -'!D13</f>
        <v>0.011682339269967116</v>
      </c>
      <c r="G13" s="397">
        <f>E13/'- 7 -'!F13</f>
        <v>77.74578362813656</v>
      </c>
      <c r="H13" s="397">
        <v>913200</v>
      </c>
      <c r="I13" s="285">
        <f>H13/'- 3 -'!D13</f>
        <v>0.018815365469724815</v>
      </c>
      <c r="J13" s="397">
        <f>H13/'- 7 -'!F13</f>
        <v>125.21596051007816</v>
      </c>
    </row>
    <row r="14" spans="1:10" ht="13.5" customHeight="1">
      <c r="A14" s="423" t="s">
        <v>377</v>
      </c>
      <c r="B14" s="396">
        <v>550783</v>
      </c>
      <c r="C14" s="286">
        <f>B14/'- 3 -'!D14</f>
        <v>0.013189834299148927</v>
      </c>
      <c r="D14" s="396">
        <f>B14/'- 7 -'!F14</f>
        <v>122.997543546226</v>
      </c>
      <c r="E14" s="396">
        <v>432336</v>
      </c>
      <c r="F14" s="286">
        <f>E14/'- 3 -'!D14</f>
        <v>0.01035333371138334</v>
      </c>
      <c r="G14" s="396">
        <f>E14/'- 7 -'!F14</f>
        <v>96.54667262170612</v>
      </c>
      <c r="H14" s="396">
        <v>526631</v>
      </c>
      <c r="I14" s="286">
        <f>H14/'- 3 -'!D14</f>
        <v>0.012611456103029866</v>
      </c>
      <c r="J14" s="396">
        <f>H14/'- 7 -'!F14</f>
        <v>117.60406431442608</v>
      </c>
    </row>
    <row r="15" spans="1:10" ht="13.5" customHeight="1">
      <c r="A15" s="422" t="s">
        <v>341</v>
      </c>
      <c r="B15" s="397">
        <v>98000</v>
      </c>
      <c r="C15" s="285">
        <f>B15/'- 3 -'!D15</f>
        <v>0.007562369679342407</v>
      </c>
      <c r="D15" s="397">
        <f>B15/'- 7 -'!F15</f>
        <v>60.9452736318408</v>
      </c>
      <c r="E15" s="397">
        <v>99750</v>
      </c>
      <c r="F15" s="285">
        <f>E15/'- 3 -'!D15</f>
        <v>0.0076974119950449504</v>
      </c>
      <c r="G15" s="397">
        <f>E15/'- 7 -'!F15</f>
        <v>62.03358208955224</v>
      </c>
      <c r="H15" s="397">
        <v>270950</v>
      </c>
      <c r="I15" s="285">
        <f>H15/'- 3 -'!D15</f>
        <v>0.02090840882263087</v>
      </c>
      <c r="J15" s="397">
        <f>H15/'- 7 -'!F15</f>
        <v>168.50124378109453</v>
      </c>
    </row>
    <row r="16" spans="1:10" ht="13.5" customHeight="1">
      <c r="A16" s="423" t="s">
        <v>342</v>
      </c>
      <c r="B16" s="396">
        <v>89078</v>
      </c>
      <c r="C16" s="286">
        <f>B16/'- 3 -'!D16</f>
        <v>0.008267224831336196</v>
      </c>
      <c r="D16" s="396">
        <f>B16/'- 7 -'!F16</f>
        <v>60.845628415300546</v>
      </c>
      <c r="E16" s="396">
        <v>150363</v>
      </c>
      <c r="F16" s="286">
        <f>E16/'- 3 -'!D16</f>
        <v>0.013955013890233329</v>
      </c>
      <c r="G16" s="396">
        <f>E16/'- 7 -'!F16</f>
        <v>102.70696721311475</v>
      </c>
      <c r="H16" s="396">
        <v>311998</v>
      </c>
      <c r="I16" s="286">
        <f>H16/'- 3 -'!D16</f>
        <v>0.02895616889610488</v>
      </c>
      <c r="J16" s="396">
        <f>H16/'- 7 -'!F16</f>
        <v>213.11338797814207</v>
      </c>
    </row>
    <row r="17" spans="1:10" ht="13.5" customHeight="1">
      <c r="A17" s="422" t="s">
        <v>343</v>
      </c>
      <c r="B17" s="397">
        <v>126700</v>
      </c>
      <c r="C17" s="285">
        <f>B17/'- 3 -'!D17</f>
        <v>0.010061932105385835</v>
      </c>
      <c r="D17" s="397">
        <f>B17/'- 7 -'!F17</f>
        <v>81.63659793814433</v>
      </c>
      <c r="E17" s="397">
        <v>106100</v>
      </c>
      <c r="F17" s="285">
        <f>E17/'- 3 -'!D17</f>
        <v>0.008425974714928468</v>
      </c>
      <c r="G17" s="397">
        <f>E17/'- 7 -'!F17</f>
        <v>68.36340206185567</v>
      </c>
      <c r="H17" s="397">
        <v>206880</v>
      </c>
      <c r="I17" s="285">
        <f>H17/'- 3 -'!D17</f>
        <v>0.016429459463000957</v>
      </c>
      <c r="J17" s="397">
        <f>H17/'- 7 -'!F17</f>
        <v>133.29896907216494</v>
      </c>
    </row>
    <row r="18" spans="1:10" ht="13.5" customHeight="1">
      <c r="A18" s="423" t="s">
        <v>344</v>
      </c>
      <c r="B18" s="396">
        <v>667941</v>
      </c>
      <c r="C18" s="286">
        <f>B18/'- 3 -'!D18</f>
        <v>0.008903215089659362</v>
      </c>
      <c r="D18" s="396">
        <f>B18/'- 7 -'!F18</f>
        <v>111.28640453182273</v>
      </c>
      <c r="E18" s="396">
        <v>1373646</v>
      </c>
      <c r="F18" s="286">
        <f>E18/'- 3 -'!D18</f>
        <v>0.018309799510810423</v>
      </c>
      <c r="G18" s="396">
        <f>E18/'- 7 -'!F18</f>
        <v>228.86471176274574</v>
      </c>
      <c r="H18" s="396">
        <v>1776261</v>
      </c>
      <c r="I18" s="286">
        <f>H18/'- 3 -'!D18</f>
        <v>0.023676393181992765</v>
      </c>
      <c r="J18" s="396">
        <f>H18/'- 7 -'!F18</f>
        <v>295.94485171609466</v>
      </c>
    </row>
    <row r="19" spans="1:10" ht="13.5" customHeight="1">
      <c r="A19" s="422" t="s">
        <v>345</v>
      </c>
      <c r="B19" s="397">
        <v>125260</v>
      </c>
      <c r="C19" s="285">
        <f>B19/'- 3 -'!D19</f>
        <v>0.006818921063340134</v>
      </c>
      <c r="D19" s="397">
        <f>B19/'- 7 -'!F19</f>
        <v>42.033557046979865</v>
      </c>
      <c r="E19" s="397">
        <v>192600</v>
      </c>
      <c r="F19" s="285">
        <f>E19/'- 3 -'!D19</f>
        <v>0.010484785221134519</v>
      </c>
      <c r="G19" s="397">
        <f>E19/'- 7 -'!F19</f>
        <v>64.63087248322148</v>
      </c>
      <c r="H19" s="397">
        <v>332440</v>
      </c>
      <c r="I19" s="285">
        <f>H19/'- 3 -'!D19</f>
        <v>0.018097414324579227</v>
      </c>
      <c r="J19" s="397">
        <f>H19/'- 7 -'!F19</f>
        <v>111.55704697986577</v>
      </c>
    </row>
    <row r="20" spans="1:10" ht="13.5" customHeight="1">
      <c r="A20" s="423" t="s">
        <v>346</v>
      </c>
      <c r="B20" s="396">
        <v>134431</v>
      </c>
      <c r="C20" s="286">
        <f>B20/'- 3 -'!D20</f>
        <v>0.003708837738962779</v>
      </c>
      <c r="D20" s="396">
        <f>B20/'- 7 -'!F20</f>
        <v>21.457462090981643</v>
      </c>
      <c r="E20" s="396">
        <v>267965</v>
      </c>
      <c r="F20" s="286">
        <f>E20/'- 3 -'!D20</f>
        <v>0.007392928005602585</v>
      </c>
      <c r="G20" s="396">
        <f>E20/'- 7 -'!F20</f>
        <v>42.77174780526736</v>
      </c>
      <c r="H20" s="396">
        <v>557705</v>
      </c>
      <c r="I20" s="286">
        <f>H20/'- 3 -'!D20</f>
        <v>0.015386609868320824</v>
      </c>
      <c r="J20" s="396">
        <f>H20/'- 7 -'!F20</f>
        <v>89.01915403032721</v>
      </c>
    </row>
    <row r="21" spans="1:10" ht="13.5" customHeight="1">
      <c r="A21" s="422" t="s">
        <v>347</v>
      </c>
      <c r="B21" s="397">
        <v>142500</v>
      </c>
      <c r="C21" s="285">
        <f>B21/'- 3 -'!D21</f>
        <v>0.005970587002974819</v>
      </c>
      <c r="D21" s="397">
        <f>B21/'- 7 -'!F21</f>
        <v>43.84615384615385</v>
      </c>
      <c r="E21" s="397">
        <v>264000</v>
      </c>
      <c r="F21" s="285">
        <f>E21/'- 3 -'!D21</f>
        <v>0.011061298026563875</v>
      </c>
      <c r="G21" s="397">
        <f>E21/'- 7 -'!F21</f>
        <v>81.23076923076923</v>
      </c>
      <c r="H21" s="397">
        <v>345000</v>
      </c>
      <c r="I21" s="285">
        <f>H21/'- 3 -'!D21</f>
        <v>0.014455105375623245</v>
      </c>
      <c r="J21" s="397">
        <f>H21/'- 7 -'!F21</f>
        <v>106.15384615384616</v>
      </c>
    </row>
    <row r="22" spans="1:10" ht="13.5" customHeight="1">
      <c r="A22" s="423" t="s">
        <v>348</v>
      </c>
      <c r="B22" s="396">
        <v>73950</v>
      </c>
      <c r="C22" s="286">
        <f>B22/'- 3 -'!D22</f>
        <v>0.005920155475531385</v>
      </c>
      <c r="D22" s="396">
        <f>B22/'- 7 -'!F22</f>
        <v>43.654073199527744</v>
      </c>
      <c r="E22" s="396">
        <v>90817</v>
      </c>
      <c r="F22" s="286">
        <f>E22/'- 3 -'!D22</f>
        <v>0.007270463283588016</v>
      </c>
      <c r="G22" s="396">
        <f>E22/'- 7 -'!F22</f>
        <v>53.61097992916175</v>
      </c>
      <c r="H22" s="396">
        <v>343700</v>
      </c>
      <c r="I22" s="286">
        <f>H22/'- 3 -'!D22</f>
        <v>0.027515313548886235</v>
      </c>
      <c r="J22" s="396">
        <f>H22/'- 7 -'!F22</f>
        <v>202.89256198347107</v>
      </c>
    </row>
    <row r="23" spans="1:10" ht="13.5" customHeight="1">
      <c r="A23" s="422" t="s">
        <v>349</v>
      </c>
      <c r="B23" s="397">
        <v>70075</v>
      </c>
      <c r="C23" s="285">
        <f>B23/'- 3 -'!D23</f>
        <v>0.006603694016435966</v>
      </c>
      <c r="D23" s="397">
        <f>B23/'- 7 -'!F23</f>
        <v>49.96434937611408</v>
      </c>
      <c r="E23" s="397">
        <v>96250</v>
      </c>
      <c r="F23" s="285">
        <f>E23/'- 3 -'!D23</f>
        <v>0.009070361028640195</v>
      </c>
      <c r="G23" s="397">
        <f>E23/'- 7 -'!F23</f>
        <v>68.62745098039215</v>
      </c>
      <c r="H23" s="397">
        <v>184150</v>
      </c>
      <c r="I23" s="285">
        <f>H23/'- 3 -'!D23</f>
        <v>0.017353838788821734</v>
      </c>
      <c r="J23" s="397">
        <f>H23/'- 7 -'!F23</f>
        <v>131.30124777183602</v>
      </c>
    </row>
    <row r="24" spans="1:10" ht="13.5" customHeight="1">
      <c r="A24" s="423" t="s">
        <v>350</v>
      </c>
      <c r="B24" s="396">
        <v>184875</v>
      </c>
      <c r="C24" s="286">
        <f>B24/'- 3 -'!D24</f>
        <v>0.005330687908875296</v>
      </c>
      <c r="D24" s="396">
        <f>B24/'- 7 -'!F24</f>
        <v>40.40542017265872</v>
      </c>
      <c r="E24" s="396">
        <v>234900</v>
      </c>
      <c r="F24" s="286">
        <f>E24/'- 3 -'!D24</f>
        <v>0.006773109343041553</v>
      </c>
      <c r="G24" s="396">
        <f>E24/'- 7 -'!F24</f>
        <v>51.33865151349579</v>
      </c>
      <c r="H24" s="396">
        <v>522315</v>
      </c>
      <c r="I24" s="286">
        <f>H24/'- 3 -'!D24</f>
        <v>0.015060436809326304</v>
      </c>
      <c r="J24" s="396">
        <f>H24/'- 7 -'!F24</f>
        <v>114.15473718719265</v>
      </c>
    </row>
    <row r="25" spans="1:10" ht="13.5" customHeight="1">
      <c r="A25" s="422" t="s">
        <v>351</v>
      </c>
      <c r="B25" s="397">
        <v>413713</v>
      </c>
      <c r="C25" s="285">
        <f>B25/'- 3 -'!D25</f>
        <v>0.003718299883137426</v>
      </c>
      <c r="D25" s="397">
        <f>B25/'- 7 -'!F25</f>
        <v>27.467335015270216</v>
      </c>
      <c r="E25" s="397">
        <v>682666</v>
      </c>
      <c r="F25" s="285">
        <f>E25/'- 3 -'!D25</f>
        <v>0.00613555026799229</v>
      </c>
      <c r="G25" s="397">
        <f>E25/'- 7 -'!F25</f>
        <v>45.32372858850086</v>
      </c>
      <c r="H25" s="397">
        <v>2020814</v>
      </c>
      <c r="I25" s="285">
        <f>H25/'- 3 -'!D25</f>
        <v>0.018162331036352435</v>
      </c>
      <c r="J25" s="397">
        <f>H25/'- 7 -'!F25</f>
        <v>134.16637896693666</v>
      </c>
    </row>
    <row r="26" spans="1:10" ht="13.5" customHeight="1">
      <c r="A26" s="423" t="s">
        <v>352</v>
      </c>
      <c r="B26" s="396">
        <v>150469</v>
      </c>
      <c r="C26" s="286">
        <f>B26/'- 3 -'!D26</f>
        <v>0.005710271057328967</v>
      </c>
      <c r="D26" s="396">
        <f>B26/'- 7 -'!F26</f>
        <v>45.97280782157043</v>
      </c>
      <c r="E26" s="396">
        <v>217095</v>
      </c>
      <c r="F26" s="286">
        <f>E26/'- 3 -'!D26</f>
        <v>0.00823871558387995</v>
      </c>
      <c r="G26" s="396">
        <f>E26/'- 7 -'!F26</f>
        <v>66.32905591200733</v>
      </c>
      <c r="H26" s="396">
        <v>450459</v>
      </c>
      <c r="I26" s="286">
        <f>H26/'- 3 -'!D26</f>
        <v>0.017094836745199005</v>
      </c>
      <c r="J26" s="396">
        <f>H26/'- 7 -'!F26</f>
        <v>137.62878093492208</v>
      </c>
    </row>
    <row r="27" spans="1:10" ht="13.5" customHeight="1">
      <c r="A27" s="422" t="s">
        <v>353</v>
      </c>
      <c r="B27" s="397">
        <v>159760</v>
      </c>
      <c r="C27" s="285">
        <f>B27/'- 3 -'!D27</f>
        <v>0.005870928072605476</v>
      </c>
      <c r="D27" s="397">
        <f>B27/'- 7 -'!F27</f>
        <v>48.145714922881275</v>
      </c>
      <c r="E27" s="397">
        <v>249989</v>
      </c>
      <c r="F27" s="285">
        <f>E27/'- 3 -'!D27</f>
        <v>0.00918670153945024</v>
      </c>
      <c r="G27" s="397">
        <f>E27/'- 7 -'!F27</f>
        <v>75.33737561251982</v>
      </c>
      <c r="H27" s="397">
        <v>664773</v>
      </c>
      <c r="I27" s="285">
        <f>H27/'- 3 -'!D27</f>
        <v>0.024429359461756138</v>
      </c>
      <c r="J27" s="397">
        <f>H27/'- 7 -'!F27</f>
        <v>200.33782765666345</v>
      </c>
    </row>
    <row r="28" spans="1:10" ht="13.5" customHeight="1">
      <c r="A28" s="423" t="s">
        <v>354</v>
      </c>
      <c r="B28" s="396">
        <v>116233</v>
      </c>
      <c r="C28" s="286">
        <f>B28/'- 3 -'!D28</f>
        <v>0.007093708534833021</v>
      </c>
      <c r="D28" s="396">
        <f>B28/'- 7 -'!F28</f>
        <v>57.91437881792544</v>
      </c>
      <c r="E28" s="396">
        <v>252716</v>
      </c>
      <c r="F28" s="286">
        <f>E28/'- 3 -'!D28</f>
        <v>0.015423276058338525</v>
      </c>
      <c r="G28" s="396">
        <f>E28/'- 7 -'!F28</f>
        <v>125.91854428046119</v>
      </c>
      <c r="H28" s="396">
        <v>274195.24</v>
      </c>
      <c r="I28" s="286">
        <f>H28/'- 3 -'!D28</f>
        <v>0.016734155654578205</v>
      </c>
      <c r="J28" s="396">
        <f>H28/'- 7 -'!F28</f>
        <v>136.62081336136882</v>
      </c>
    </row>
    <row r="29" spans="1:10" ht="13.5" customHeight="1">
      <c r="A29" s="422" t="s">
        <v>355</v>
      </c>
      <c r="B29" s="397">
        <v>272896</v>
      </c>
      <c r="C29" s="285">
        <f>B29/'- 3 -'!D29</f>
        <v>0.0026306293376980763</v>
      </c>
      <c r="D29" s="397">
        <f>B29/'- 7 -'!F29</f>
        <v>20.800792713136932</v>
      </c>
      <c r="E29" s="397">
        <v>1377238</v>
      </c>
      <c r="F29" s="285">
        <f>E29/'- 3 -'!D29</f>
        <v>0.013276129689671609</v>
      </c>
      <c r="G29" s="397">
        <f>E29/'- 7 -'!F29</f>
        <v>104.97640916193453</v>
      </c>
      <c r="H29" s="397">
        <v>1425529</v>
      </c>
      <c r="I29" s="285">
        <f>H29/'- 3 -'!D29</f>
        <v>0.013741639339306553</v>
      </c>
      <c r="J29" s="397">
        <f>H29/'- 7 -'!F29</f>
        <v>108.65726590190175</v>
      </c>
    </row>
    <row r="30" spans="1:10" ht="13.5" customHeight="1">
      <c r="A30" s="423" t="s">
        <v>356</v>
      </c>
      <c r="B30" s="396">
        <v>84101</v>
      </c>
      <c r="C30" s="286">
        <f>B30/'- 3 -'!D30</f>
        <v>0.008393698712715354</v>
      </c>
      <c r="D30" s="396">
        <f>B30/'- 7 -'!F30</f>
        <v>65.57071573366599</v>
      </c>
      <c r="E30" s="396">
        <v>95487</v>
      </c>
      <c r="F30" s="286">
        <f>E30/'- 3 -'!D30</f>
        <v>0.00953007822714416</v>
      </c>
      <c r="G30" s="396">
        <f>E30/'- 7 -'!F30</f>
        <v>74.44799625760176</v>
      </c>
      <c r="H30" s="396">
        <v>196214</v>
      </c>
      <c r="I30" s="286">
        <f>H30/'- 3 -'!D30</f>
        <v>0.019583134555079373</v>
      </c>
      <c r="J30" s="396">
        <f>H30/'- 7 -'!F30</f>
        <v>152.98144394199284</v>
      </c>
    </row>
    <row r="31" spans="1:10" ht="13.5" customHeight="1">
      <c r="A31" s="422" t="s">
        <v>357</v>
      </c>
      <c r="B31" s="397">
        <v>123508</v>
      </c>
      <c r="C31" s="285">
        <f>B31/'- 3 -'!D31</f>
        <v>0.005060333708005946</v>
      </c>
      <c r="D31" s="397">
        <f>B31/'- 7 -'!F31</f>
        <v>36.44056294810137</v>
      </c>
      <c r="E31" s="397">
        <v>215725</v>
      </c>
      <c r="F31" s="285">
        <f>E31/'- 3 -'!D31</f>
        <v>0.008838621701910666</v>
      </c>
      <c r="G31" s="397">
        <f>E31/'- 7 -'!F31</f>
        <v>63.6488360428407</v>
      </c>
      <c r="H31" s="397">
        <v>442048</v>
      </c>
      <c r="I31" s="285">
        <f>H31/'- 3 -'!D31</f>
        <v>0.01811146156489144</v>
      </c>
      <c r="J31" s="397">
        <f>H31/'- 7 -'!F31</f>
        <v>130.4245714454312</v>
      </c>
    </row>
    <row r="32" spans="1:10" ht="13.5" customHeight="1">
      <c r="A32" s="423" t="s">
        <v>358</v>
      </c>
      <c r="B32" s="396">
        <v>175350</v>
      </c>
      <c r="C32" s="286">
        <f>B32/'- 3 -'!D32</f>
        <v>0.009204841342341463</v>
      </c>
      <c r="D32" s="396">
        <f>B32/'- 7 -'!F32</f>
        <v>75.64710957722174</v>
      </c>
      <c r="E32" s="396">
        <v>107175</v>
      </c>
      <c r="F32" s="286">
        <f>E32/'- 3 -'!D32</f>
        <v>0.005626055722072689</v>
      </c>
      <c r="G32" s="396">
        <f>E32/'- 7 -'!F32</f>
        <v>46.23597929249353</v>
      </c>
      <c r="H32" s="396">
        <v>380595</v>
      </c>
      <c r="I32" s="286">
        <f>H32/'- 3 -'!D32</f>
        <v>0.019978993958873387</v>
      </c>
      <c r="J32" s="396">
        <f>H32/'- 7 -'!F32</f>
        <v>164.1911130284728</v>
      </c>
    </row>
    <row r="33" spans="1:10" ht="13.5" customHeight="1">
      <c r="A33" s="422" t="s">
        <v>359</v>
      </c>
      <c r="B33" s="397">
        <v>156000</v>
      </c>
      <c r="C33" s="285">
        <f>B33/'- 3 -'!D33</f>
        <v>0.007380667382654486</v>
      </c>
      <c r="D33" s="397">
        <f>B33/'- 7 -'!F33</f>
        <v>63.094034378159755</v>
      </c>
      <c r="E33" s="397">
        <v>242655</v>
      </c>
      <c r="F33" s="285">
        <f>E33/'- 3 -'!D33</f>
        <v>0.011480486177807846</v>
      </c>
      <c r="G33" s="397">
        <f>E33/'- 7 -'!F33</f>
        <v>98.14155712841254</v>
      </c>
      <c r="H33" s="397">
        <v>269915</v>
      </c>
      <c r="I33" s="285">
        <f>H33/'- 3 -'!D33</f>
        <v>0.012770210490956316</v>
      </c>
      <c r="J33" s="397">
        <f>H33/'- 7 -'!F33</f>
        <v>109.16683518705763</v>
      </c>
    </row>
    <row r="34" spans="1:10" ht="13.5" customHeight="1">
      <c r="A34" s="423" t="s">
        <v>360</v>
      </c>
      <c r="B34" s="396">
        <v>165400</v>
      </c>
      <c r="C34" s="286">
        <f>B34/'- 3 -'!D34</f>
        <v>0.00941002018090906</v>
      </c>
      <c r="D34" s="396">
        <f>B34/'- 7 -'!F34</f>
        <v>75.15790430317627</v>
      </c>
      <c r="E34" s="396">
        <v>175520</v>
      </c>
      <c r="F34" s="286">
        <f>E34/'- 3 -'!D34</f>
        <v>0.009985772322570485</v>
      </c>
      <c r="G34" s="396">
        <f>E34/'- 7 -'!F34</f>
        <v>79.75644113236699</v>
      </c>
      <c r="H34" s="396">
        <v>402825</v>
      </c>
      <c r="I34" s="286">
        <f>H34/'- 3 -'!D34</f>
        <v>0.022917722970826435</v>
      </c>
      <c r="J34" s="396">
        <f>H34/'- 7 -'!F34</f>
        <v>183.0440314445404</v>
      </c>
    </row>
    <row r="35" spans="1:10" ht="13.5" customHeight="1">
      <c r="A35" s="422" t="s">
        <v>361</v>
      </c>
      <c r="B35" s="397">
        <v>312500</v>
      </c>
      <c r="C35" s="285">
        <f>B35/'- 3 -'!D35</f>
        <v>0.002466939614654717</v>
      </c>
      <c r="D35" s="397">
        <f>B35/'- 7 -'!F35</f>
        <v>17.536475869809202</v>
      </c>
      <c r="E35" s="397">
        <v>1304493</v>
      </c>
      <c r="F35" s="285">
        <f>E35/'- 3 -'!D35</f>
        <v>0.010297937467967283</v>
      </c>
      <c r="G35" s="397">
        <f>E35/'- 7 -'!F35</f>
        <v>73.20387205387205</v>
      </c>
      <c r="H35" s="397">
        <v>1658505</v>
      </c>
      <c r="I35" s="285">
        <f>H35/'- 3 -'!D35</f>
        <v>0.013092581393929348</v>
      </c>
      <c r="J35" s="397">
        <f>H35/'- 7 -'!F35</f>
        <v>93.06986531986531</v>
      </c>
    </row>
    <row r="36" spans="1:10" ht="13.5" customHeight="1">
      <c r="A36" s="423" t="s">
        <v>362</v>
      </c>
      <c r="B36" s="396">
        <v>158750</v>
      </c>
      <c r="C36" s="286">
        <f>B36/'- 3 -'!D36</f>
        <v>0.009578997768319795</v>
      </c>
      <c r="D36" s="396">
        <f>B36/'- 7 -'!F36</f>
        <v>74.70693703911115</v>
      </c>
      <c r="E36" s="396">
        <v>155100</v>
      </c>
      <c r="F36" s="286">
        <f>E36/'- 3 -'!D36</f>
        <v>0.009358756244827718</v>
      </c>
      <c r="G36" s="396">
        <f>E36/'- 7 -'!F36</f>
        <v>72.98926573081033</v>
      </c>
      <c r="H36" s="396">
        <v>318350</v>
      </c>
      <c r="I36" s="286">
        <f>H36/'- 3 -'!D36</f>
        <v>0.019209284658548705</v>
      </c>
      <c r="J36" s="396">
        <f>H36/'- 7 -'!F36</f>
        <v>149.81387972536083</v>
      </c>
    </row>
    <row r="37" spans="1:10" ht="13.5" customHeight="1">
      <c r="A37" s="422" t="s">
        <v>363</v>
      </c>
      <c r="B37" s="397">
        <v>154875</v>
      </c>
      <c r="C37" s="285">
        <f>B37/'- 3 -'!D37</f>
        <v>0.00607576702621962</v>
      </c>
      <c r="D37" s="397">
        <f>B37/'- 7 -'!F37</f>
        <v>47.53683241252302</v>
      </c>
      <c r="E37" s="397">
        <v>245256</v>
      </c>
      <c r="F37" s="285">
        <f>E37/'- 3 -'!D37</f>
        <v>0.009621425780678091</v>
      </c>
      <c r="G37" s="397">
        <f>E37/'- 7 -'!F37</f>
        <v>75.2780847145488</v>
      </c>
      <c r="H37" s="397">
        <v>546133</v>
      </c>
      <c r="I37" s="285">
        <f>H37/'- 3 -'!D37</f>
        <v>0.02142487085281937</v>
      </c>
      <c r="J37" s="397">
        <f>H37/'- 7 -'!F37</f>
        <v>167.62829957028853</v>
      </c>
    </row>
    <row r="38" spans="1:10" ht="13.5" customHeight="1">
      <c r="A38" s="423" t="s">
        <v>364</v>
      </c>
      <c r="B38" s="396">
        <v>232200</v>
      </c>
      <c r="C38" s="286">
        <f>B38/'- 3 -'!D38</f>
        <v>0.003549968288020149</v>
      </c>
      <c r="D38" s="396">
        <f>B38/'- 7 -'!F38</f>
        <v>27.181420176527052</v>
      </c>
      <c r="E38" s="396">
        <v>597408</v>
      </c>
      <c r="F38" s="286">
        <f>E38/'- 3 -'!D38</f>
        <v>0.00913341711890414</v>
      </c>
      <c r="G38" s="396">
        <f>E38/'- 7 -'!F38</f>
        <v>69.93280734202702</v>
      </c>
      <c r="H38" s="396">
        <v>1030989</v>
      </c>
      <c r="I38" s="286">
        <f>H38/'- 3 -'!D38</f>
        <v>0.015762180255372977</v>
      </c>
      <c r="J38" s="396">
        <f>H38/'- 7 -'!F38</f>
        <v>120.68796385175473</v>
      </c>
    </row>
    <row r="39" spans="1:10" ht="13.5" customHeight="1">
      <c r="A39" s="422" t="s">
        <v>365</v>
      </c>
      <c r="B39" s="397">
        <v>155900</v>
      </c>
      <c r="C39" s="285">
        <f>B39/'- 3 -'!D39</f>
        <v>0.010480432011609012</v>
      </c>
      <c r="D39" s="397">
        <f>B39/'- 7 -'!F39</f>
        <v>87.83098591549296</v>
      </c>
      <c r="E39" s="397">
        <v>136680</v>
      </c>
      <c r="F39" s="285">
        <f>E39/'- 3 -'!D39</f>
        <v>0.009188360791191274</v>
      </c>
      <c r="G39" s="397">
        <f>E39/'- 7 -'!F39</f>
        <v>77.00281690140845</v>
      </c>
      <c r="H39" s="397">
        <v>298175</v>
      </c>
      <c r="I39" s="285">
        <f>H39/'- 3 -'!D39</f>
        <v>0.020044918634134167</v>
      </c>
      <c r="J39" s="397">
        <f>H39/'- 7 -'!F39</f>
        <v>167.98591549295776</v>
      </c>
    </row>
    <row r="40" spans="1:10" ht="13.5" customHeight="1">
      <c r="A40" s="423" t="s">
        <v>366</v>
      </c>
      <c r="B40" s="396">
        <v>280184</v>
      </c>
      <c r="C40" s="286">
        <f>B40/'- 3 -'!D40</f>
        <v>0.004203082964895023</v>
      </c>
      <c r="D40" s="396">
        <f>B40/'- 7 -'!F40</f>
        <v>30.89674032905474</v>
      </c>
      <c r="E40" s="396">
        <v>751060</v>
      </c>
      <c r="F40" s="286">
        <f>E40/'- 3 -'!D40</f>
        <v>0.01126676573827933</v>
      </c>
      <c r="G40" s="396">
        <f>E40/'- 7 -'!F40</f>
        <v>82.8216664461206</v>
      </c>
      <c r="H40" s="396">
        <v>1104214</v>
      </c>
      <c r="I40" s="286">
        <f>H40/'- 3 -'!D40</f>
        <v>0.016564482814859494</v>
      </c>
      <c r="J40" s="396">
        <f>H40/'- 7 -'!F40</f>
        <v>121.76503021481187</v>
      </c>
    </row>
    <row r="41" spans="1:10" ht="13.5" customHeight="1">
      <c r="A41" s="422" t="s">
        <v>367</v>
      </c>
      <c r="B41" s="397">
        <v>174505</v>
      </c>
      <c r="C41" s="285">
        <f>B41/'- 3 -'!D41</f>
        <v>0.0043950768188302765</v>
      </c>
      <c r="D41" s="397">
        <f>B41/'- 7 -'!F41</f>
        <v>37.00016750312213</v>
      </c>
      <c r="E41" s="397">
        <v>454535</v>
      </c>
      <c r="F41" s="285">
        <f>E41/'- 3 -'!D41</f>
        <v>0.011447902592172257</v>
      </c>
      <c r="G41" s="397">
        <f>E41/'- 7 -'!F41</f>
        <v>96.37472356684117</v>
      </c>
      <c r="H41" s="397">
        <v>696032</v>
      </c>
      <c r="I41" s="285">
        <f>H41/'- 3 -'!D41</f>
        <v>0.01753023757694092</v>
      </c>
      <c r="J41" s="397">
        <f>H41/'- 7 -'!F41</f>
        <v>147.5791558266703</v>
      </c>
    </row>
    <row r="42" spans="1:10" ht="13.5" customHeight="1">
      <c r="A42" s="423" t="s">
        <v>368</v>
      </c>
      <c r="B42" s="396">
        <v>131450</v>
      </c>
      <c r="C42" s="286">
        <f>B42/'- 3 -'!D42</f>
        <v>0.00857880327489044</v>
      </c>
      <c r="D42" s="396">
        <f>B42/'- 7 -'!F42</f>
        <v>70.31291789248462</v>
      </c>
      <c r="E42" s="396">
        <v>153855</v>
      </c>
      <c r="F42" s="286">
        <f>E42/'- 3 -'!D42</f>
        <v>0.010041017709077739</v>
      </c>
      <c r="G42" s="396">
        <f>E42/'- 7 -'!F42</f>
        <v>82.29740572345547</v>
      </c>
      <c r="H42" s="396">
        <v>296822</v>
      </c>
      <c r="I42" s="286">
        <f>H42/'- 3 -'!D42</f>
        <v>0.019371453371316318</v>
      </c>
      <c r="J42" s="396">
        <f>H42/'- 7 -'!F42</f>
        <v>158.77079433003476</v>
      </c>
    </row>
    <row r="43" spans="1:10" ht="13.5" customHeight="1">
      <c r="A43" s="422" t="s">
        <v>369</v>
      </c>
      <c r="B43" s="397">
        <v>90900</v>
      </c>
      <c r="C43" s="285">
        <f>B43/'- 3 -'!D43</f>
        <v>0.009988216322129975</v>
      </c>
      <c r="D43" s="397">
        <f>B43/'- 7 -'!F43</f>
        <v>75.71845064556435</v>
      </c>
      <c r="E43" s="397">
        <v>105271</v>
      </c>
      <c r="F43" s="285">
        <f>E43/'- 3 -'!D43</f>
        <v>0.011567321457062097</v>
      </c>
      <c r="G43" s="397">
        <f>E43/'- 7 -'!F43</f>
        <v>87.68929612661391</v>
      </c>
      <c r="H43" s="397">
        <v>226260</v>
      </c>
      <c r="I43" s="285">
        <f>H43/'- 3 -'!D43</f>
        <v>0.024861758251321545</v>
      </c>
      <c r="J43" s="397">
        <f>H43/'- 7 -'!F43</f>
        <v>188.47147022074137</v>
      </c>
    </row>
    <row r="44" spans="1:10" ht="13.5" customHeight="1">
      <c r="A44" s="423" t="s">
        <v>370</v>
      </c>
      <c r="B44" s="396">
        <v>69417</v>
      </c>
      <c r="C44" s="286">
        <f>B44/'- 3 -'!D44</f>
        <v>0.009966522694775907</v>
      </c>
      <c r="D44" s="396">
        <f>B44/'- 7 -'!F44</f>
        <v>83.83695652173913</v>
      </c>
      <c r="E44" s="396">
        <v>33861</v>
      </c>
      <c r="F44" s="286">
        <f>E44/'- 3 -'!D44</f>
        <v>0.004861581816670369</v>
      </c>
      <c r="G44" s="396">
        <f>E44/'- 7 -'!F44</f>
        <v>40.89492753623188</v>
      </c>
      <c r="H44" s="396">
        <v>177833</v>
      </c>
      <c r="I44" s="286">
        <f>H44/'- 3 -'!D44</f>
        <v>0.0255323138479059</v>
      </c>
      <c r="J44" s="396">
        <f>H44/'- 7 -'!F44</f>
        <v>214.774154589372</v>
      </c>
    </row>
    <row r="45" spans="1:10" ht="13.5" customHeight="1">
      <c r="A45" s="422" t="s">
        <v>371</v>
      </c>
      <c r="B45" s="397">
        <v>84202</v>
      </c>
      <c r="C45" s="285">
        <f>B45/'- 3 -'!D45</f>
        <v>0.008177433267611122</v>
      </c>
      <c r="D45" s="397">
        <f>B45/'- 7 -'!F45</f>
        <v>59.54879773691655</v>
      </c>
      <c r="E45" s="397">
        <v>102177</v>
      </c>
      <c r="F45" s="285">
        <f>E45/'- 3 -'!D45</f>
        <v>0.00992310870269948</v>
      </c>
      <c r="G45" s="397">
        <f>E45/'- 7 -'!F45</f>
        <v>72.26096181046677</v>
      </c>
      <c r="H45" s="397">
        <v>177389</v>
      </c>
      <c r="I45" s="285">
        <f>H45/'- 3 -'!D45</f>
        <v>0.017227461460633586</v>
      </c>
      <c r="J45" s="397">
        <f>H45/'- 7 -'!F45</f>
        <v>125.45190947666195</v>
      </c>
    </row>
    <row r="46" spans="1:10" ht="13.5" customHeight="1">
      <c r="A46" s="423" t="s">
        <v>372</v>
      </c>
      <c r="B46" s="396">
        <v>684000</v>
      </c>
      <c r="C46" s="286">
        <f>B46/'- 3 -'!D46</f>
        <v>0.002619745141694125</v>
      </c>
      <c r="D46" s="396">
        <f>B46/'- 7 -'!F46</f>
        <v>22.074129056201894</v>
      </c>
      <c r="E46" s="396">
        <v>1262600</v>
      </c>
      <c r="F46" s="286">
        <f>E46/'- 3 -'!D46</f>
        <v>0.004835804409214915</v>
      </c>
      <c r="G46" s="396">
        <f>E46/'- 7 -'!F46</f>
        <v>40.74677682216449</v>
      </c>
      <c r="H46" s="396">
        <v>4942700</v>
      </c>
      <c r="I46" s="286">
        <f>H46/'- 3 -'!D46</f>
        <v>0.018930722678145544</v>
      </c>
      <c r="J46" s="396">
        <f>H46/'- 7 -'!F46</f>
        <v>159.51140012586126</v>
      </c>
    </row>
    <row r="47" spans="1:10" ht="13.5" customHeight="1">
      <c r="A47" s="422" t="s">
        <v>376</v>
      </c>
      <c r="B47" s="397">
        <v>8901</v>
      </c>
      <c r="C47" s="285">
        <f>B47/'- 3 -'!D47</f>
        <v>0.001503003474080831</v>
      </c>
      <c r="D47" s="397">
        <f>B47/'- 7 -'!F47</f>
        <v>13.265275707898658</v>
      </c>
      <c r="E47" s="397">
        <v>65235</v>
      </c>
      <c r="F47" s="285">
        <f>E47/'- 3 -'!D47</f>
        <v>0.01101544002153275</v>
      </c>
      <c r="G47" s="397">
        <f>E47/'- 7 -'!F47</f>
        <v>97.22056631892697</v>
      </c>
      <c r="H47" s="397">
        <v>346352</v>
      </c>
      <c r="I47" s="285">
        <f>H47/'- 3 -'!D47</f>
        <v>0.05848424438319784</v>
      </c>
      <c r="J47" s="397">
        <f>H47/'- 7 -'!F47</f>
        <v>516.1728763040238</v>
      </c>
    </row>
    <row r="48" spans="1:10" ht="4.5" customHeight="1">
      <c r="A48" s="424"/>
      <c r="B48" s="333"/>
      <c r="C48" s="163"/>
      <c r="D48" s="333"/>
      <c r="E48" s="333"/>
      <c r="F48" s="163"/>
      <c r="G48" s="333"/>
      <c r="H48" s="333"/>
      <c r="I48" s="163"/>
      <c r="J48" s="333"/>
    </row>
    <row r="49" spans="1:10" ht="13.5" customHeight="1">
      <c r="A49" s="418" t="s">
        <v>373</v>
      </c>
      <c r="B49" s="398">
        <f>SUM(B11:B47)</f>
        <v>7047262</v>
      </c>
      <c r="C49" s="82">
        <f>B49/'- 3 -'!D49</f>
        <v>0.0049996222604432716</v>
      </c>
      <c r="D49" s="398">
        <f>B49/'- 7 -'!F49</f>
        <v>39.3072344933231</v>
      </c>
      <c r="E49" s="398">
        <f>SUM(E11:E47)</f>
        <v>13063091</v>
      </c>
      <c r="F49" s="82">
        <f>E49/'- 3 -'!D49</f>
        <v>0.00926750283355382</v>
      </c>
      <c r="G49" s="398">
        <f>E49/'- 7 -'!F49</f>
        <v>72.86148594228773</v>
      </c>
      <c r="H49" s="398">
        <f>SUM(H11:H47)</f>
        <v>25322269.240000002</v>
      </c>
      <c r="I49" s="82">
        <f>H49/'- 3 -'!D49</f>
        <v>0.017964676349090176</v>
      </c>
      <c r="J49" s="398">
        <f>H49/'- 7 -'!F49</f>
        <v>141.23901948299107</v>
      </c>
    </row>
    <row r="50" spans="1:10" ht="4.5" customHeight="1">
      <c r="A50" s="424" t="s">
        <v>3</v>
      </c>
      <c r="B50" s="333"/>
      <c r="C50" s="163"/>
      <c r="D50" s="333"/>
      <c r="E50" s="333"/>
      <c r="F50" s="163"/>
      <c r="G50" s="10"/>
      <c r="H50" s="333"/>
      <c r="I50" s="163"/>
      <c r="J50" s="333"/>
    </row>
    <row r="51" spans="1:10" ht="13.5" customHeight="1">
      <c r="A51" s="423" t="s">
        <v>374</v>
      </c>
      <c r="B51" s="396">
        <v>33500</v>
      </c>
      <c r="C51" s="286">
        <f>B51/'- 3 -'!D51</f>
        <v>0.024559448849311927</v>
      </c>
      <c r="D51" s="396">
        <f>B51/'- 7 -'!F51</f>
        <v>228.66894197952217</v>
      </c>
      <c r="E51" s="396">
        <v>14408</v>
      </c>
      <c r="F51" s="286">
        <f>E51/'- 3 -'!D51</f>
        <v>0.010562762358832425</v>
      </c>
      <c r="G51" s="9">
        <f>E51/'- 7 -'!F51</f>
        <v>98.3481228668942</v>
      </c>
      <c r="H51" s="396">
        <v>20225</v>
      </c>
      <c r="I51" s="286">
        <f>H51/'- 3 -'!D51</f>
        <v>0.014827309044099514</v>
      </c>
      <c r="J51" s="396">
        <f>H51/'- 7 -'!F51</f>
        <v>138.05460750853243</v>
      </c>
    </row>
    <row r="52" spans="1:10" ht="13.5" customHeight="1">
      <c r="A52" s="422" t="s">
        <v>375</v>
      </c>
      <c r="B52" s="397">
        <v>35200</v>
      </c>
      <c r="C52" s="285">
        <f>B52/'- 3 -'!D52</f>
        <v>0.014827239492352387</v>
      </c>
      <c r="D52" s="397">
        <f>B52/'- 7 -'!F52</f>
        <v>145.45454545454547</v>
      </c>
      <c r="E52" s="397">
        <v>30569</v>
      </c>
      <c r="F52" s="285">
        <f>E52/'- 3 -'!D52</f>
        <v>0.012876530796639777</v>
      </c>
      <c r="G52" s="8">
        <f>E52/'- 7 -'!F52</f>
        <v>126.31818181818181</v>
      </c>
      <c r="H52" s="397">
        <v>47848</v>
      </c>
      <c r="I52" s="285">
        <f>H52/'- 3 -'!D52</f>
        <v>0.02015493622812719</v>
      </c>
      <c r="J52" s="397">
        <f>H52/'- 7 -'!F52</f>
        <v>197.71900826446281</v>
      </c>
    </row>
    <row r="53" ht="49.5" customHeight="1"/>
    <row r="54" ht="12" customHeight="1">
      <c r="A54" s="4"/>
    </row>
    <row r="55" ht="12" customHeight="1">
      <c r="A55" s="4"/>
    </row>
    <row r="56" ht="12" customHeight="1">
      <c r="A56" s="4"/>
    </row>
    <row r="57" ht="12" customHeight="1">
      <c r="A57" s="4"/>
    </row>
    <row r="58" ht="12" customHeight="1">
      <c r="A58" s="4"/>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E58"/>
  <sheetViews>
    <sheetView showGridLines="0" showZeros="0" workbookViewId="0" topLeftCell="A1">
      <selection activeCell="A1" sqref="A1"/>
    </sheetView>
  </sheetViews>
  <sheetFormatPr defaultColWidth="15.83203125" defaultRowHeight="12"/>
  <cols>
    <col min="1" max="1" width="36.83203125" style="68" customWidth="1"/>
    <col min="2" max="2" width="20.83203125" style="68" customWidth="1"/>
    <col min="3" max="4" width="15.83203125" style="68" customWidth="1"/>
    <col min="5" max="5" width="44.83203125" style="68" customWidth="1"/>
    <col min="6" max="16384" width="15.83203125" style="68" customWidth="1"/>
  </cols>
  <sheetData>
    <row r="1" spans="1:5" ht="6.75" customHeight="1">
      <c r="A1" s="66"/>
      <c r="B1" s="117"/>
      <c r="C1" s="117"/>
      <c r="D1" s="117"/>
      <c r="E1" s="117"/>
    </row>
    <row r="2" spans="1:5" ht="15.75" customHeight="1">
      <c r="A2" s="353"/>
      <c r="B2" s="395" t="s">
        <v>0</v>
      </c>
      <c r="C2" s="165"/>
      <c r="D2" s="165"/>
      <c r="E2" s="356" t="s">
        <v>311</v>
      </c>
    </row>
    <row r="3" spans="1:5" ht="15.75" customHeight="1">
      <c r="A3" s="354"/>
      <c r="B3" s="536" t="s">
        <v>569</v>
      </c>
      <c r="C3" s="168"/>
      <c r="D3" s="168"/>
      <c r="E3" s="183"/>
    </row>
    <row r="4" spans="2:5" ht="15.75" customHeight="1">
      <c r="B4" s="117"/>
      <c r="C4" s="117"/>
      <c r="D4" s="117"/>
      <c r="E4" s="117"/>
    </row>
    <row r="5" spans="2:5" ht="15.75" customHeight="1">
      <c r="B5" s="287" t="s">
        <v>236</v>
      </c>
      <c r="C5" s="280"/>
      <c r="D5" s="282"/>
      <c r="E5" s="199"/>
    </row>
    <row r="6" spans="2:5" ht="15.75" customHeight="1">
      <c r="B6" s="54" t="s">
        <v>20</v>
      </c>
      <c r="C6" s="52"/>
      <c r="D6" s="53"/>
      <c r="E6" s="147"/>
    </row>
    <row r="7" spans="2:5" ht="15.75" customHeight="1">
      <c r="B7" s="55" t="s">
        <v>50</v>
      </c>
      <c r="C7" s="56"/>
      <c r="D7" s="57"/>
      <c r="E7" s="147"/>
    </row>
    <row r="8" spans="1:5" ht="15.75" customHeight="1">
      <c r="A8" s="323"/>
      <c r="B8" s="59"/>
      <c r="C8" s="191"/>
      <c r="D8" s="192" t="s">
        <v>74</v>
      </c>
      <c r="E8" s="147"/>
    </row>
    <row r="9" spans="1:4" ht="15.75" customHeight="1">
      <c r="A9" s="324" t="s">
        <v>99</v>
      </c>
      <c r="B9" s="62" t="s">
        <v>100</v>
      </c>
      <c r="C9" s="62" t="s">
        <v>101</v>
      </c>
      <c r="D9" s="62" t="s">
        <v>102</v>
      </c>
    </row>
    <row r="10" ht="4.5" customHeight="1">
      <c r="A10" s="63"/>
    </row>
    <row r="11" spans="1:4" ht="13.5" customHeight="1">
      <c r="A11" s="422" t="s">
        <v>338</v>
      </c>
      <c r="B11" s="397">
        <v>9500</v>
      </c>
      <c r="C11" s="285">
        <f>B11/'- 3 -'!D11</f>
        <v>0.0008345349172044731</v>
      </c>
      <c r="D11" s="397">
        <f>B11/'- 7 -'!F11</f>
        <v>5.971087366436204</v>
      </c>
    </row>
    <row r="12" spans="1:4" ht="13.5" customHeight="1">
      <c r="A12" s="423" t="s">
        <v>339</v>
      </c>
      <c r="B12" s="396">
        <v>15500</v>
      </c>
      <c r="C12" s="286">
        <f>B12/'- 3 -'!D12</f>
        <v>0.0008141880087230527</v>
      </c>
      <c r="D12" s="396">
        <f>B12/'- 7 -'!F12</f>
        <v>6.420878210439105</v>
      </c>
    </row>
    <row r="13" spans="1:4" ht="13.5" customHeight="1">
      <c r="A13" s="422" t="s">
        <v>340</v>
      </c>
      <c r="B13" s="397">
        <v>68300</v>
      </c>
      <c r="C13" s="285">
        <f>B13/'- 3 -'!D13</f>
        <v>0.0014072376933664092</v>
      </c>
      <c r="D13" s="397">
        <f>B13/'- 7 -'!F13</f>
        <v>9.365144659262306</v>
      </c>
    </row>
    <row r="14" spans="1:4" ht="13.5" customHeight="1">
      <c r="A14" s="423" t="s">
        <v>377</v>
      </c>
      <c r="B14" s="396">
        <v>96008</v>
      </c>
      <c r="C14" s="286">
        <f>B14/'- 3 -'!D14</f>
        <v>0.0022991443297863045</v>
      </c>
      <c r="D14" s="396">
        <f>B14/'- 7 -'!F14</f>
        <v>21.439928539526573</v>
      </c>
    </row>
    <row r="15" spans="1:4" ht="13.5" customHeight="1">
      <c r="A15" s="422" t="s">
        <v>341</v>
      </c>
      <c r="B15" s="397">
        <v>0</v>
      </c>
      <c r="C15" s="285">
        <f>B15/'- 3 -'!D15</f>
        <v>0</v>
      </c>
      <c r="D15" s="397">
        <f>B15/'- 7 -'!F15</f>
        <v>0</v>
      </c>
    </row>
    <row r="16" spans="1:4" ht="13.5" customHeight="1">
      <c r="A16" s="423" t="s">
        <v>342</v>
      </c>
      <c r="B16" s="396">
        <v>6570</v>
      </c>
      <c r="C16" s="286">
        <f>B16/'- 3 -'!D16</f>
        <v>0.0006097540037032579</v>
      </c>
      <c r="D16" s="396">
        <f>B16/'- 7 -'!F16</f>
        <v>4.487704918032787</v>
      </c>
    </row>
    <row r="17" spans="1:4" ht="13.5" customHeight="1">
      <c r="A17" s="422" t="s">
        <v>343</v>
      </c>
      <c r="B17" s="397">
        <v>33140</v>
      </c>
      <c r="C17" s="285">
        <f>B17/'- 3 -'!D17</f>
        <v>0.0026318265980464603</v>
      </c>
      <c r="D17" s="397">
        <f>B17/'- 7 -'!F17</f>
        <v>21.353092783505154</v>
      </c>
    </row>
    <row r="18" spans="1:4" ht="13.5" customHeight="1">
      <c r="A18" s="423" t="s">
        <v>344</v>
      </c>
      <c r="B18" s="396">
        <v>141464</v>
      </c>
      <c r="C18" s="286">
        <f>B18/'- 3 -'!D18</f>
        <v>0.0018856222622111417</v>
      </c>
      <c r="D18" s="396">
        <f>B18/'- 7 -'!F18</f>
        <v>23.569476841052982</v>
      </c>
    </row>
    <row r="19" spans="1:4" ht="13.5" customHeight="1">
      <c r="A19" s="422" t="s">
        <v>345</v>
      </c>
      <c r="B19" s="397">
        <v>33000</v>
      </c>
      <c r="C19" s="285">
        <f>B19/'- 3 -'!D19</f>
        <v>0.001796458526985665</v>
      </c>
      <c r="D19" s="397">
        <f>B19/'- 7 -'!F19</f>
        <v>11.073825503355705</v>
      </c>
    </row>
    <row r="20" spans="1:4" ht="13.5" customHeight="1">
      <c r="A20" s="423" t="s">
        <v>346</v>
      </c>
      <c r="B20" s="396">
        <v>20000</v>
      </c>
      <c r="C20" s="286">
        <f>B20/'- 3 -'!D20</f>
        <v>0.0005517831064208075</v>
      </c>
      <c r="D20" s="396">
        <f>B20/'- 7 -'!F20</f>
        <v>3.192338387869114</v>
      </c>
    </row>
    <row r="21" spans="1:4" ht="13.5" customHeight="1">
      <c r="A21" s="422" t="s">
        <v>347</v>
      </c>
      <c r="B21" s="397">
        <v>7000</v>
      </c>
      <c r="C21" s="285">
        <f>B21/'- 3 -'!D21</f>
        <v>0.0002932919931285876</v>
      </c>
      <c r="D21" s="397">
        <f>B21/'- 7 -'!F21</f>
        <v>2.1538461538461537</v>
      </c>
    </row>
    <row r="22" spans="1:4" ht="13.5" customHeight="1">
      <c r="A22" s="423" t="s">
        <v>348</v>
      </c>
      <c r="B22" s="396">
        <v>0</v>
      </c>
      <c r="C22" s="286">
        <f>B22/'- 3 -'!D22</f>
        <v>0</v>
      </c>
      <c r="D22" s="396">
        <f>B22/'- 7 -'!F22</f>
        <v>0</v>
      </c>
    </row>
    <row r="23" spans="1:4" ht="13.5" customHeight="1">
      <c r="A23" s="422" t="s">
        <v>349</v>
      </c>
      <c r="B23" s="397">
        <v>0</v>
      </c>
      <c r="C23" s="285">
        <f>B23/'- 3 -'!D23</f>
        <v>0</v>
      </c>
      <c r="D23" s="397">
        <f>B23/'- 7 -'!F23</f>
        <v>0</v>
      </c>
    </row>
    <row r="24" spans="1:4" ht="13.5" customHeight="1">
      <c r="A24" s="423" t="s">
        <v>350</v>
      </c>
      <c r="B24" s="396">
        <v>10800</v>
      </c>
      <c r="C24" s="286">
        <f>B24/'- 3 -'!D24</f>
        <v>0.000311407326116853</v>
      </c>
      <c r="D24" s="396">
        <f>B24/'- 7 -'!F24</f>
        <v>2.360397770735439</v>
      </c>
    </row>
    <row r="25" spans="1:4" ht="13.5" customHeight="1">
      <c r="A25" s="422" t="s">
        <v>351</v>
      </c>
      <c r="B25" s="397">
        <v>163821</v>
      </c>
      <c r="C25" s="285">
        <f>B25/'- 3 -'!D25</f>
        <v>0.0014723627373455905</v>
      </c>
      <c r="D25" s="397">
        <f>B25/'- 7 -'!F25</f>
        <v>10.87644403133714</v>
      </c>
    </row>
    <row r="26" spans="1:4" ht="13.5" customHeight="1">
      <c r="A26" s="423" t="s">
        <v>352</v>
      </c>
      <c r="B26" s="396">
        <v>45000</v>
      </c>
      <c r="C26" s="286">
        <f>B26/'- 3 -'!D26</f>
        <v>0.0017077417779064361</v>
      </c>
      <c r="D26" s="396">
        <f>B26/'- 7 -'!F26</f>
        <v>13.748854262144821</v>
      </c>
    </row>
    <row r="27" spans="1:4" ht="13.5" customHeight="1">
      <c r="A27" s="422" t="s">
        <v>353</v>
      </c>
      <c r="B27" s="397">
        <v>0</v>
      </c>
      <c r="C27" s="285">
        <f>B27/'- 3 -'!D27</f>
        <v>0</v>
      </c>
      <c r="D27" s="397">
        <f>B27/'- 7 -'!F27</f>
        <v>0</v>
      </c>
    </row>
    <row r="28" spans="1:4" ht="13.5" customHeight="1">
      <c r="A28" s="423" t="s">
        <v>354</v>
      </c>
      <c r="B28" s="396">
        <v>8000</v>
      </c>
      <c r="C28" s="286">
        <f>B28/'- 3 -'!D28</f>
        <v>0.000488240588117524</v>
      </c>
      <c r="D28" s="396">
        <f>B28/'- 7 -'!F28</f>
        <v>3.9860885509571595</v>
      </c>
    </row>
    <row r="29" spans="1:4" ht="13.5" customHeight="1">
      <c r="A29" s="422" t="s">
        <v>355</v>
      </c>
      <c r="B29" s="397">
        <v>542293</v>
      </c>
      <c r="C29" s="285">
        <f>B29/'- 3 -'!D29</f>
        <v>0.005227529445020458</v>
      </c>
      <c r="D29" s="397">
        <f>B29/'- 7 -'!F29</f>
        <v>41.33488318914593</v>
      </c>
    </row>
    <row r="30" spans="1:4" ht="13.5" customHeight="1">
      <c r="A30" s="423" t="s">
        <v>356</v>
      </c>
      <c r="B30" s="396">
        <v>13120</v>
      </c>
      <c r="C30" s="286">
        <f>B30/'- 3 -'!D30</f>
        <v>0.0013094413515989756</v>
      </c>
      <c r="D30" s="396">
        <f>B30/'- 7 -'!F30</f>
        <v>10.229221893029784</v>
      </c>
    </row>
    <row r="31" spans="1:4" ht="13.5" customHeight="1">
      <c r="A31" s="422" t="s">
        <v>357</v>
      </c>
      <c r="B31" s="397">
        <v>7000</v>
      </c>
      <c r="C31" s="285">
        <f>B31/'- 3 -'!D31</f>
        <v>0.00028680195579267433</v>
      </c>
      <c r="D31" s="397">
        <f>B31/'- 7 -'!F31</f>
        <v>2.0653232230844125</v>
      </c>
    </row>
    <row r="32" spans="1:4" ht="13.5" customHeight="1">
      <c r="A32" s="423" t="s">
        <v>358</v>
      </c>
      <c r="B32" s="396">
        <v>22100</v>
      </c>
      <c r="C32" s="286">
        <f>B32/'- 3 -'!D32</f>
        <v>0.0011601197243555534</v>
      </c>
      <c r="D32" s="396">
        <f>B32/'- 7 -'!F32</f>
        <v>9.534081104400345</v>
      </c>
    </row>
    <row r="33" spans="1:4" ht="13.5" customHeight="1">
      <c r="A33" s="422" t="s">
        <v>359</v>
      </c>
      <c r="B33" s="397">
        <v>12100</v>
      </c>
      <c r="C33" s="285">
        <f>B33/'- 3 -'!D33</f>
        <v>0.0005724748418597389</v>
      </c>
      <c r="D33" s="397">
        <f>B33/'- 7 -'!F33</f>
        <v>4.893832153690597</v>
      </c>
    </row>
    <row r="34" spans="1:4" ht="13.5" customHeight="1">
      <c r="A34" s="423" t="s">
        <v>360</v>
      </c>
      <c r="B34" s="396">
        <v>20000</v>
      </c>
      <c r="C34" s="286">
        <f>B34/'- 3 -'!D34</f>
        <v>0.001137850082334832</v>
      </c>
      <c r="D34" s="396">
        <f>B34/'- 7 -'!F34</f>
        <v>9.088017448993503</v>
      </c>
    </row>
    <row r="35" spans="1:4" ht="13.5" customHeight="1">
      <c r="A35" s="422" t="s">
        <v>361</v>
      </c>
      <c r="B35" s="397">
        <v>301000</v>
      </c>
      <c r="C35" s="285">
        <f>B35/'- 3 -'!D35</f>
        <v>0.0023761562368354236</v>
      </c>
      <c r="D35" s="397">
        <f>B35/'- 7 -'!F35</f>
        <v>16.891133557800224</v>
      </c>
    </row>
    <row r="36" spans="1:4" ht="13.5" customHeight="1">
      <c r="A36" s="423" t="s">
        <v>362</v>
      </c>
      <c r="B36" s="396">
        <v>0</v>
      </c>
      <c r="C36" s="286">
        <f>B36/'- 3 -'!D36</f>
        <v>0</v>
      </c>
      <c r="D36" s="396">
        <f>B36/'- 7 -'!F36</f>
        <v>0</v>
      </c>
    </row>
    <row r="37" spans="1:4" ht="13.5" customHeight="1">
      <c r="A37" s="422" t="s">
        <v>363</v>
      </c>
      <c r="B37" s="397">
        <v>63590</v>
      </c>
      <c r="C37" s="285">
        <f>B37/'- 3 -'!D37</f>
        <v>0.002494644230491078</v>
      </c>
      <c r="D37" s="397">
        <f>B37/'- 7 -'!F37</f>
        <v>19.518109269490484</v>
      </c>
    </row>
    <row r="38" spans="1:4" ht="13.5" customHeight="1">
      <c r="A38" s="423" t="s">
        <v>364</v>
      </c>
      <c r="B38" s="396">
        <v>118856</v>
      </c>
      <c r="C38" s="286">
        <f>B38/'- 3 -'!D38</f>
        <v>0.0018171189958696072</v>
      </c>
      <c r="D38" s="396">
        <f>B38/'- 7 -'!F38</f>
        <v>13.913328494837637</v>
      </c>
    </row>
    <row r="39" spans="1:4" ht="13.5" customHeight="1">
      <c r="A39" s="422" t="s">
        <v>365</v>
      </c>
      <c r="B39" s="397">
        <v>10091</v>
      </c>
      <c r="C39" s="285">
        <f>B39/'- 3 -'!D39</f>
        <v>0.0006783710033941406</v>
      </c>
      <c r="D39" s="397">
        <f>B39/'- 7 -'!F39</f>
        <v>5.685070422535211</v>
      </c>
    </row>
    <row r="40" spans="1:4" ht="13.5" customHeight="1">
      <c r="A40" s="423" t="s">
        <v>366</v>
      </c>
      <c r="B40" s="396">
        <v>86072</v>
      </c>
      <c r="C40" s="286">
        <f>B40/'- 3 -'!D40</f>
        <v>0.00129117921421082</v>
      </c>
      <c r="D40" s="396">
        <f>B40/'- 7 -'!F40</f>
        <v>9.491420757796304</v>
      </c>
    </row>
    <row r="41" spans="1:4" ht="13.5" customHeight="1">
      <c r="A41" s="422" t="s">
        <v>367</v>
      </c>
      <c r="B41" s="397">
        <v>88190</v>
      </c>
      <c r="C41" s="285">
        <f>B41/'- 3 -'!D41</f>
        <v>0.0022211502515838634</v>
      </c>
      <c r="D41" s="397">
        <f>B41/'- 7 -'!F41</f>
        <v>18.698861190798777</v>
      </c>
    </row>
    <row r="42" spans="1:4" ht="13.5" customHeight="1">
      <c r="A42" s="423" t="s">
        <v>368</v>
      </c>
      <c r="B42" s="396">
        <v>20700</v>
      </c>
      <c r="C42" s="286">
        <f>B42/'- 3 -'!D42</f>
        <v>0.0013509412536343256</v>
      </c>
      <c r="D42" s="396">
        <f>B42/'- 7 -'!F42</f>
        <v>11.072479272532762</v>
      </c>
    </row>
    <row r="43" spans="1:4" ht="13.5" customHeight="1">
      <c r="A43" s="422" t="s">
        <v>369</v>
      </c>
      <c r="B43" s="397">
        <v>0</v>
      </c>
      <c r="C43" s="285">
        <f>B43/'- 3 -'!D43</f>
        <v>0</v>
      </c>
      <c r="D43" s="397">
        <f>B43/'- 7 -'!F43</f>
        <v>0</v>
      </c>
    </row>
    <row r="44" spans="1:4" ht="13.5" customHeight="1">
      <c r="A44" s="423" t="s">
        <v>370</v>
      </c>
      <c r="B44" s="396">
        <v>8500</v>
      </c>
      <c r="C44" s="286">
        <f>B44/'- 3 -'!D44</f>
        <v>0.0012203846738636818</v>
      </c>
      <c r="D44" s="396">
        <f>B44/'- 7 -'!F44</f>
        <v>10.265700483091788</v>
      </c>
    </row>
    <row r="45" spans="1:4" ht="13.5" customHeight="1">
      <c r="A45" s="422" t="s">
        <v>371</v>
      </c>
      <c r="B45" s="397">
        <v>15377</v>
      </c>
      <c r="C45" s="285">
        <f>B45/'- 3 -'!D45</f>
        <v>0.0014933658506455455</v>
      </c>
      <c r="D45" s="397">
        <f>B45/'- 7 -'!F45</f>
        <v>10.874823196605375</v>
      </c>
    </row>
    <row r="46" spans="1:4" ht="13.5" customHeight="1">
      <c r="A46" s="423" t="s">
        <v>372</v>
      </c>
      <c r="B46" s="396">
        <v>1054200</v>
      </c>
      <c r="C46" s="286">
        <f>B46/'- 3 -'!D46</f>
        <v>0.004037624749084717</v>
      </c>
      <c r="D46" s="396">
        <f>B46/'- 7 -'!F46</f>
        <v>34.02126732609362</v>
      </c>
    </row>
    <row r="47" spans="1:4" ht="13.5" customHeight="1">
      <c r="A47" s="422" t="s">
        <v>376</v>
      </c>
      <c r="B47" s="397">
        <v>201963</v>
      </c>
      <c r="C47" s="285">
        <f>B47/'- 3 -'!D47</f>
        <v>0.03410303231499684</v>
      </c>
      <c r="D47" s="397">
        <f>B47/'- 7 -'!F47</f>
        <v>300.98807749627423</v>
      </c>
    </row>
    <row r="48" spans="1:4" ht="4.5" customHeight="1">
      <c r="A48" s="424"/>
      <c r="B48" s="333"/>
      <c r="C48" s="163"/>
      <c r="D48" s="333"/>
    </row>
    <row r="49" spans="1:5" ht="13.5" customHeight="1">
      <c r="A49" s="418" t="s">
        <v>373</v>
      </c>
      <c r="B49" s="398">
        <f>SUM(B11:B47)</f>
        <v>3243255</v>
      </c>
      <c r="C49" s="82">
        <f>B49/'- 3 -'!D49</f>
        <v>0.0023009006752259167</v>
      </c>
      <c r="D49" s="398">
        <f>B49/'- 7 -'!F49</f>
        <v>18.0897751221173</v>
      </c>
      <c r="E49" s="63"/>
    </row>
    <row r="50" spans="1:4" ht="4.5" customHeight="1">
      <c r="A50" s="424" t="s">
        <v>3</v>
      </c>
      <c r="B50" s="333"/>
      <c r="C50" s="163"/>
      <c r="D50" s="333"/>
    </row>
    <row r="51" spans="1:4" ht="13.5" customHeight="1">
      <c r="A51" s="423" t="s">
        <v>374</v>
      </c>
      <c r="B51" s="396">
        <v>0</v>
      </c>
      <c r="C51" s="286">
        <f>B51/'- 3 -'!D51</f>
        <v>0</v>
      </c>
      <c r="D51" s="396">
        <f>B51/'- 7 -'!F51</f>
        <v>0</v>
      </c>
    </row>
    <row r="52" spans="1:4" ht="13.5" customHeight="1">
      <c r="A52" s="422" t="s">
        <v>375</v>
      </c>
      <c r="B52" s="397">
        <v>5500</v>
      </c>
      <c r="C52" s="285">
        <f>B52/'- 3 -'!D52</f>
        <v>0.0023167561706800605</v>
      </c>
      <c r="D52" s="397">
        <f>B52/'- 7 -'!F52</f>
        <v>22.727272727272727</v>
      </c>
    </row>
    <row r="53" ht="49.5" customHeight="1"/>
    <row r="54" ht="12" customHeight="1">
      <c r="A54" s="4"/>
    </row>
    <row r="55" ht="12" customHeight="1">
      <c r="A55" s="4"/>
    </row>
    <row r="56" ht="12" customHeight="1">
      <c r="A56" s="4"/>
    </row>
    <row r="57" ht="12" customHeight="1">
      <c r="A57" s="4"/>
    </row>
    <row r="58" ht="12" customHeight="1">
      <c r="A58" s="4"/>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J58"/>
  <sheetViews>
    <sheetView showGridLines="0" showZeros="0" workbookViewId="0" topLeftCell="A1">
      <selection activeCell="A1" sqref="A1"/>
    </sheetView>
  </sheetViews>
  <sheetFormatPr defaultColWidth="15.83203125" defaultRowHeight="12"/>
  <cols>
    <col min="1" max="1" width="31.83203125" style="68" customWidth="1"/>
    <col min="2" max="2" width="20.83203125" style="68" customWidth="1"/>
    <col min="3" max="3" width="8.83203125" style="68" customWidth="1"/>
    <col min="4" max="4" width="11.83203125" style="68" customWidth="1"/>
    <col min="5" max="5" width="14.83203125" style="68" customWidth="1"/>
    <col min="6" max="6" width="7.83203125" style="68" customWidth="1"/>
    <col min="7" max="7" width="9.83203125" style="68" customWidth="1"/>
    <col min="8" max="8" width="14.83203125" style="68" customWidth="1"/>
    <col min="9" max="9" width="7.83203125" style="68" customWidth="1"/>
    <col min="10" max="10" width="9.83203125" style="68" customWidth="1"/>
    <col min="11" max="16384" width="15.83203125" style="68" customWidth="1"/>
  </cols>
  <sheetData>
    <row r="1" spans="1:10" ht="6.75" customHeight="1">
      <c r="A1" s="66"/>
      <c r="B1" s="117"/>
      <c r="C1" s="117"/>
      <c r="D1" s="117"/>
      <c r="E1" s="117"/>
      <c r="F1" s="117"/>
      <c r="G1" s="117"/>
      <c r="H1" s="117"/>
      <c r="I1" s="117"/>
      <c r="J1" s="117"/>
    </row>
    <row r="2" spans="1:10" ht="15.75" customHeight="1">
      <c r="A2" s="353"/>
      <c r="B2" s="395" t="s">
        <v>0</v>
      </c>
      <c r="C2" s="165"/>
      <c r="D2" s="166"/>
      <c r="E2" s="165"/>
      <c r="F2" s="165"/>
      <c r="G2" s="165"/>
      <c r="H2" s="179"/>
      <c r="I2" s="179"/>
      <c r="J2" s="356" t="s">
        <v>310</v>
      </c>
    </row>
    <row r="3" spans="1:10" ht="15.75" customHeight="1">
      <c r="A3" s="354"/>
      <c r="B3" s="536" t="s">
        <v>569</v>
      </c>
      <c r="C3" s="168"/>
      <c r="D3" s="169"/>
      <c r="E3" s="168"/>
      <c r="F3" s="168"/>
      <c r="G3" s="168"/>
      <c r="H3" s="180"/>
      <c r="I3" s="180"/>
      <c r="J3" s="168"/>
    </row>
    <row r="4" spans="2:10" ht="15.75" customHeight="1">
      <c r="B4" s="117"/>
      <c r="C4" s="117"/>
      <c r="D4" s="117"/>
      <c r="E4" s="117"/>
      <c r="F4" s="117"/>
      <c r="G4" s="117"/>
      <c r="H4" s="117"/>
      <c r="I4" s="117"/>
      <c r="J4" s="117"/>
    </row>
    <row r="5" spans="2:10" ht="15.75" customHeight="1">
      <c r="B5" s="277" t="s">
        <v>12</v>
      </c>
      <c r="C5" s="184"/>
      <c r="D5" s="197"/>
      <c r="E5" s="197"/>
      <c r="F5" s="197"/>
      <c r="G5" s="197"/>
      <c r="H5" s="197"/>
      <c r="I5" s="197"/>
      <c r="J5" s="198"/>
    </row>
    <row r="6" spans="2:10" ht="15.75" customHeight="1">
      <c r="B6" s="54" t="s">
        <v>554</v>
      </c>
      <c r="C6" s="52"/>
      <c r="D6" s="53"/>
      <c r="E6" s="54" t="s">
        <v>22</v>
      </c>
      <c r="F6" s="52"/>
      <c r="G6" s="53"/>
      <c r="H6" s="54" t="s">
        <v>523</v>
      </c>
      <c r="I6" s="52"/>
      <c r="J6" s="53"/>
    </row>
    <row r="7" spans="2:10" ht="15.75" customHeight="1">
      <c r="B7" s="55" t="s">
        <v>555</v>
      </c>
      <c r="C7" s="56"/>
      <c r="D7" s="57"/>
      <c r="E7" s="55" t="s">
        <v>52</v>
      </c>
      <c r="F7" s="56"/>
      <c r="G7" s="57"/>
      <c r="H7" s="55" t="s">
        <v>383</v>
      </c>
      <c r="I7" s="56"/>
      <c r="J7" s="57"/>
    </row>
    <row r="8" spans="1:10" ht="15.75" customHeight="1">
      <c r="A8" s="323"/>
      <c r="B8" s="117"/>
      <c r="C8" s="191"/>
      <c r="D8" s="192" t="s">
        <v>74</v>
      </c>
      <c r="E8" s="117"/>
      <c r="F8" s="191"/>
      <c r="G8" s="192" t="s">
        <v>74</v>
      </c>
      <c r="H8" s="59"/>
      <c r="I8" s="60"/>
      <c r="J8" s="192" t="s">
        <v>74</v>
      </c>
    </row>
    <row r="9" spans="1:10" ht="15.75" customHeight="1">
      <c r="A9" s="324" t="s">
        <v>99</v>
      </c>
      <c r="B9" s="62" t="s">
        <v>100</v>
      </c>
      <c r="C9" s="62" t="s">
        <v>101</v>
      </c>
      <c r="D9" s="62" t="s">
        <v>102</v>
      </c>
      <c r="E9" s="61" t="s">
        <v>100</v>
      </c>
      <c r="F9" s="62" t="s">
        <v>101</v>
      </c>
      <c r="G9" s="62" t="s">
        <v>102</v>
      </c>
      <c r="H9" s="62" t="s">
        <v>100</v>
      </c>
      <c r="I9" s="62" t="s">
        <v>101</v>
      </c>
      <c r="J9" s="62" t="s">
        <v>102</v>
      </c>
    </row>
    <row r="10" ht="4.5" customHeight="1">
      <c r="A10" s="63"/>
    </row>
    <row r="11" spans="1:10" ht="13.5" customHeight="1">
      <c r="A11" s="422" t="s">
        <v>338</v>
      </c>
      <c r="B11" s="397">
        <v>0</v>
      </c>
      <c r="C11" s="285">
        <f>B11/'- 3 -'!D11</f>
        <v>0</v>
      </c>
      <c r="D11" s="397">
        <f>B11/'- 7 -'!C11</f>
        <v>0</v>
      </c>
      <c r="E11" s="397">
        <v>0</v>
      </c>
      <c r="F11" s="285">
        <f>E11/'- 3 -'!D11</f>
        <v>0</v>
      </c>
      <c r="G11" s="397">
        <f>E11/'- 7 -'!F11</f>
        <v>0</v>
      </c>
      <c r="H11" s="397">
        <v>149704</v>
      </c>
      <c r="I11" s="285">
        <f>H11/'- 3 -'!D11</f>
        <v>0.013150864762650363</v>
      </c>
      <c r="J11" s="397">
        <f>H11/'- 7 -'!F11</f>
        <v>94.09428032683847</v>
      </c>
    </row>
    <row r="12" spans="1:10" ht="13.5" customHeight="1">
      <c r="A12" s="423" t="s">
        <v>339</v>
      </c>
      <c r="B12" s="396">
        <v>0</v>
      </c>
      <c r="C12" s="286">
        <f>B12/'- 3 -'!D12</f>
        <v>0</v>
      </c>
      <c r="D12" s="396">
        <f>B12/'- 7 -'!C12</f>
        <v>0</v>
      </c>
      <c r="E12" s="396">
        <v>0</v>
      </c>
      <c r="F12" s="286">
        <f>E12/'- 3 -'!D12</f>
        <v>0</v>
      </c>
      <c r="G12" s="396">
        <f>E12/'- 7 -'!F12</f>
        <v>0</v>
      </c>
      <c r="H12" s="396">
        <v>268085</v>
      </c>
      <c r="I12" s="286">
        <f>H12/'- 3 -'!D12</f>
        <v>0.014082038214098038</v>
      </c>
      <c r="J12" s="396">
        <f>H12/'- 7 -'!F12</f>
        <v>111.05426677713339</v>
      </c>
    </row>
    <row r="13" spans="1:10" ht="13.5" customHeight="1">
      <c r="A13" s="422" t="s">
        <v>340</v>
      </c>
      <c r="B13" s="397">
        <v>0</v>
      </c>
      <c r="C13" s="285">
        <f>B13/'- 3 -'!D13</f>
        <v>0</v>
      </c>
      <c r="D13" s="397">
        <f>B13/'- 7 -'!C13</f>
        <v>0</v>
      </c>
      <c r="E13" s="397">
        <v>134500</v>
      </c>
      <c r="F13" s="285">
        <f>E13/'- 3 -'!D13</f>
        <v>0.002771207463510718</v>
      </c>
      <c r="G13" s="397">
        <f>E13/'- 7 -'!F13</f>
        <v>18.442341971753738</v>
      </c>
      <c r="H13" s="397">
        <v>867400</v>
      </c>
      <c r="I13" s="285">
        <f>H13/'- 3 -'!D13</f>
        <v>0.01787171266802377</v>
      </c>
      <c r="J13" s="397">
        <f>H13/'- 7 -'!F13</f>
        <v>118.93596599478953</v>
      </c>
    </row>
    <row r="14" spans="1:10" ht="13.5" customHeight="1">
      <c r="A14" s="423" t="s">
        <v>377</v>
      </c>
      <c r="B14" s="396">
        <v>50183</v>
      </c>
      <c r="C14" s="286">
        <f>B14/'- 3 -'!D14</f>
        <v>0.0012017536028421187</v>
      </c>
      <c r="D14" s="396">
        <f>B14/'- 7 -'!C14</f>
        <v>11.358759619737437</v>
      </c>
      <c r="E14" s="396">
        <v>517558</v>
      </c>
      <c r="F14" s="286">
        <f>E14/'- 3 -'!D14</f>
        <v>0.012394181120693487</v>
      </c>
      <c r="G14" s="396">
        <f>E14/'- 7 -'!F14</f>
        <v>115.57793657882983</v>
      </c>
      <c r="H14" s="396">
        <v>1061077</v>
      </c>
      <c r="I14" s="286">
        <f>H14/'- 3 -'!D14</f>
        <v>0.025410061328396204</v>
      </c>
      <c r="J14" s="396">
        <f>H14/'- 7 -'!F14</f>
        <v>236.9533273782939</v>
      </c>
    </row>
    <row r="15" spans="1:10" ht="13.5" customHeight="1">
      <c r="A15" s="422" t="s">
        <v>341</v>
      </c>
      <c r="B15" s="397">
        <v>0</v>
      </c>
      <c r="C15" s="285">
        <f>B15/'- 3 -'!D15</f>
        <v>0</v>
      </c>
      <c r="D15" s="397">
        <f>B15/'- 7 -'!C15</f>
        <v>0</v>
      </c>
      <c r="E15" s="397">
        <v>117400</v>
      </c>
      <c r="F15" s="285">
        <f>E15/'- 3 -'!D15</f>
        <v>0.009059410207702026</v>
      </c>
      <c r="G15" s="397">
        <f>E15/'- 7 -'!F15</f>
        <v>73.00995024875621</v>
      </c>
      <c r="H15" s="397">
        <v>167300</v>
      </c>
      <c r="I15" s="285">
        <f>H15/'- 3 -'!D15</f>
        <v>0.01291004538116311</v>
      </c>
      <c r="J15" s="397">
        <f>H15/'- 7 -'!F15</f>
        <v>104.04228855721394</v>
      </c>
    </row>
    <row r="16" spans="1:10" ht="13.5" customHeight="1">
      <c r="A16" s="423" t="s">
        <v>342</v>
      </c>
      <c r="B16" s="396">
        <v>0</v>
      </c>
      <c r="C16" s="286">
        <f>B16/'- 3 -'!D16</f>
        <v>0</v>
      </c>
      <c r="D16" s="396">
        <f>B16/'- 7 -'!C16</f>
        <v>0</v>
      </c>
      <c r="E16" s="396">
        <v>0</v>
      </c>
      <c r="F16" s="286">
        <f>E16/'- 3 -'!D16</f>
        <v>0</v>
      </c>
      <c r="G16" s="396">
        <f>E16/'- 7 -'!F16</f>
        <v>0</v>
      </c>
      <c r="H16" s="396">
        <v>138661</v>
      </c>
      <c r="I16" s="286">
        <f>H16/'- 3 -'!D16</f>
        <v>0.012868964978310114</v>
      </c>
      <c r="J16" s="396">
        <f>H16/'- 7 -'!F16</f>
        <v>94.71379781420765</v>
      </c>
    </row>
    <row r="17" spans="1:10" ht="13.5" customHeight="1">
      <c r="A17" s="422" t="s">
        <v>343</v>
      </c>
      <c r="B17" s="397">
        <v>0</v>
      </c>
      <c r="C17" s="285">
        <f>B17/'- 3 -'!D17</f>
        <v>0</v>
      </c>
      <c r="D17" s="397">
        <f>B17/'- 7 -'!C17</f>
        <v>0</v>
      </c>
      <c r="E17" s="397">
        <v>69250</v>
      </c>
      <c r="F17" s="285">
        <f>E17/'- 3 -'!D17</f>
        <v>0.005499516955785075</v>
      </c>
      <c r="G17" s="397">
        <f>E17/'- 7 -'!F17</f>
        <v>44.61984536082474</v>
      </c>
      <c r="H17" s="397">
        <v>196470</v>
      </c>
      <c r="I17" s="285">
        <f>H17/'- 3 -'!D17</f>
        <v>0.015602745072968861</v>
      </c>
      <c r="J17" s="397">
        <f>H17/'- 7 -'!F17</f>
        <v>126.59149484536083</v>
      </c>
    </row>
    <row r="18" spans="1:10" ht="13.5" customHeight="1">
      <c r="A18" s="423" t="s">
        <v>344</v>
      </c>
      <c r="B18" s="396">
        <v>0</v>
      </c>
      <c r="C18" s="286">
        <f>B18/'- 3 -'!D18</f>
        <v>0</v>
      </c>
      <c r="D18" s="396">
        <f>B18/'- 7 -'!C18</f>
        <v>0</v>
      </c>
      <c r="E18" s="396">
        <v>952078</v>
      </c>
      <c r="F18" s="286">
        <f>E18/'- 3 -'!D18</f>
        <v>0.012690574790487045</v>
      </c>
      <c r="G18" s="396">
        <f>E18/'- 7 -'!F18</f>
        <v>158.62679106964345</v>
      </c>
      <c r="H18" s="396">
        <v>1385667</v>
      </c>
      <c r="I18" s="286">
        <f>H18/'- 3 -'!D18</f>
        <v>0.018470031550156408</v>
      </c>
      <c r="J18" s="396">
        <f>H18/'- 7 -'!F18</f>
        <v>230.86754415194935</v>
      </c>
    </row>
    <row r="19" spans="1:10" ht="13.5" customHeight="1">
      <c r="A19" s="422" t="s">
        <v>345</v>
      </c>
      <c r="B19" s="397">
        <v>0</v>
      </c>
      <c r="C19" s="285">
        <f>B19/'- 3 -'!D19</f>
        <v>0</v>
      </c>
      <c r="D19" s="397">
        <f>B19/'- 7 -'!C19</f>
        <v>0</v>
      </c>
      <c r="E19" s="397">
        <v>0</v>
      </c>
      <c r="F19" s="285">
        <f>E19/'- 3 -'!D19</f>
        <v>0</v>
      </c>
      <c r="G19" s="397">
        <f>E19/'- 7 -'!F19</f>
        <v>0</v>
      </c>
      <c r="H19" s="397">
        <v>274050</v>
      </c>
      <c r="I19" s="285">
        <f>H19/'- 3 -'!D19</f>
        <v>0.014918771494558229</v>
      </c>
      <c r="J19" s="397">
        <f>H19/'- 7 -'!F19</f>
        <v>91.96308724832215</v>
      </c>
    </row>
    <row r="20" spans="1:10" ht="13.5" customHeight="1">
      <c r="A20" s="423" t="s">
        <v>346</v>
      </c>
      <c r="B20" s="396">
        <v>12130</v>
      </c>
      <c r="C20" s="286">
        <f>B20/'- 3 -'!D20</f>
        <v>0.00033465645404421977</v>
      </c>
      <c r="D20" s="396">
        <f>B20/'- 7 -'!C20</f>
        <v>1.9373901932598627</v>
      </c>
      <c r="E20" s="396">
        <v>47135</v>
      </c>
      <c r="F20" s="286">
        <f>E20/'- 3 -'!D20</f>
        <v>0.0013004148360572382</v>
      </c>
      <c r="G20" s="396">
        <f>E20/'- 7 -'!F20</f>
        <v>7.523543495610535</v>
      </c>
      <c r="H20" s="396">
        <v>516031</v>
      </c>
      <c r="I20" s="286">
        <f>H20/'- 3 -'!D20</f>
        <v>0.014236859409471787</v>
      </c>
      <c r="J20" s="396">
        <f>H20/'- 7 -'!F20</f>
        <v>82.36727853152433</v>
      </c>
    </row>
    <row r="21" spans="1:10" ht="13.5" customHeight="1">
      <c r="A21" s="422" t="s">
        <v>347</v>
      </c>
      <c r="B21" s="397">
        <v>0</v>
      </c>
      <c r="C21" s="285">
        <f>B21/'- 3 -'!D21</f>
        <v>0</v>
      </c>
      <c r="D21" s="397">
        <f>B21/'- 7 -'!C21</f>
        <v>0</v>
      </c>
      <c r="E21" s="397">
        <v>160860</v>
      </c>
      <c r="F21" s="285">
        <f>E21/'- 3 -'!D21</f>
        <v>0.006739850002094943</v>
      </c>
      <c r="G21" s="397">
        <f>E21/'- 7 -'!F21</f>
        <v>49.495384615384616</v>
      </c>
      <c r="H21" s="397">
        <v>433446</v>
      </c>
      <c r="I21" s="285">
        <f>H21/'- 3 -'!D21</f>
        <v>0.018160891607659112</v>
      </c>
      <c r="J21" s="397">
        <f>H21/'- 7 -'!F21</f>
        <v>133.368</v>
      </c>
    </row>
    <row r="22" spans="1:10" ht="13.5" customHeight="1">
      <c r="A22" s="423" t="s">
        <v>348</v>
      </c>
      <c r="B22" s="396">
        <v>0</v>
      </c>
      <c r="C22" s="286">
        <f>B22/'- 3 -'!D22</f>
        <v>0</v>
      </c>
      <c r="D22" s="396">
        <f>B22/'- 7 -'!C22</f>
        <v>0</v>
      </c>
      <c r="E22" s="396">
        <v>199555</v>
      </c>
      <c r="F22" s="286">
        <f>E22/'- 3 -'!D22</f>
        <v>0.015975613602700008</v>
      </c>
      <c r="G22" s="396">
        <f>E22/'- 7 -'!F22</f>
        <v>117.80106257378985</v>
      </c>
      <c r="H22" s="396">
        <v>200070</v>
      </c>
      <c r="I22" s="286">
        <f>H22/'- 3 -'!D22</f>
        <v>0.016016842542117164</v>
      </c>
      <c r="J22" s="396">
        <f>H22/'- 7 -'!F22</f>
        <v>118.10507674144037</v>
      </c>
    </row>
    <row r="23" spans="1:10" ht="13.5" customHeight="1">
      <c r="A23" s="422" t="s">
        <v>349</v>
      </c>
      <c r="B23" s="397">
        <v>0</v>
      </c>
      <c r="C23" s="285">
        <f>B23/'- 3 -'!D23</f>
        <v>0</v>
      </c>
      <c r="D23" s="397">
        <f>B23/'- 7 -'!C23</f>
        <v>0</v>
      </c>
      <c r="E23" s="397">
        <v>0</v>
      </c>
      <c r="F23" s="285">
        <f>E23/'- 3 -'!D23</f>
        <v>0</v>
      </c>
      <c r="G23" s="397">
        <f>E23/'- 7 -'!F23</f>
        <v>0</v>
      </c>
      <c r="H23" s="397">
        <v>140000</v>
      </c>
      <c r="I23" s="285">
        <f>H23/'- 3 -'!D23</f>
        <v>0.01319325240529483</v>
      </c>
      <c r="J23" s="397">
        <f>H23/'- 7 -'!F23</f>
        <v>99.82174688057042</v>
      </c>
    </row>
    <row r="24" spans="1:10" ht="13.5" customHeight="1">
      <c r="A24" s="423" t="s">
        <v>350</v>
      </c>
      <c r="B24" s="396">
        <v>0</v>
      </c>
      <c r="C24" s="286">
        <f>B24/'- 3 -'!D24</f>
        <v>0</v>
      </c>
      <c r="D24" s="396">
        <f>B24/'- 7 -'!C24</f>
        <v>0</v>
      </c>
      <c r="E24" s="396">
        <v>241150</v>
      </c>
      <c r="F24" s="286">
        <f>E24/'- 3 -'!D24</f>
        <v>0.006953321916025843</v>
      </c>
      <c r="G24" s="396">
        <f>E24/'- 7 -'!F24</f>
        <v>52.70462244563436</v>
      </c>
      <c r="H24" s="396">
        <v>487000</v>
      </c>
      <c r="I24" s="286">
        <f>H24/'- 3 -'!D24</f>
        <v>0.014042163686935871</v>
      </c>
      <c r="J24" s="396">
        <f>H24/'- 7 -'!F24</f>
        <v>106.4364550322369</v>
      </c>
    </row>
    <row r="25" spans="1:10" ht="13.5" customHeight="1">
      <c r="A25" s="422" t="s">
        <v>351</v>
      </c>
      <c r="B25" s="397">
        <v>111056</v>
      </c>
      <c r="C25" s="285">
        <f>B25/'- 3 -'!D25</f>
        <v>0.0009981303749742212</v>
      </c>
      <c r="D25" s="397">
        <f>B25/'- 7 -'!C25</f>
        <v>7.459931483844965</v>
      </c>
      <c r="E25" s="397">
        <v>416208</v>
      </c>
      <c r="F25" s="285">
        <f>E25/'- 3 -'!D25</f>
        <v>0.003740724023080884</v>
      </c>
      <c r="G25" s="397">
        <f>E25/'- 7 -'!F25</f>
        <v>27.632983667507634</v>
      </c>
      <c r="H25" s="397">
        <v>2660147</v>
      </c>
      <c r="I25" s="285">
        <f>H25/'- 3 -'!D25</f>
        <v>0.02390842027982774</v>
      </c>
      <c r="J25" s="397">
        <f>H25/'- 7 -'!F25</f>
        <v>176.6131323861373</v>
      </c>
    </row>
    <row r="26" spans="1:10" ht="13.5" customHeight="1">
      <c r="A26" s="423" t="s">
        <v>352</v>
      </c>
      <c r="B26" s="396">
        <v>20324</v>
      </c>
      <c r="C26" s="286">
        <f>B26/'- 3 -'!D26</f>
        <v>0.0007712920865371202</v>
      </c>
      <c r="D26" s="396">
        <f>B26/'- 7 -'!C26</f>
        <v>6.230533415082771</v>
      </c>
      <c r="E26" s="396">
        <v>89507</v>
      </c>
      <c r="F26" s="286">
        <f>E26/'- 3 -'!D26</f>
        <v>0.003396774295890475</v>
      </c>
      <c r="G26" s="396">
        <f>E26/'- 7 -'!F26</f>
        <v>27.34708218759548</v>
      </c>
      <c r="H26" s="396">
        <v>377351</v>
      </c>
      <c r="I26" s="286">
        <f>H26/'- 3 -'!D26</f>
        <v>0.014320401502994923</v>
      </c>
      <c r="J26" s="396">
        <f>H26/'- 7 -'!F26</f>
        <v>115.2920867705469</v>
      </c>
    </row>
    <row r="27" spans="1:10" ht="13.5" customHeight="1">
      <c r="A27" s="422" t="s">
        <v>353</v>
      </c>
      <c r="B27" s="397">
        <v>0</v>
      </c>
      <c r="C27" s="285">
        <f>B27/'- 3 -'!D27</f>
        <v>0</v>
      </c>
      <c r="D27" s="397">
        <f>B27/'- 7 -'!C27</f>
        <v>0</v>
      </c>
      <c r="E27" s="397">
        <v>172238</v>
      </c>
      <c r="F27" s="285">
        <f>E27/'- 3 -'!D27</f>
        <v>0.006329474895902742</v>
      </c>
      <c r="G27" s="397">
        <f>E27/'- 7 -'!F27</f>
        <v>51.906119472253536</v>
      </c>
      <c r="H27" s="397">
        <v>725928</v>
      </c>
      <c r="I27" s="285">
        <f>H27/'- 3 -'!D27</f>
        <v>0.02667670927572827</v>
      </c>
      <c r="J27" s="397">
        <f>H27/'- 7 -'!F27</f>
        <v>218.7676673919464</v>
      </c>
    </row>
    <row r="28" spans="1:10" ht="13.5" customHeight="1">
      <c r="A28" s="423" t="s">
        <v>354</v>
      </c>
      <c r="B28" s="396">
        <v>0</v>
      </c>
      <c r="C28" s="286">
        <f>B28/'- 3 -'!D28</f>
        <v>0</v>
      </c>
      <c r="D28" s="396">
        <f>B28/'- 7 -'!C28</f>
        <v>0</v>
      </c>
      <c r="E28" s="396">
        <v>66600.88</v>
      </c>
      <c r="F28" s="286">
        <f>E28/'- 3 -'!D28</f>
        <v>0.00406465660254308</v>
      </c>
      <c r="G28" s="396">
        <f>E28/'- 7 -'!F28</f>
        <v>33.18462565645896</v>
      </c>
      <c r="H28" s="396">
        <v>217656.66</v>
      </c>
      <c r="I28" s="286">
        <f>H28/'- 3 -'!D28</f>
        <v>0.013283601960761997</v>
      </c>
      <c r="J28" s="396">
        <f>H28/'- 7 -'!F28</f>
        <v>108.4498400581969</v>
      </c>
    </row>
    <row r="29" spans="1:10" ht="13.5" customHeight="1">
      <c r="A29" s="422" t="s">
        <v>355</v>
      </c>
      <c r="B29" s="397">
        <v>203454</v>
      </c>
      <c r="C29" s="285">
        <f>B29/'- 3 -'!D29</f>
        <v>0.0019612308764951646</v>
      </c>
      <c r="D29" s="397">
        <f>B29/'- 7 -'!C29</f>
        <v>15.576618305707614</v>
      </c>
      <c r="E29" s="397">
        <v>258891</v>
      </c>
      <c r="F29" s="285">
        <f>E29/'- 3 -'!D29</f>
        <v>0.002495625659100876</v>
      </c>
      <c r="G29" s="397">
        <f>E29/'- 7 -'!F29</f>
        <v>19.73329776287206</v>
      </c>
      <c r="H29" s="397">
        <v>2720037</v>
      </c>
      <c r="I29" s="285">
        <f>H29/'- 3 -'!D29</f>
        <v>0.026220278537700304</v>
      </c>
      <c r="J29" s="397">
        <f>H29/'- 7 -'!F29</f>
        <v>207.32779450436374</v>
      </c>
    </row>
    <row r="30" spans="1:10" ht="13.5" customHeight="1">
      <c r="A30" s="423" t="s">
        <v>356</v>
      </c>
      <c r="B30" s="396">
        <v>0</v>
      </c>
      <c r="C30" s="286">
        <f>B30/'- 3 -'!D30</f>
        <v>0</v>
      </c>
      <c r="D30" s="396">
        <f>B30/'- 7 -'!C30</f>
        <v>0</v>
      </c>
      <c r="E30" s="396">
        <v>0</v>
      </c>
      <c r="F30" s="286">
        <f>E30/'- 3 -'!D30</f>
        <v>0</v>
      </c>
      <c r="G30" s="396">
        <f>E30/'- 7 -'!F30</f>
        <v>0</v>
      </c>
      <c r="H30" s="396">
        <v>224543</v>
      </c>
      <c r="I30" s="286">
        <f>H30/'- 3 -'!D30</f>
        <v>0.02241050986372628</v>
      </c>
      <c r="J30" s="396">
        <f>H30/'- 7 -'!F30</f>
        <v>175.0686106346484</v>
      </c>
    </row>
    <row r="31" spans="1:10" ht="13.5" customHeight="1">
      <c r="A31" s="422" t="s">
        <v>357</v>
      </c>
      <c r="B31" s="397">
        <v>0</v>
      </c>
      <c r="C31" s="285">
        <f>B31/'- 3 -'!D31</f>
        <v>0</v>
      </c>
      <c r="D31" s="397">
        <f>B31/'- 7 -'!C31</f>
        <v>0</v>
      </c>
      <c r="E31" s="397">
        <v>105854</v>
      </c>
      <c r="F31" s="285">
        <f>E31/'- 3 -'!D31</f>
        <v>0.004337019175496821</v>
      </c>
      <c r="G31" s="397">
        <f>E31/'- 7 -'!F31</f>
        <v>31.231817779482487</v>
      </c>
      <c r="H31" s="397">
        <v>418005</v>
      </c>
      <c r="I31" s="285">
        <f>H31/'- 3 -'!D31</f>
        <v>0.017126378790159547</v>
      </c>
      <c r="J31" s="397">
        <f>H31/'- 7 -'!F31</f>
        <v>123.3307762664857</v>
      </c>
    </row>
    <row r="32" spans="1:10" ht="13.5" customHeight="1">
      <c r="A32" s="423" t="s">
        <v>358</v>
      </c>
      <c r="B32" s="396">
        <v>0</v>
      </c>
      <c r="C32" s="286">
        <f>B32/'- 3 -'!D32</f>
        <v>0</v>
      </c>
      <c r="D32" s="396">
        <f>B32/'- 7 -'!C32</f>
        <v>0</v>
      </c>
      <c r="E32" s="396">
        <v>1100</v>
      </c>
      <c r="F32" s="286">
        <f>E32/'- 3 -'!D32</f>
        <v>5.7743515691905376E-05</v>
      </c>
      <c r="G32" s="396">
        <f>E32/'- 7 -'!F32</f>
        <v>0.4745470232959448</v>
      </c>
      <c r="H32" s="396">
        <v>248797</v>
      </c>
      <c r="I32" s="286">
        <f>H32/'- 3 -'!D32</f>
        <v>0.013060375885089983</v>
      </c>
      <c r="J32" s="396">
        <f>H32/'- 7 -'!F32</f>
        <v>107.33261432269198</v>
      </c>
    </row>
    <row r="33" spans="1:10" ht="13.5" customHeight="1">
      <c r="A33" s="422" t="s">
        <v>359</v>
      </c>
      <c r="B33" s="397">
        <v>23050</v>
      </c>
      <c r="C33" s="285">
        <f>B33/'- 3 -'!D33</f>
        <v>0.0010905409177576018</v>
      </c>
      <c r="D33" s="397">
        <f>B33/'- 7 -'!C33</f>
        <v>9.322548028311425</v>
      </c>
      <c r="E33" s="397">
        <v>73875</v>
      </c>
      <c r="F33" s="285">
        <f>E33/'- 3 -'!D33</f>
        <v>0.0034951718134205137</v>
      </c>
      <c r="G33" s="397">
        <f>E33/'- 7 -'!F33</f>
        <v>29.87866531850354</v>
      </c>
      <c r="H33" s="397">
        <v>285800</v>
      </c>
      <c r="I33" s="285">
        <f>H33/'- 3 -'!D33</f>
        <v>0.01352176114078623</v>
      </c>
      <c r="J33" s="397">
        <f>H33/'- 7 -'!F33</f>
        <v>115.59150657229524</v>
      </c>
    </row>
    <row r="34" spans="1:10" ht="13.5" customHeight="1">
      <c r="A34" s="423" t="s">
        <v>360</v>
      </c>
      <c r="B34" s="396">
        <v>0</v>
      </c>
      <c r="C34" s="286">
        <f>B34/'- 3 -'!D34</f>
        <v>0</v>
      </c>
      <c r="D34" s="396">
        <f>B34/'- 7 -'!C34</f>
        <v>0</v>
      </c>
      <c r="E34" s="396">
        <v>13870</v>
      </c>
      <c r="F34" s="286">
        <f>E34/'- 3 -'!D34</f>
        <v>0.0007890990320992059</v>
      </c>
      <c r="G34" s="396">
        <f>E34/'- 7 -'!F34</f>
        <v>6.302540100876994</v>
      </c>
      <c r="H34" s="396">
        <v>201530</v>
      </c>
      <c r="I34" s="286">
        <f>H34/'- 3 -'!D34</f>
        <v>0.011465546354646933</v>
      </c>
      <c r="J34" s="396">
        <f>H34/'- 7 -'!F34</f>
        <v>91.57540782478303</v>
      </c>
    </row>
    <row r="35" spans="1:10" ht="13.5" customHeight="1">
      <c r="A35" s="422" t="s">
        <v>361</v>
      </c>
      <c r="B35" s="397">
        <v>33000</v>
      </c>
      <c r="C35" s="285">
        <f>B35/'- 3 -'!D35</f>
        <v>0.0002605088233075381</v>
      </c>
      <c r="D35" s="397">
        <f>B35/'- 7 -'!C35</f>
        <v>1.8731906681046717</v>
      </c>
      <c r="E35" s="397">
        <v>1282836</v>
      </c>
      <c r="F35" s="285">
        <f>E35/'- 3 -'!D35</f>
        <v>0.010126972632016635</v>
      </c>
      <c r="G35" s="397">
        <f>E35/'- 7 -'!F35</f>
        <v>71.98855218855219</v>
      </c>
      <c r="H35" s="397">
        <v>3457172</v>
      </c>
      <c r="I35" s="285">
        <f>H35/'- 3 -'!D35</f>
        <v>0.027291630596720247</v>
      </c>
      <c r="J35" s="397">
        <f>H35/'- 7 -'!F35</f>
        <v>194.00516273849607</v>
      </c>
    </row>
    <row r="36" spans="1:10" ht="13.5" customHeight="1">
      <c r="A36" s="423" t="s">
        <v>362</v>
      </c>
      <c r="B36" s="396">
        <v>31785</v>
      </c>
      <c r="C36" s="286">
        <f>B36/'- 3 -'!D36</f>
        <v>0.0019179114586837462</v>
      </c>
      <c r="D36" s="396">
        <f>B36/'- 7 -'!C36</f>
        <v>15.019137173368616</v>
      </c>
      <c r="E36" s="396">
        <v>114990</v>
      </c>
      <c r="F36" s="286">
        <f>E36/'- 3 -'!D36</f>
        <v>0.006938513092151768</v>
      </c>
      <c r="G36" s="396">
        <f>E36/'- 7 -'!F36</f>
        <v>54.11370513466073</v>
      </c>
      <c r="H36" s="396">
        <v>215875</v>
      </c>
      <c r="I36" s="286">
        <f>H36/'- 3 -'!D36</f>
        <v>0.01302592846132936</v>
      </c>
      <c r="J36" s="396">
        <f>H36/'- 7 -'!F36</f>
        <v>101.58966950121649</v>
      </c>
    </row>
    <row r="37" spans="1:10" ht="13.5" customHeight="1">
      <c r="A37" s="422" t="s">
        <v>363</v>
      </c>
      <c r="B37" s="397">
        <v>59035</v>
      </c>
      <c r="C37" s="285">
        <f>B37/'- 3 -'!D37</f>
        <v>0.0023159509694455223</v>
      </c>
      <c r="D37" s="397">
        <f>B37/'- 7 -'!C37</f>
        <v>18.120012277470842</v>
      </c>
      <c r="E37" s="397">
        <v>101025</v>
      </c>
      <c r="F37" s="285">
        <f>E37/'- 3 -'!D37</f>
        <v>0.003963224302333089</v>
      </c>
      <c r="G37" s="397">
        <f>E37/'- 7 -'!F37</f>
        <v>31.00828729281768</v>
      </c>
      <c r="H37" s="397">
        <v>382644</v>
      </c>
      <c r="I37" s="285">
        <f>H37/'- 3 -'!D37</f>
        <v>0.015011175451046202</v>
      </c>
      <c r="J37" s="397">
        <f>H37/'- 7 -'!F37</f>
        <v>117.4475138121547</v>
      </c>
    </row>
    <row r="38" spans="1:10" ht="13.5" customHeight="1">
      <c r="A38" s="423" t="s">
        <v>364</v>
      </c>
      <c r="B38" s="396">
        <v>24430</v>
      </c>
      <c r="C38" s="286">
        <f>B38/'- 3 -'!D38</f>
        <v>0.00037349580222365307</v>
      </c>
      <c r="D38" s="396">
        <f>B38/'- 7 -'!C38</f>
        <v>2.8752677541604874</v>
      </c>
      <c r="E38" s="396">
        <v>187018</v>
      </c>
      <c r="F38" s="286">
        <f>E38/'- 3 -'!D38</f>
        <v>0.0028592074474115083</v>
      </c>
      <c r="G38" s="396">
        <f>E38/'- 7 -'!F38</f>
        <v>21.89239809893943</v>
      </c>
      <c r="H38" s="396">
        <v>1366085</v>
      </c>
      <c r="I38" s="286">
        <f>H38/'- 3 -'!D38</f>
        <v>0.02088526455099055</v>
      </c>
      <c r="J38" s="396">
        <f>H38/'- 7 -'!F38</f>
        <v>159.91442886240722</v>
      </c>
    </row>
    <row r="39" spans="1:10" ht="13.5" customHeight="1">
      <c r="A39" s="422" t="s">
        <v>365</v>
      </c>
      <c r="B39" s="397">
        <v>0</v>
      </c>
      <c r="C39" s="285">
        <f>B39/'- 3 -'!D39</f>
        <v>0</v>
      </c>
      <c r="D39" s="397">
        <f>B39/'- 7 -'!C39</f>
        <v>0</v>
      </c>
      <c r="E39" s="397">
        <v>89900</v>
      </c>
      <c r="F39" s="285">
        <f>E39/'- 3 -'!D39</f>
        <v>0.006043558934211995</v>
      </c>
      <c r="G39" s="397">
        <f>E39/'- 7 -'!F39</f>
        <v>50.647887323943664</v>
      </c>
      <c r="H39" s="397">
        <v>212307</v>
      </c>
      <c r="I39" s="285">
        <f>H39/'- 3 -'!D39</f>
        <v>0.014272412309741337</v>
      </c>
      <c r="J39" s="397">
        <f>H39/'- 7 -'!F39</f>
        <v>119.60957746478873</v>
      </c>
    </row>
    <row r="40" spans="1:10" ht="13.5" customHeight="1">
      <c r="A40" s="423" t="s">
        <v>366</v>
      </c>
      <c r="B40" s="396">
        <v>0</v>
      </c>
      <c r="C40" s="286">
        <f>B40/'- 3 -'!D40</f>
        <v>0</v>
      </c>
      <c r="D40" s="396">
        <f>B40/'- 7 -'!C40</f>
        <v>0</v>
      </c>
      <c r="E40" s="396">
        <v>380741</v>
      </c>
      <c r="F40" s="286">
        <f>E40/'- 3 -'!D40</f>
        <v>0.005711553875799817</v>
      </c>
      <c r="G40" s="396">
        <f>E40/'- 7 -'!F40</f>
        <v>41.98546601385029</v>
      </c>
      <c r="H40" s="396">
        <v>894306</v>
      </c>
      <c r="I40" s="286">
        <f>H40/'- 3 -'!D40</f>
        <v>0.013415620856306598</v>
      </c>
      <c r="J40" s="396">
        <f>H40/'- 7 -'!F40</f>
        <v>98.61783776630939</v>
      </c>
    </row>
    <row r="41" spans="1:10" ht="13.5" customHeight="1">
      <c r="A41" s="422" t="s">
        <v>367</v>
      </c>
      <c r="B41" s="397">
        <v>0</v>
      </c>
      <c r="C41" s="285">
        <f>B41/'- 3 -'!D41</f>
        <v>0</v>
      </c>
      <c r="D41" s="397">
        <f>B41/'- 7 -'!C41</f>
        <v>0</v>
      </c>
      <c r="E41" s="397">
        <v>451379</v>
      </c>
      <c r="F41" s="285">
        <f>E41/'- 3 -'!D41</f>
        <v>0.01136841568669546</v>
      </c>
      <c r="G41" s="397">
        <f>E41/'- 7 -'!F41</f>
        <v>95.70555919539133</v>
      </c>
      <c r="H41" s="397">
        <v>472692</v>
      </c>
      <c r="I41" s="285">
        <f>H41/'- 3 -'!D41</f>
        <v>0.011905204158313636</v>
      </c>
      <c r="J41" s="397">
        <f>H41/'- 7 -'!F41</f>
        <v>100.22453899536292</v>
      </c>
    </row>
    <row r="42" spans="1:10" ht="13.5" customHeight="1">
      <c r="A42" s="423" t="s">
        <v>368</v>
      </c>
      <c r="B42" s="396">
        <v>20358</v>
      </c>
      <c r="C42" s="286">
        <f>B42/'- 3 -'!D42</f>
        <v>0.001328621354661237</v>
      </c>
      <c r="D42" s="396">
        <f>B42/'- 7 -'!C42</f>
        <v>10.88954265846483</v>
      </c>
      <c r="E42" s="396">
        <v>0</v>
      </c>
      <c r="F42" s="286">
        <f>E42/'- 3 -'!D42</f>
        <v>0</v>
      </c>
      <c r="G42" s="396">
        <f>E42/'- 7 -'!F42</f>
        <v>0</v>
      </c>
      <c r="H42" s="396">
        <v>260327</v>
      </c>
      <c r="I42" s="286">
        <f>H42/'- 3 -'!D42</f>
        <v>0.016989685204582758</v>
      </c>
      <c r="J42" s="396">
        <f>H42/'- 7 -'!F42</f>
        <v>139.24953196041722</v>
      </c>
    </row>
    <row r="43" spans="1:10" ht="13.5" customHeight="1">
      <c r="A43" s="422" t="s">
        <v>369</v>
      </c>
      <c r="B43" s="397">
        <v>2000</v>
      </c>
      <c r="C43" s="285">
        <f>B43/'- 3 -'!D43</f>
        <v>0.00021976273536039552</v>
      </c>
      <c r="D43" s="397">
        <f>B43/'- 7 -'!C43</f>
        <v>1.665972511453561</v>
      </c>
      <c r="E43" s="397">
        <v>6000</v>
      </c>
      <c r="F43" s="285">
        <f>E43/'- 3 -'!D43</f>
        <v>0.0006592882060811865</v>
      </c>
      <c r="G43" s="397">
        <f>E43/'- 7 -'!F43</f>
        <v>4.997917534360683</v>
      </c>
      <c r="H43" s="397">
        <v>125884</v>
      </c>
      <c r="I43" s="285">
        <f>H43/'- 3 -'!D43</f>
        <v>0.013832306089054013</v>
      </c>
      <c r="J43" s="397">
        <f>H43/'- 7 -'!F43</f>
        <v>104.85964181591004</v>
      </c>
    </row>
    <row r="44" spans="1:10" ht="13.5" customHeight="1">
      <c r="A44" s="423" t="s">
        <v>370</v>
      </c>
      <c r="B44" s="396">
        <v>0</v>
      </c>
      <c r="C44" s="286">
        <f>B44/'- 3 -'!D44</f>
        <v>0</v>
      </c>
      <c r="D44" s="396">
        <f>B44/'- 7 -'!C44</f>
        <v>0</v>
      </c>
      <c r="E44" s="396">
        <v>0</v>
      </c>
      <c r="F44" s="286">
        <f>E44/'- 3 -'!D44</f>
        <v>0</v>
      </c>
      <c r="G44" s="396">
        <f>E44/'- 7 -'!F44</f>
        <v>0</v>
      </c>
      <c r="H44" s="396">
        <v>90976</v>
      </c>
      <c r="I44" s="286">
        <f>H44/'- 3 -'!D44</f>
        <v>0.013061848951696743</v>
      </c>
      <c r="J44" s="396">
        <f>H44/'- 7 -'!F44</f>
        <v>109.8743961352657</v>
      </c>
    </row>
    <row r="45" spans="1:10" ht="13.5" customHeight="1">
      <c r="A45" s="422" t="s">
        <v>371</v>
      </c>
      <c r="B45" s="397">
        <v>0</v>
      </c>
      <c r="C45" s="285">
        <f>B45/'- 3 -'!D45</f>
        <v>0</v>
      </c>
      <c r="D45" s="397">
        <f>B45/'- 7 -'!C45</f>
        <v>0</v>
      </c>
      <c r="E45" s="397">
        <v>18331</v>
      </c>
      <c r="F45" s="285">
        <f>E45/'- 3 -'!D45</f>
        <v>0.001780249034804155</v>
      </c>
      <c r="G45" s="397">
        <f>E45/'- 7 -'!F45</f>
        <v>12.963932107496463</v>
      </c>
      <c r="H45" s="397">
        <v>175418</v>
      </c>
      <c r="I45" s="285">
        <f>H45/'- 3 -'!D45</f>
        <v>0.017036044143105958</v>
      </c>
      <c r="J45" s="397">
        <f>H45/'- 7 -'!F45</f>
        <v>124.05799151343706</v>
      </c>
    </row>
    <row r="46" spans="1:10" ht="13.5" customHeight="1">
      <c r="A46" s="423" t="s">
        <v>372</v>
      </c>
      <c r="B46" s="396">
        <v>112100</v>
      </c>
      <c r="C46" s="286">
        <f>B46/'- 3 -'!D46</f>
        <v>0.0004293471204443149</v>
      </c>
      <c r="D46" s="396">
        <f>B46/'- 7 -'!C46</f>
        <v>3.753997622356546</v>
      </c>
      <c r="E46" s="396">
        <v>293200</v>
      </c>
      <c r="F46" s="286">
        <f>E46/'- 3 -'!D46</f>
        <v>0.00112296677711216</v>
      </c>
      <c r="G46" s="396">
        <f>E46/'- 7 -'!F46</f>
        <v>9.462185145143852</v>
      </c>
      <c r="H46" s="396">
        <v>3803400</v>
      </c>
      <c r="I46" s="286">
        <f>H46/'- 3 -'!D46</f>
        <v>0.014567161801051805</v>
      </c>
      <c r="J46" s="396">
        <f>H46/'- 7 -'!F46</f>
        <v>122.7437755151437</v>
      </c>
    </row>
    <row r="47" spans="1:10" ht="13.5" customHeight="1">
      <c r="A47" s="422" t="s">
        <v>376</v>
      </c>
      <c r="B47" s="397">
        <v>0</v>
      </c>
      <c r="C47" s="285">
        <f>B47/'- 3 -'!D47</f>
        <v>0</v>
      </c>
      <c r="D47" s="397">
        <f>B47/'- 7 -'!C47</f>
        <v>0</v>
      </c>
      <c r="E47" s="397">
        <v>71294</v>
      </c>
      <c r="F47" s="285">
        <f>E47/'- 3 -'!D47</f>
        <v>0.01203854956534308</v>
      </c>
      <c r="G47" s="397">
        <f>E47/'- 7 -'!F47</f>
        <v>106.25037257824143</v>
      </c>
      <c r="H47" s="397">
        <v>43930</v>
      </c>
      <c r="I47" s="285">
        <f>H47/'- 3 -'!D47</f>
        <v>0.007417924122724514</v>
      </c>
      <c r="J47" s="397">
        <f>H47/'- 7 -'!F47</f>
        <v>65.46944858420268</v>
      </c>
    </row>
    <row r="48" spans="1:10" ht="4.5" customHeight="1">
      <c r="A48" s="424"/>
      <c r="B48" s="333"/>
      <c r="C48" s="163"/>
      <c r="D48" s="333"/>
      <c r="E48" s="333"/>
      <c r="F48" s="163"/>
      <c r="G48" s="333"/>
      <c r="H48" s="333"/>
      <c r="I48" s="163"/>
      <c r="J48" s="333"/>
    </row>
    <row r="49" spans="1:10" ht="13.5" customHeight="1">
      <c r="A49" s="418" t="s">
        <v>373</v>
      </c>
      <c r="B49" s="398">
        <f>SUM(B11:B47)</f>
        <v>702905</v>
      </c>
      <c r="C49" s="82">
        <f>B49/'- 3 -'!D49</f>
        <v>0.0004986701906324581</v>
      </c>
      <c r="D49" s="398">
        <f>B49/'- 7 -'!C49</f>
        <v>3.973181750942571</v>
      </c>
      <c r="E49" s="398">
        <f>SUM(E11:E47)</f>
        <v>6634343.88</v>
      </c>
      <c r="F49" s="82">
        <f>E49/'- 3 -'!D49</f>
        <v>0.004706680884843445</v>
      </c>
      <c r="G49" s="398">
        <f>E49/'- 7 -'!F49</f>
        <v>37.004117428939495</v>
      </c>
      <c r="H49" s="398">
        <f>SUM(H11:H47)</f>
        <v>25865771.66</v>
      </c>
      <c r="I49" s="82">
        <f>H49/'- 3 -'!D49</f>
        <v>0.018350259685943098</v>
      </c>
      <c r="J49" s="398">
        <f>H49/'- 7 -'!F49</f>
        <v>144.27049143204425</v>
      </c>
    </row>
    <row r="50" spans="1:10" ht="4.5" customHeight="1">
      <c r="A50" s="424" t="s">
        <v>3</v>
      </c>
      <c r="B50" s="333"/>
      <c r="C50" s="163"/>
      <c r="D50" s="333"/>
      <c r="E50" s="333"/>
      <c r="F50" s="163"/>
      <c r="G50" s="10"/>
      <c r="H50" s="333"/>
      <c r="I50" s="163"/>
      <c r="J50" s="333"/>
    </row>
    <row r="51" spans="1:10" ht="13.5" customHeight="1">
      <c r="A51" s="423" t="s">
        <v>374</v>
      </c>
      <c r="B51" s="396">
        <v>0</v>
      </c>
      <c r="C51" s="286">
        <f>B51/'- 3 -'!D51</f>
        <v>0</v>
      </c>
      <c r="D51" s="396">
        <f>B51/'- 7 -'!C51</f>
        <v>0</v>
      </c>
      <c r="E51" s="396">
        <v>200</v>
      </c>
      <c r="F51" s="286">
        <f>E51/'- 3 -'!D51</f>
        <v>0.00014662357521977272</v>
      </c>
      <c r="G51" s="9">
        <f>E51/'- 7 -'!F51</f>
        <v>1.3651877133105803</v>
      </c>
      <c r="H51" s="396">
        <v>12525</v>
      </c>
      <c r="I51" s="286">
        <f>H51/'- 3 -'!D51</f>
        <v>0.009182301398138266</v>
      </c>
      <c r="J51" s="396">
        <f>H51/'- 7 -'!F51</f>
        <v>85.49488054607508</v>
      </c>
    </row>
    <row r="52" spans="1:10" ht="13.5" customHeight="1">
      <c r="A52" s="422" t="s">
        <v>375</v>
      </c>
      <c r="B52" s="397">
        <v>0</v>
      </c>
      <c r="C52" s="285">
        <f>B52/'- 3 -'!D52</f>
        <v>0</v>
      </c>
      <c r="D52" s="397">
        <f>B52/'- 7 -'!C52</f>
        <v>0</v>
      </c>
      <c r="E52" s="397">
        <v>5000</v>
      </c>
      <c r="F52" s="285">
        <f>E52/'- 3 -'!D52</f>
        <v>0.00210614197334551</v>
      </c>
      <c r="G52" s="8">
        <f>E52/'- 7 -'!F52</f>
        <v>20.66115702479339</v>
      </c>
      <c r="H52" s="397">
        <v>18862</v>
      </c>
      <c r="I52" s="285">
        <f>H52/'- 3 -'!D52</f>
        <v>0.007945209980248601</v>
      </c>
      <c r="J52" s="397">
        <f>H52/'- 7 -'!F52</f>
        <v>77.94214876033058</v>
      </c>
    </row>
    <row r="53" spans="1:10" ht="49.5" customHeight="1">
      <c r="A53" s="336"/>
      <c r="B53" s="336"/>
      <c r="C53" s="336"/>
      <c r="D53" s="336"/>
      <c r="E53" s="336"/>
      <c r="F53" s="336"/>
      <c r="G53" s="336"/>
      <c r="H53" s="336"/>
      <c r="I53" s="336"/>
      <c r="J53" s="336"/>
    </row>
    <row r="54" ht="12" customHeight="1">
      <c r="A54" s="516" t="s">
        <v>556</v>
      </c>
    </row>
    <row r="55" ht="12" customHeight="1">
      <c r="A55" s="4"/>
    </row>
    <row r="56" ht="12" customHeight="1">
      <c r="A56" s="4"/>
    </row>
    <row r="57" ht="12" customHeight="1">
      <c r="A57" s="4"/>
    </row>
    <row r="58" ht="12" customHeight="1">
      <c r="A58" s="4"/>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24.xml><?xml version="1.0" encoding="utf-8"?>
<worksheet xmlns="http://schemas.openxmlformats.org/spreadsheetml/2006/main" xmlns:r="http://schemas.openxmlformats.org/officeDocument/2006/relationships">
  <sheetPr codeName="Sheet25">
    <pageSetUpPr fitToPage="1"/>
  </sheetPr>
  <dimension ref="A1:J58"/>
  <sheetViews>
    <sheetView showGridLines="0" showZeros="0" workbookViewId="0" topLeftCell="A1">
      <selection activeCell="A1" sqref="A1"/>
    </sheetView>
  </sheetViews>
  <sheetFormatPr defaultColWidth="15.83203125" defaultRowHeight="12"/>
  <cols>
    <col min="1" max="1" width="35.83203125" style="68" customWidth="1"/>
    <col min="2" max="2" width="16.83203125" style="68" customWidth="1"/>
    <col min="3" max="3" width="7.83203125" style="68" customWidth="1"/>
    <col min="4" max="4" width="9.83203125" style="68" customWidth="1"/>
    <col min="5" max="5" width="15.83203125" style="68" customWidth="1"/>
    <col min="6" max="6" width="7.83203125" style="68" customWidth="1"/>
    <col min="7" max="7" width="9.83203125" style="68" customWidth="1"/>
    <col min="8" max="8" width="16.83203125" style="68" customWidth="1"/>
    <col min="9" max="9" width="7.83203125" style="68" customWidth="1"/>
    <col min="10" max="10" width="9.83203125" style="68" customWidth="1"/>
    <col min="11" max="16384" width="15.83203125" style="68" customWidth="1"/>
  </cols>
  <sheetData>
    <row r="1" spans="1:10" ht="6.75" customHeight="1">
      <c r="A1" s="66"/>
      <c r="B1" s="117"/>
      <c r="C1" s="117"/>
      <c r="D1" s="117"/>
      <c r="E1" s="117"/>
      <c r="F1" s="117"/>
      <c r="G1" s="117"/>
      <c r="H1" s="117"/>
      <c r="I1" s="117"/>
      <c r="J1" s="117"/>
    </row>
    <row r="2" spans="1:10" ht="15.75" customHeight="1">
      <c r="A2" s="353"/>
      <c r="B2" s="395" t="s">
        <v>0</v>
      </c>
      <c r="C2" s="165"/>
      <c r="D2" s="165"/>
      <c r="E2" s="165"/>
      <c r="F2" s="165"/>
      <c r="G2" s="165"/>
      <c r="H2" s="179"/>
      <c r="I2" s="194"/>
      <c r="J2" s="356" t="s">
        <v>309</v>
      </c>
    </row>
    <row r="3" spans="1:10" ht="15.75" customHeight="1">
      <c r="A3" s="354"/>
      <c r="B3" s="536" t="s">
        <v>569</v>
      </c>
      <c r="C3" s="168"/>
      <c r="D3" s="168"/>
      <c r="E3" s="168"/>
      <c r="F3" s="168"/>
      <c r="G3" s="168"/>
      <c r="H3" s="180"/>
      <c r="I3" s="180"/>
      <c r="J3" s="183"/>
    </row>
    <row r="4" spans="2:10" ht="15.75" customHeight="1">
      <c r="B4" s="117"/>
      <c r="C4" s="117"/>
      <c r="D4" s="117"/>
      <c r="E4" s="117"/>
      <c r="F4" s="117"/>
      <c r="G4" s="117"/>
      <c r="H4" s="117"/>
      <c r="I4" s="117"/>
      <c r="J4" s="117"/>
    </row>
    <row r="5" spans="2:10" ht="15.75" customHeight="1">
      <c r="B5" s="276" t="s">
        <v>228</v>
      </c>
      <c r="C5" s="128"/>
      <c r="D5" s="195"/>
      <c r="E5" s="195"/>
      <c r="F5" s="195"/>
      <c r="G5" s="195"/>
      <c r="H5" s="278"/>
      <c r="I5" s="278"/>
      <c r="J5" s="279"/>
    </row>
    <row r="6" spans="2:10" ht="15.75" customHeight="1">
      <c r="B6" s="54" t="s">
        <v>21</v>
      </c>
      <c r="C6" s="52"/>
      <c r="D6" s="53"/>
      <c r="E6" s="54" t="s">
        <v>23</v>
      </c>
      <c r="F6" s="52"/>
      <c r="G6" s="53"/>
      <c r="H6" s="54" t="s">
        <v>24</v>
      </c>
      <c r="I6" s="52"/>
      <c r="J6" s="53"/>
    </row>
    <row r="7" spans="2:10" ht="15.75" customHeight="1">
      <c r="B7" s="55" t="s">
        <v>51</v>
      </c>
      <c r="C7" s="56"/>
      <c r="D7" s="57"/>
      <c r="E7" s="55" t="s">
        <v>53</v>
      </c>
      <c r="F7" s="56"/>
      <c r="G7" s="57"/>
      <c r="H7" s="55" t="s">
        <v>54</v>
      </c>
      <c r="I7" s="56"/>
      <c r="J7" s="57"/>
    </row>
    <row r="8" spans="1:10" ht="15.75" customHeight="1">
      <c r="A8" s="323"/>
      <c r="B8" s="59"/>
      <c r="C8" s="60"/>
      <c r="D8" s="192" t="s">
        <v>74</v>
      </c>
      <c r="E8" s="59"/>
      <c r="F8" s="191"/>
      <c r="G8" s="192" t="s">
        <v>74</v>
      </c>
      <c r="H8" s="59"/>
      <c r="I8" s="60"/>
      <c r="J8" s="192" t="s">
        <v>74</v>
      </c>
    </row>
    <row r="9" spans="1:10" ht="15.75" customHeight="1">
      <c r="A9" s="324" t="s">
        <v>99</v>
      </c>
      <c r="B9" s="62" t="s">
        <v>100</v>
      </c>
      <c r="C9" s="62" t="s">
        <v>101</v>
      </c>
      <c r="D9" s="62" t="s">
        <v>102</v>
      </c>
      <c r="E9" s="61" t="s">
        <v>100</v>
      </c>
      <c r="F9" s="62" t="s">
        <v>101</v>
      </c>
      <c r="G9" s="62" t="s">
        <v>102</v>
      </c>
      <c r="H9" s="62" t="s">
        <v>100</v>
      </c>
      <c r="I9" s="62" t="s">
        <v>101</v>
      </c>
      <c r="J9" s="62" t="s">
        <v>102</v>
      </c>
    </row>
    <row r="10" ht="4.5" customHeight="1">
      <c r="A10" s="63"/>
    </row>
    <row r="11" spans="1:10" ht="13.5" customHeight="1">
      <c r="A11" s="422" t="s">
        <v>338</v>
      </c>
      <c r="B11" s="397">
        <v>67000</v>
      </c>
      <c r="C11" s="285">
        <f>B11/'- 3 -'!D11</f>
        <v>0.005885667310810495</v>
      </c>
      <c r="D11" s="397">
        <f>B11/'- 7 -'!F11</f>
        <v>42.11187932118165</v>
      </c>
      <c r="E11" s="397">
        <v>150825</v>
      </c>
      <c r="F11" s="285">
        <f>E11/'- 3 -'!D11</f>
        <v>0.013249339882880492</v>
      </c>
      <c r="G11" s="397">
        <f>E11/'- 7 -'!F11</f>
        <v>94.79886863607794</v>
      </c>
      <c r="H11" s="397">
        <v>0</v>
      </c>
      <c r="I11" s="285">
        <f>H11/'- 3 -'!D11</f>
        <v>0</v>
      </c>
      <c r="J11" s="397">
        <f>H11/'- 7 -'!F11</f>
        <v>0</v>
      </c>
    </row>
    <row r="12" spans="1:10" ht="13.5" customHeight="1">
      <c r="A12" s="423" t="s">
        <v>339</v>
      </c>
      <c r="B12" s="396">
        <v>79000</v>
      </c>
      <c r="C12" s="286">
        <f>B12/'- 3 -'!D12</f>
        <v>0.0041497324315562046</v>
      </c>
      <c r="D12" s="396">
        <f>B12/'- 7 -'!F12</f>
        <v>32.725766362883185</v>
      </c>
      <c r="E12" s="396">
        <v>190143</v>
      </c>
      <c r="F12" s="286">
        <f>E12/'- 3 -'!D12</f>
        <v>0.00998788068016951</v>
      </c>
      <c r="G12" s="396">
        <f>E12/'- 7 -'!F12</f>
        <v>78.76677713338857</v>
      </c>
      <c r="H12" s="396">
        <v>0</v>
      </c>
      <c r="I12" s="286">
        <f>H12/'- 3 -'!D12</f>
        <v>0</v>
      </c>
      <c r="J12" s="396">
        <f>H12/'- 7 -'!F12</f>
        <v>0</v>
      </c>
    </row>
    <row r="13" spans="1:10" ht="13.5" customHeight="1">
      <c r="A13" s="422" t="s">
        <v>340</v>
      </c>
      <c r="B13" s="397">
        <v>534300</v>
      </c>
      <c r="C13" s="285">
        <f>B13/'- 3 -'!D13</f>
        <v>0.011008595894080124</v>
      </c>
      <c r="D13" s="397">
        <f>B13/'- 7 -'!F13</f>
        <v>73.2620320855615</v>
      </c>
      <c r="E13" s="397">
        <v>1264400</v>
      </c>
      <c r="F13" s="285">
        <f>E13/'- 3 -'!D13</f>
        <v>0.02605141053429704</v>
      </c>
      <c r="G13" s="397">
        <f>E13/'- 7 -'!F13</f>
        <v>173.37172631290278</v>
      </c>
      <c r="H13" s="397">
        <v>15800</v>
      </c>
      <c r="I13" s="285">
        <f>H13/'- 3 -'!D13</f>
        <v>0.0003255396128138985</v>
      </c>
      <c r="J13" s="397">
        <f>H13/'- 7 -'!F13</f>
        <v>2.166460989990402</v>
      </c>
    </row>
    <row r="14" spans="1:10" ht="13.5" customHeight="1">
      <c r="A14" s="423" t="s">
        <v>377</v>
      </c>
      <c r="B14" s="396">
        <v>259288</v>
      </c>
      <c r="C14" s="286">
        <f>B14/'- 3 -'!D14</f>
        <v>0.006209279799408709</v>
      </c>
      <c r="D14" s="396">
        <f>B14/'- 7 -'!F14</f>
        <v>57.90263510495757</v>
      </c>
      <c r="E14" s="396">
        <v>776700</v>
      </c>
      <c r="F14" s="286">
        <f>E14/'- 3 -'!D14</f>
        <v>0.018599964596127644</v>
      </c>
      <c r="G14" s="396">
        <f>E14/'- 7 -'!F14</f>
        <v>173.44796784278697</v>
      </c>
      <c r="H14" s="396">
        <v>0</v>
      </c>
      <c r="I14" s="286">
        <f>H14/'- 3 -'!D14</f>
        <v>0</v>
      </c>
      <c r="J14" s="396">
        <f>H14/'- 7 -'!F14</f>
        <v>0</v>
      </c>
    </row>
    <row r="15" spans="1:10" ht="13.5" customHeight="1">
      <c r="A15" s="422" t="s">
        <v>341</v>
      </c>
      <c r="B15" s="397">
        <v>81065</v>
      </c>
      <c r="C15" s="285">
        <f>B15/'- 3 -'!D15</f>
        <v>0.0062555458985295125</v>
      </c>
      <c r="D15" s="397">
        <f>B15/'- 7 -'!F15</f>
        <v>50.413557213930346</v>
      </c>
      <c r="E15" s="397">
        <v>207800</v>
      </c>
      <c r="F15" s="285">
        <f>E15/'- 3 -'!D15</f>
        <v>0.016035310401707675</v>
      </c>
      <c r="G15" s="397">
        <f>E15/'- 7 -'!F15</f>
        <v>129.22885572139305</v>
      </c>
      <c r="H15" s="397">
        <v>0</v>
      </c>
      <c r="I15" s="285">
        <f>H15/'- 3 -'!D15</f>
        <v>0</v>
      </c>
      <c r="J15" s="397">
        <f>H15/'- 7 -'!F15</f>
        <v>0</v>
      </c>
    </row>
    <row r="16" spans="1:10" ht="13.5" customHeight="1">
      <c r="A16" s="423" t="s">
        <v>342</v>
      </c>
      <c r="B16" s="396">
        <v>43726</v>
      </c>
      <c r="C16" s="286">
        <f>B16/'- 3 -'!D16</f>
        <v>0.004058158838040891</v>
      </c>
      <c r="D16" s="396">
        <f>B16/'- 7 -'!F16</f>
        <v>29.867486338797814</v>
      </c>
      <c r="E16" s="396">
        <v>215481</v>
      </c>
      <c r="F16" s="286">
        <f>E16/'- 3 -'!D16</f>
        <v>0.019998539189038312</v>
      </c>
      <c r="G16" s="396">
        <f>E16/'- 7 -'!F16</f>
        <v>147.18647540983608</v>
      </c>
      <c r="H16" s="396">
        <v>0</v>
      </c>
      <c r="I16" s="286">
        <f>H16/'- 3 -'!D16</f>
        <v>0</v>
      </c>
      <c r="J16" s="396">
        <f>H16/'- 7 -'!F16</f>
        <v>0</v>
      </c>
    </row>
    <row r="17" spans="1:10" ht="13.5" customHeight="1">
      <c r="A17" s="422" t="s">
        <v>343</v>
      </c>
      <c r="B17" s="397">
        <v>87950</v>
      </c>
      <c r="C17" s="285">
        <f>B17/'- 3 -'!D17</f>
        <v>0.0069845850723653045</v>
      </c>
      <c r="D17" s="397">
        <f>B17/'- 7 -'!F17</f>
        <v>56.66881443298969</v>
      </c>
      <c r="E17" s="397">
        <v>123100</v>
      </c>
      <c r="F17" s="285">
        <f>E17/'- 3 -'!D17</f>
        <v>0.009776036639092314</v>
      </c>
      <c r="G17" s="397">
        <f>E17/'- 7 -'!F17</f>
        <v>79.31701030927834</v>
      </c>
      <c r="H17" s="397">
        <v>0</v>
      </c>
      <c r="I17" s="285">
        <f>H17/'- 3 -'!D17</f>
        <v>0</v>
      </c>
      <c r="J17" s="397">
        <f>H17/'- 7 -'!F17</f>
        <v>0</v>
      </c>
    </row>
    <row r="18" spans="1:10" ht="13.5" customHeight="1">
      <c r="A18" s="423" t="s">
        <v>344</v>
      </c>
      <c r="B18" s="396">
        <v>344716</v>
      </c>
      <c r="C18" s="286">
        <f>B18/'- 3 -'!D18</f>
        <v>0.004594838006421251</v>
      </c>
      <c r="D18" s="396">
        <f>B18/'- 7 -'!F18</f>
        <v>57.43352215928024</v>
      </c>
      <c r="E18" s="396">
        <v>570485</v>
      </c>
      <c r="F18" s="286">
        <f>E18/'- 3 -'!D18</f>
        <v>0.007604190580342158</v>
      </c>
      <c r="G18" s="396">
        <f>E18/'- 7 -'!F18</f>
        <v>95.04915028323892</v>
      </c>
      <c r="H18" s="396">
        <v>95899</v>
      </c>
      <c r="I18" s="286">
        <f>H18/'- 3 -'!D18</f>
        <v>0.0012782707213410216</v>
      </c>
      <c r="J18" s="396">
        <f>H18/'- 7 -'!F18</f>
        <v>15.97784071976008</v>
      </c>
    </row>
    <row r="19" spans="1:10" ht="13.5" customHeight="1">
      <c r="A19" s="422" t="s">
        <v>345</v>
      </c>
      <c r="B19" s="397">
        <v>105100</v>
      </c>
      <c r="C19" s="285">
        <f>B19/'- 3 -'!D19</f>
        <v>0.005721448217763436</v>
      </c>
      <c r="D19" s="397">
        <f>B19/'- 7 -'!F19</f>
        <v>35.26845637583892</v>
      </c>
      <c r="E19" s="397">
        <v>276100</v>
      </c>
      <c r="F19" s="285">
        <f>E19/'- 3 -'!D19</f>
        <v>0.015030369675780064</v>
      </c>
      <c r="G19" s="397">
        <f>E19/'- 7 -'!F19</f>
        <v>92.6510067114094</v>
      </c>
      <c r="H19" s="397">
        <v>7000</v>
      </c>
      <c r="I19" s="285">
        <f>H19/'- 3 -'!D19</f>
        <v>0.0003810669602696865</v>
      </c>
      <c r="J19" s="397">
        <f>H19/'- 7 -'!F19</f>
        <v>2.348993288590604</v>
      </c>
    </row>
    <row r="20" spans="1:10" ht="13.5" customHeight="1">
      <c r="A20" s="423" t="s">
        <v>346</v>
      </c>
      <c r="B20" s="396">
        <v>178721</v>
      </c>
      <c r="C20" s="286">
        <f>B20/'- 3 -'!D20</f>
        <v>0.004930761428131657</v>
      </c>
      <c r="D20" s="396">
        <f>B20/'- 7 -'!F20</f>
        <v>28.5268954509178</v>
      </c>
      <c r="E20" s="396">
        <v>423927</v>
      </c>
      <c r="F20" s="286">
        <f>E20/'- 3 -'!D20</f>
        <v>0.011695787847782685</v>
      </c>
      <c r="G20" s="396">
        <f>E20/'- 7 -'!F20</f>
        <v>67.6659217877095</v>
      </c>
      <c r="H20" s="396">
        <v>34735</v>
      </c>
      <c r="I20" s="286">
        <f>H20/'- 3 -'!D20</f>
        <v>0.0009583093100763375</v>
      </c>
      <c r="J20" s="396">
        <f>H20/'- 7 -'!F20</f>
        <v>5.544293695131684</v>
      </c>
    </row>
    <row r="21" spans="1:10" ht="13.5" customHeight="1">
      <c r="A21" s="422" t="s">
        <v>347</v>
      </c>
      <c r="B21" s="397">
        <v>132169</v>
      </c>
      <c r="C21" s="285">
        <f>B21/'- 3 -'!D21</f>
        <v>0.005537729919973184</v>
      </c>
      <c r="D21" s="397">
        <f>B21/'- 7 -'!F21</f>
        <v>40.66738461538461</v>
      </c>
      <c r="E21" s="397">
        <v>464150</v>
      </c>
      <c r="F21" s="285">
        <f>E21/'- 3 -'!D21</f>
        <v>0.01944735408723342</v>
      </c>
      <c r="G21" s="397">
        <f>E21/'- 7 -'!F21</f>
        <v>142.8153846153846</v>
      </c>
      <c r="H21" s="397">
        <v>0</v>
      </c>
      <c r="I21" s="285">
        <f>H21/'- 3 -'!D21</f>
        <v>0</v>
      </c>
      <c r="J21" s="397">
        <f>H21/'- 7 -'!F21</f>
        <v>0</v>
      </c>
    </row>
    <row r="22" spans="1:10" ht="13.5" customHeight="1">
      <c r="A22" s="423" t="s">
        <v>348</v>
      </c>
      <c r="B22" s="396">
        <v>94200</v>
      </c>
      <c r="C22" s="286">
        <f>B22/'- 3 -'!D22</f>
        <v>0.007541293384652556</v>
      </c>
      <c r="D22" s="396">
        <f>B22/'- 7 -'!F22</f>
        <v>55.608028335301064</v>
      </c>
      <c r="E22" s="396">
        <v>267090</v>
      </c>
      <c r="F22" s="286">
        <f>E22/'- 3 -'!D22</f>
        <v>0.021382208599860415</v>
      </c>
      <c r="G22" s="396">
        <f>E22/'- 7 -'!F22</f>
        <v>157.66824085005902</v>
      </c>
      <c r="H22" s="396">
        <v>15655</v>
      </c>
      <c r="I22" s="286">
        <f>H22/'- 3 -'!D22</f>
        <v>0.00125327970208849</v>
      </c>
      <c r="J22" s="396">
        <f>H22/'- 7 -'!F22</f>
        <v>9.241440377804015</v>
      </c>
    </row>
    <row r="23" spans="1:10" ht="13.5" customHeight="1">
      <c r="A23" s="422" t="s">
        <v>349</v>
      </c>
      <c r="B23" s="397">
        <v>76007</v>
      </c>
      <c r="C23" s="285">
        <f>B23/'- 3 -'!D23</f>
        <v>0.0071627109683517435</v>
      </c>
      <c r="D23" s="397">
        <f>B23/'- 7 -'!F23</f>
        <v>54.193939393939395</v>
      </c>
      <c r="E23" s="397">
        <v>200825</v>
      </c>
      <c r="F23" s="285">
        <f>E23/'- 3 -'!D23</f>
        <v>0.01892524938780953</v>
      </c>
      <c r="G23" s="397">
        <f>E23/'- 7 -'!F23</f>
        <v>143.19073083778966</v>
      </c>
      <c r="H23" s="397">
        <v>0</v>
      </c>
      <c r="I23" s="285">
        <f>H23/'- 3 -'!D23</f>
        <v>0</v>
      </c>
      <c r="J23" s="397">
        <f>H23/'- 7 -'!F23</f>
        <v>0</v>
      </c>
    </row>
    <row r="24" spans="1:10" ht="13.5" customHeight="1">
      <c r="A24" s="423" t="s">
        <v>350</v>
      </c>
      <c r="B24" s="396">
        <v>158695</v>
      </c>
      <c r="C24" s="286">
        <f>B24/'- 3 -'!D24</f>
        <v>0.004575813483158703</v>
      </c>
      <c r="D24" s="396">
        <f>B24/'- 7 -'!F24</f>
        <v>34.68364113211671</v>
      </c>
      <c r="E24" s="396">
        <v>394910</v>
      </c>
      <c r="F24" s="286">
        <f>E24/'- 3 -'!D24</f>
        <v>0.01138683955155615</v>
      </c>
      <c r="G24" s="396">
        <f>E24/'- 7 -'!F24</f>
        <v>86.30969292973445</v>
      </c>
      <c r="H24" s="396">
        <v>0</v>
      </c>
      <c r="I24" s="286">
        <f>H24/'- 3 -'!D24</f>
        <v>0</v>
      </c>
      <c r="J24" s="396">
        <f>H24/'- 7 -'!F24</f>
        <v>0</v>
      </c>
    </row>
    <row r="25" spans="1:10" ht="13.5" customHeight="1">
      <c r="A25" s="422" t="s">
        <v>351</v>
      </c>
      <c r="B25" s="397">
        <v>1935545</v>
      </c>
      <c r="C25" s="285">
        <f>B25/'- 3 -'!D25</f>
        <v>0.017395964708160558</v>
      </c>
      <c r="D25" s="397">
        <f>B25/'- 7 -'!F25</f>
        <v>128.50517859514008</v>
      </c>
      <c r="E25" s="397">
        <v>2337847</v>
      </c>
      <c r="F25" s="285">
        <f>E25/'- 3 -'!D25</f>
        <v>0.02101170673121991</v>
      </c>
      <c r="G25" s="397">
        <f>E25/'- 7 -'!F25</f>
        <v>155.21491169831364</v>
      </c>
      <c r="H25" s="397">
        <v>14000</v>
      </c>
      <c r="I25" s="285">
        <f>H25/'- 3 -'!D25</f>
        <v>0.00012582683735808147</v>
      </c>
      <c r="J25" s="397">
        <f>H25/'- 7 -'!F25</f>
        <v>0.9294914354003453</v>
      </c>
    </row>
    <row r="26" spans="1:10" ht="13.5" customHeight="1">
      <c r="A26" s="423" t="s">
        <v>352</v>
      </c>
      <c r="B26" s="396">
        <v>137084</v>
      </c>
      <c r="C26" s="286">
        <f>B26/'- 3 -'!D26</f>
        <v>0.0052023127529450194</v>
      </c>
      <c r="D26" s="396">
        <f>B26/'- 7 -'!F26</f>
        <v>41.883287503819126</v>
      </c>
      <c r="E26" s="396">
        <v>494846</v>
      </c>
      <c r="F26" s="286">
        <f>E26/'- 3 -'!D26</f>
        <v>0.01877931528510863</v>
      </c>
      <c r="G26" s="396">
        <f>E26/'- 7 -'!F26</f>
        <v>151.19034524900704</v>
      </c>
      <c r="H26" s="396">
        <v>23863</v>
      </c>
      <c r="I26" s="286">
        <f>H26/'- 3 -'!D26</f>
        <v>0.0009055964899151396</v>
      </c>
      <c r="J26" s="396">
        <f>H26/'- 7 -'!F26</f>
        <v>7.290864650168041</v>
      </c>
    </row>
    <row r="27" spans="1:10" ht="13.5" customHeight="1">
      <c r="A27" s="422" t="s">
        <v>353</v>
      </c>
      <c r="B27" s="397">
        <v>155903</v>
      </c>
      <c r="C27" s="285">
        <f>B27/'- 3 -'!D27</f>
        <v>0.005729189404753453</v>
      </c>
      <c r="D27" s="397">
        <f>B27/'- 7 -'!F27</f>
        <v>46.98335874825963</v>
      </c>
      <c r="E27" s="397">
        <v>536640</v>
      </c>
      <c r="F27" s="285">
        <f>E27/'- 3 -'!D27</f>
        <v>0.01972067376616802</v>
      </c>
      <c r="G27" s="397">
        <f>E27/'- 7 -'!F27</f>
        <v>161.72331282057465</v>
      </c>
      <c r="H27" s="397">
        <v>4566</v>
      </c>
      <c r="I27" s="285">
        <f>H27/'- 3 -'!D27</f>
        <v>0.00016779329982171136</v>
      </c>
      <c r="J27" s="397">
        <f>H27/'- 7 -'!F27</f>
        <v>1.3760223731714816</v>
      </c>
    </row>
    <row r="28" spans="1:10" ht="13.5" customHeight="1">
      <c r="A28" s="423" t="s">
        <v>354</v>
      </c>
      <c r="B28" s="396">
        <v>86273</v>
      </c>
      <c r="C28" s="286">
        <f>B28/'- 3 -'!D28</f>
        <v>0.005265247532332894</v>
      </c>
      <c r="D28" s="396">
        <f>B28/'- 7 -'!F28</f>
        <v>42.986477194590876</v>
      </c>
      <c r="E28" s="396">
        <v>255596.17</v>
      </c>
      <c r="F28" s="286">
        <f>E28/'- 3 -'!D28</f>
        <v>0.015599053045173332</v>
      </c>
      <c r="G28" s="396">
        <f>E28/'- 7 -'!F28</f>
        <v>127.35362086318749</v>
      </c>
      <c r="H28" s="396">
        <v>0</v>
      </c>
      <c r="I28" s="286">
        <f>H28/'- 3 -'!D28</f>
        <v>0</v>
      </c>
      <c r="J28" s="396">
        <f>H28/'- 7 -'!F28</f>
        <v>0</v>
      </c>
    </row>
    <row r="29" spans="1:10" ht="13.5" customHeight="1">
      <c r="A29" s="422" t="s">
        <v>355</v>
      </c>
      <c r="B29" s="397">
        <v>1071543</v>
      </c>
      <c r="C29" s="285">
        <f>B29/'- 3 -'!D29</f>
        <v>0.01032932858086967</v>
      </c>
      <c r="D29" s="397">
        <f>B29/'- 7 -'!F29</f>
        <v>81.67559739319334</v>
      </c>
      <c r="E29" s="397">
        <v>2276182</v>
      </c>
      <c r="F29" s="285">
        <f>E29/'- 3 -'!D29</f>
        <v>0.021941659632754906</v>
      </c>
      <c r="G29" s="397">
        <f>E29/'- 7 -'!F29</f>
        <v>173.49609360112808</v>
      </c>
      <c r="H29" s="397">
        <v>0</v>
      </c>
      <c r="I29" s="285">
        <f>H29/'- 3 -'!D29</f>
        <v>0</v>
      </c>
      <c r="J29" s="397">
        <f>H29/'- 7 -'!F29</f>
        <v>0</v>
      </c>
    </row>
    <row r="30" spans="1:10" ht="13.5" customHeight="1">
      <c r="A30" s="423" t="s">
        <v>356</v>
      </c>
      <c r="B30" s="396">
        <v>89218</v>
      </c>
      <c r="C30" s="286">
        <f>B30/'- 3 -'!D30</f>
        <v>0.008904400800835169</v>
      </c>
      <c r="D30" s="396">
        <f>B30/'- 7 -'!F30</f>
        <v>69.56026820520817</v>
      </c>
      <c r="E30" s="396">
        <v>77179</v>
      </c>
      <c r="F30" s="286">
        <f>E30/'- 3 -'!D30</f>
        <v>0.007702848633769614</v>
      </c>
      <c r="G30" s="396">
        <f>E30/'- 7 -'!F30</f>
        <v>60.1738655855294</v>
      </c>
      <c r="H30" s="396">
        <v>1000</v>
      </c>
      <c r="I30" s="286">
        <f>H30/'- 3 -'!D30</f>
        <v>9.98049810669951E-05</v>
      </c>
      <c r="J30" s="396">
        <f>H30/'- 7 -'!F30</f>
        <v>0.779666302822392</v>
      </c>
    </row>
    <row r="31" spans="1:10" ht="13.5" customHeight="1">
      <c r="A31" s="422" t="s">
        <v>357</v>
      </c>
      <c r="B31" s="397">
        <v>105671</v>
      </c>
      <c r="C31" s="285">
        <f>B31/'- 3 -'!D31</f>
        <v>0.004329521352938241</v>
      </c>
      <c r="D31" s="397">
        <f>B31/'- 7 -'!F31</f>
        <v>31.177824329507565</v>
      </c>
      <c r="E31" s="397">
        <v>394261</v>
      </c>
      <c r="F31" s="285">
        <f>E31/'- 3 -'!D31</f>
        <v>0.016153546556110794</v>
      </c>
      <c r="G31" s="397">
        <f>E31/'- 7 -'!F31</f>
        <v>116.32519989378338</v>
      </c>
      <c r="H31" s="397">
        <v>49554</v>
      </c>
      <c r="I31" s="285">
        <f>H31/'- 3 -'!D31</f>
        <v>0.002030312016764312</v>
      </c>
      <c r="J31" s="397">
        <f>H31/'- 7 -'!F31</f>
        <v>14.620718142389283</v>
      </c>
    </row>
    <row r="32" spans="1:10" ht="13.5" customHeight="1">
      <c r="A32" s="423" t="s">
        <v>358</v>
      </c>
      <c r="B32" s="396">
        <v>98350</v>
      </c>
      <c r="C32" s="286">
        <f>B32/'- 3 -'!D32</f>
        <v>0.005162795243908085</v>
      </c>
      <c r="D32" s="396">
        <f>B32/'- 7 -'!F32</f>
        <v>42.42881794650561</v>
      </c>
      <c r="E32" s="396">
        <v>213432</v>
      </c>
      <c r="F32" s="286">
        <f>E32/'- 3 -'!D32</f>
        <v>0.011203921855595225</v>
      </c>
      <c r="G32" s="396">
        <f>E32/'- 7 -'!F32</f>
        <v>92.07592752372734</v>
      </c>
      <c r="H32" s="396">
        <v>0</v>
      </c>
      <c r="I32" s="286">
        <f>H32/'- 3 -'!D32</f>
        <v>0</v>
      </c>
      <c r="J32" s="396">
        <f>H32/'- 7 -'!F32</f>
        <v>0</v>
      </c>
    </row>
    <row r="33" spans="1:10" ht="13.5" customHeight="1">
      <c r="A33" s="422" t="s">
        <v>359</v>
      </c>
      <c r="B33" s="397">
        <v>103505</v>
      </c>
      <c r="C33" s="285">
        <f>B33/'- 3 -'!D33</f>
        <v>0.004897025496420849</v>
      </c>
      <c r="D33" s="397">
        <f>B33/'- 7 -'!F33</f>
        <v>41.862487360970675</v>
      </c>
      <c r="E33" s="397">
        <v>186900</v>
      </c>
      <c r="F33" s="285">
        <f>E33/'- 3 -'!D33</f>
        <v>0.008842607268064894</v>
      </c>
      <c r="G33" s="397">
        <f>E33/'- 7 -'!F33</f>
        <v>75.59150657229524</v>
      </c>
      <c r="H33" s="397">
        <v>0</v>
      </c>
      <c r="I33" s="285">
        <f>H33/'- 3 -'!D33</f>
        <v>0</v>
      </c>
      <c r="J33" s="397">
        <f>H33/'- 7 -'!F33</f>
        <v>0</v>
      </c>
    </row>
    <row r="34" spans="1:10" ht="13.5" customHeight="1">
      <c r="A34" s="423" t="s">
        <v>360</v>
      </c>
      <c r="B34" s="396">
        <v>109880</v>
      </c>
      <c r="C34" s="286">
        <f>B34/'- 3 -'!D34</f>
        <v>0.006251348352347566</v>
      </c>
      <c r="D34" s="396">
        <f>B34/'- 7 -'!F34</f>
        <v>49.929567864770306</v>
      </c>
      <c r="E34" s="396">
        <v>309805</v>
      </c>
      <c r="F34" s="286">
        <f>E34/'- 3 -'!D34</f>
        <v>0.01762558223788713</v>
      </c>
      <c r="G34" s="396">
        <f>E34/'- 7 -'!F34</f>
        <v>140.7756622892716</v>
      </c>
      <c r="H34" s="396">
        <v>0</v>
      </c>
      <c r="I34" s="286">
        <f>H34/'- 3 -'!D34</f>
        <v>0</v>
      </c>
      <c r="J34" s="396">
        <f>H34/'- 7 -'!F34</f>
        <v>0</v>
      </c>
    </row>
    <row r="35" spans="1:10" ht="13.5" customHeight="1">
      <c r="A35" s="422" t="s">
        <v>361</v>
      </c>
      <c r="B35" s="397">
        <v>951505</v>
      </c>
      <c r="C35" s="285">
        <f>B35/'- 3 -'!D35</f>
        <v>0.007511377209734517</v>
      </c>
      <c r="D35" s="397">
        <f>B35/'- 7 -'!F35</f>
        <v>53.39534231200898</v>
      </c>
      <c r="E35" s="397">
        <v>1867698</v>
      </c>
      <c r="F35" s="285">
        <f>E35/'- 3 -'!D35</f>
        <v>0.014743994190116435</v>
      </c>
      <c r="G35" s="397">
        <f>E35/'- 7 -'!F35</f>
        <v>104.80909090909091</v>
      </c>
      <c r="H35" s="397">
        <v>45450</v>
      </c>
      <c r="I35" s="285">
        <f>H35/'- 3 -'!D35</f>
        <v>0.00035879169755538207</v>
      </c>
      <c r="J35" s="397">
        <f>H35/'- 7 -'!F35</f>
        <v>2.5505050505050506</v>
      </c>
    </row>
    <row r="36" spans="1:10" ht="13.5" customHeight="1">
      <c r="A36" s="423" t="s">
        <v>362</v>
      </c>
      <c r="B36" s="396">
        <v>69000</v>
      </c>
      <c r="C36" s="286">
        <f>B36/'- 3 -'!D36</f>
        <v>0.004163469896151596</v>
      </c>
      <c r="D36" s="396">
        <f>B36/'- 7 -'!F36</f>
        <v>32.471046650070356</v>
      </c>
      <c r="E36" s="396">
        <v>244430</v>
      </c>
      <c r="F36" s="286">
        <f>E36/'- 3 -'!D36</f>
        <v>0.014748941256758474</v>
      </c>
      <c r="G36" s="396">
        <f>E36/'- 7 -'!F36</f>
        <v>115.02750627067677</v>
      </c>
      <c r="H36" s="396">
        <v>1500</v>
      </c>
      <c r="I36" s="286">
        <f>H36/'- 3 -'!D36</f>
        <v>9.051021513373036E-05</v>
      </c>
      <c r="J36" s="396">
        <f>H36/'- 7 -'!F36</f>
        <v>0.7058923184797904</v>
      </c>
    </row>
    <row r="37" spans="1:10" ht="13.5" customHeight="1">
      <c r="A37" s="422" t="s">
        <v>363</v>
      </c>
      <c r="B37" s="397">
        <v>146547</v>
      </c>
      <c r="C37" s="285">
        <f>B37/'- 3 -'!D37</f>
        <v>0.005749058469032489</v>
      </c>
      <c r="D37" s="397">
        <f>B37/'- 7 -'!F37</f>
        <v>44.98066298342541</v>
      </c>
      <c r="E37" s="397">
        <v>326363</v>
      </c>
      <c r="F37" s="285">
        <f>E37/'- 3 -'!D37</f>
        <v>0.012803264271045127</v>
      </c>
      <c r="G37" s="397">
        <f>E37/'- 7 -'!F37</f>
        <v>100.17280540208716</v>
      </c>
      <c r="H37" s="397">
        <v>0</v>
      </c>
      <c r="I37" s="285">
        <f>H37/'- 3 -'!D37</f>
        <v>0</v>
      </c>
      <c r="J37" s="397">
        <f>H37/'- 7 -'!F37</f>
        <v>0</v>
      </c>
    </row>
    <row r="38" spans="1:10" ht="13.5" customHeight="1">
      <c r="A38" s="423" t="s">
        <v>364</v>
      </c>
      <c r="B38" s="396">
        <v>378115</v>
      </c>
      <c r="C38" s="286">
        <f>B38/'- 3 -'!D38</f>
        <v>0.0057807763101840595</v>
      </c>
      <c r="D38" s="396">
        <f>B38/'- 7 -'!F38</f>
        <v>44.26228548685412</v>
      </c>
      <c r="E38" s="396">
        <v>1421206</v>
      </c>
      <c r="F38" s="286">
        <f>E38/'- 3 -'!D38</f>
        <v>0.021727976876588992</v>
      </c>
      <c r="G38" s="396">
        <f>E38/'- 7 -'!F38</f>
        <v>166.3669140542692</v>
      </c>
      <c r="H38" s="396">
        <v>0</v>
      </c>
      <c r="I38" s="286">
        <f>H38/'- 3 -'!D38</f>
        <v>0</v>
      </c>
      <c r="J38" s="396">
        <f>H38/'- 7 -'!F38</f>
        <v>0</v>
      </c>
    </row>
    <row r="39" spans="1:10" ht="13.5" customHeight="1">
      <c r="A39" s="422" t="s">
        <v>365</v>
      </c>
      <c r="B39" s="397">
        <v>88300</v>
      </c>
      <c r="C39" s="285">
        <f>B39/'- 3 -'!D39</f>
        <v>0.005935998374759947</v>
      </c>
      <c r="D39" s="397">
        <f>B39/'- 7 -'!F39</f>
        <v>49.74647887323944</v>
      </c>
      <c r="E39" s="397">
        <v>163785</v>
      </c>
      <c r="F39" s="285">
        <f>E39/'- 3 -'!D39</f>
        <v>0.01101050389365864</v>
      </c>
      <c r="G39" s="397">
        <f>E39/'- 7 -'!F39</f>
        <v>92.27323943661972</v>
      </c>
      <c r="H39" s="397">
        <v>0</v>
      </c>
      <c r="I39" s="285">
        <f>H39/'- 3 -'!D39</f>
        <v>0</v>
      </c>
      <c r="J39" s="397">
        <f>H39/'- 7 -'!F39</f>
        <v>0</v>
      </c>
    </row>
    <row r="40" spans="1:10" ht="13.5" customHeight="1">
      <c r="A40" s="423" t="s">
        <v>366</v>
      </c>
      <c r="B40" s="396">
        <v>866288</v>
      </c>
      <c r="C40" s="286">
        <f>B40/'- 3 -'!D40</f>
        <v>0.012995318560278172</v>
      </c>
      <c r="D40" s="396">
        <f>B40/'- 7 -'!F40</f>
        <v>95.52820784261833</v>
      </c>
      <c r="E40" s="396">
        <v>727219</v>
      </c>
      <c r="F40" s="286">
        <f>E40/'- 3 -'!D40</f>
        <v>0.01090912325703107</v>
      </c>
      <c r="G40" s="396">
        <f>E40/'- 7 -'!F40</f>
        <v>80.19264699395704</v>
      </c>
      <c r="H40" s="396">
        <v>0</v>
      </c>
      <c r="I40" s="286">
        <f>H40/'- 3 -'!D40</f>
        <v>0</v>
      </c>
      <c r="J40" s="396">
        <f>H40/'- 7 -'!F40</f>
        <v>0</v>
      </c>
    </row>
    <row r="41" spans="1:10" ht="13.5" customHeight="1">
      <c r="A41" s="422" t="s">
        <v>367</v>
      </c>
      <c r="B41" s="397">
        <v>167302</v>
      </c>
      <c r="C41" s="285">
        <f>B41/'- 3 -'!D41</f>
        <v>0.0042136623130795275</v>
      </c>
      <c r="D41" s="397">
        <f>B41/'- 7 -'!F41</f>
        <v>35.47292068197094</v>
      </c>
      <c r="E41" s="397">
        <v>598683</v>
      </c>
      <c r="F41" s="285">
        <f>E41/'- 3 -'!D41</f>
        <v>0.015078409072105479</v>
      </c>
      <c r="G41" s="397">
        <f>E41/'- 7 -'!F41</f>
        <v>126.93831856549478</v>
      </c>
      <c r="H41" s="397">
        <v>1687</v>
      </c>
      <c r="I41" s="285">
        <f>H41/'- 3 -'!D41</f>
        <v>4.2488722921215306E-05</v>
      </c>
      <c r="J41" s="397">
        <f>H41/'- 7 -'!F41</f>
        <v>0.35769337599362216</v>
      </c>
    </row>
    <row r="42" spans="1:10" ht="13.5" customHeight="1">
      <c r="A42" s="423" t="s">
        <v>368</v>
      </c>
      <c r="B42" s="396">
        <v>73370</v>
      </c>
      <c r="C42" s="286">
        <f>B42/'- 3 -'!D42</f>
        <v>0.004788336221214998</v>
      </c>
      <c r="D42" s="396">
        <f>B42/'- 7 -'!F42</f>
        <v>39.245787643755015</v>
      </c>
      <c r="E42" s="396">
        <v>158595</v>
      </c>
      <c r="F42" s="286">
        <f>E42/'- 3 -'!D42</f>
        <v>0.01035036367730125</v>
      </c>
      <c r="G42" s="396">
        <f>E42/'- 7 -'!F42</f>
        <v>84.83284300615138</v>
      </c>
      <c r="H42" s="396">
        <v>0</v>
      </c>
      <c r="I42" s="286">
        <f>H42/'- 3 -'!D42</f>
        <v>0</v>
      </c>
      <c r="J42" s="396">
        <f>H42/'- 7 -'!F42</f>
        <v>0</v>
      </c>
    </row>
    <row r="43" spans="1:10" ht="13.5" customHeight="1">
      <c r="A43" s="422" t="s">
        <v>369</v>
      </c>
      <c r="B43" s="397">
        <v>47385</v>
      </c>
      <c r="C43" s="285">
        <f>B43/'- 3 -'!D43</f>
        <v>0.005206728607526171</v>
      </c>
      <c r="D43" s="397">
        <f>B43/'- 7 -'!F43</f>
        <v>39.471053727613494</v>
      </c>
      <c r="E43" s="397">
        <v>137353</v>
      </c>
      <c r="F43" s="285">
        <f>E43/'- 3 -'!D43</f>
        <v>0.015092535494978201</v>
      </c>
      <c r="G43" s="397">
        <f>E43/'- 7 -'!F43</f>
        <v>114.41316118284048</v>
      </c>
      <c r="H43" s="397">
        <v>0</v>
      </c>
      <c r="I43" s="285">
        <f>H43/'- 3 -'!D43</f>
        <v>0</v>
      </c>
      <c r="J43" s="397">
        <f>H43/'- 7 -'!F43</f>
        <v>0</v>
      </c>
    </row>
    <row r="44" spans="1:10" ht="13.5" customHeight="1">
      <c r="A44" s="423" t="s">
        <v>370</v>
      </c>
      <c r="B44" s="396">
        <v>27605</v>
      </c>
      <c r="C44" s="286">
        <f>B44/'- 3 -'!D44</f>
        <v>0.0039633786967066984</v>
      </c>
      <c r="D44" s="396">
        <f>B44/'- 7 -'!F44</f>
        <v>33.339371980676326</v>
      </c>
      <c r="E44" s="396">
        <v>150751</v>
      </c>
      <c r="F44" s="286">
        <f>E44/'- 3 -'!D44</f>
        <v>0.021644024702308695</v>
      </c>
      <c r="G44" s="396">
        <f>E44/'- 7 -'!F44</f>
        <v>182.06642512077295</v>
      </c>
      <c r="H44" s="396">
        <v>0</v>
      </c>
      <c r="I44" s="286">
        <f>H44/'- 3 -'!D44</f>
        <v>0</v>
      </c>
      <c r="J44" s="396">
        <f>H44/'- 7 -'!F44</f>
        <v>0</v>
      </c>
    </row>
    <row r="45" spans="1:10" ht="13.5" customHeight="1">
      <c r="A45" s="422" t="s">
        <v>371</v>
      </c>
      <c r="B45" s="397">
        <v>70754</v>
      </c>
      <c r="C45" s="285">
        <f>B45/'- 3 -'!D45</f>
        <v>0.006871405826661567</v>
      </c>
      <c r="D45" s="397">
        <f>B45/'- 7 -'!F45</f>
        <v>50.03818953323904</v>
      </c>
      <c r="E45" s="397">
        <v>197534</v>
      </c>
      <c r="F45" s="285">
        <f>E45/'- 3 -'!D45</f>
        <v>0.019183880467023292</v>
      </c>
      <c r="G45" s="397">
        <f>E45/'- 7 -'!F45</f>
        <v>139.6987270155587</v>
      </c>
      <c r="H45" s="397">
        <v>0</v>
      </c>
      <c r="I45" s="285">
        <f>H45/'- 3 -'!D45</f>
        <v>0</v>
      </c>
      <c r="J45" s="397">
        <f>H45/'- 7 -'!F45</f>
        <v>0</v>
      </c>
    </row>
    <row r="46" spans="1:10" ht="13.5" customHeight="1">
      <c r="A46" s="423" t="s">
        <v>372</v>
      </c>
      <c r="B46" s="396">
        <v>2218400</v>
      </c>
      <c r="C46" s="286">
        <f>B46/'- 3 -'!D46</f>
        <v>0.008496553541424336</v>
      </c>
      <c r="D46" s="396">
        <f>B46/'- 7 -'!F46</f>
        <v>71.59246768754134</v>
      </c>
      <c r="E46" s="396">
        <v>4485500</v>
      </c>
      <c r="F46" s="286">
        <f>E46/'- 3 -'!D46</f>
        <v>0.01717962987290789</v>
      </c>
      <c r="G46" s="396">
        <f>E46/'- 7 -'!F46</f>
        <v>144.75658754618948</v>
      </c>
      <c r="H46" s="396">
        <v>145000</v>
      </c>
      <c r="I46" s="286">
        <f>H46/'- 3 -'!D46</f>
        <v>0.0005553553297450996</v>
      </c>
      <c r="J46" s="396">
        <f>H46/'- 7 -'!F46</f>
        <v>4.679457182966776</v>
      </c>
    </row>
    <row r="47" spans="1:10" ht="13.5" customHeight="1">
      <c r="A47" s="422" t="s">
        <v>376</v>
      </c>
      <c r="B47" s="397">
        <v>113256</v>
      </c>
      <c r="C47" s="285">
        <f>B47/'- 3 -'!D47</f>
        <v>0.019124161494270146</v>
      </c>
      <c r="D47" s="397">
        <f>B47/'- 7 -'!F47</f>
        <v>168.78688524590163</v>
      </c>
      <c r="E47" s="397">
        <v>490968</v>
      </c>
      <c r="F47" s="285">
        <f>E47/'- 3 -'!D47</f>
        <v>0.08290378717700454</v>
      </c>
      <c r="G47" s="397">
        <f>E47/'- 7 -'!F47</f>
        <v>731.6959761549925</v>
      </c>
      <c r="H47" s="397">
        <v>0</v>
      </c>
      <c r="I47" s="285">
        <f>H47/'- 3 -'!D47</f>
        <v>0</v>
      </c>
      <c r="J47" s="397">
        <f>H47/'- 7 -'!F47</f>
        <v>0</v>
      </c>
    </row>
    <row r="48" spans="1:10" ht="4.5" customHeight="1">
      <c r="A48" s="424"/>
      <c r="B48" s="333"/>
      <c r="C48" s="163"/>
      <c r="D48" s="333"/>
      <c r="E48" s="333"/>
      <c r="F48" s="163"/>
      <c r="G48" s="333"/>
      <c r="H48" s="333"/>
      <c r="I48" s="163"/>
      <c r="J48" s="333"/>
    </row>
    <row r="49" spans="1:10" ht="13.5" customHeight="1">
      <c r="A49" s="418" t="s">
        <v>373</v>
      </c>
      <c r="B49" s="398">
        <f>SUM(B11:B47)</f>
        <v>11352736</v>
      </c>
      <c r="C49" s="82">
        <f>B49/'- 3 -'!D49</f>
        <v>0.00805410549835322</v>
      </c>
      <c r="D49" s="398">
        <f>B49/'- 7 -'!F49</f>
        <v>63.32170651421657</v>
      </c>
      <c r="E49" s="398">
        <f>SUM(E11:E47)</f>
        <v>23578709.17</v>
      </c>
      <c r="F49" s="82">
        <f>E49/'- 3 -'!D49</f>
        <v>0.01672772194915556</v>
      </c>
      <c r="G49" s="398">
        <f>E49/'- 7 -'!F49</f>
        <v>131.5140334494528</v>
      </c>
      <c r="H49" s="398">
        <f>SUM(H11:H47)</f>
        <v>455709</v>
      </c>
      <c r="I49" s="82">
        <f>H49/'- 3 -'!D49</f>
        <v>0.00032329901466475106</v>
      </c>
      <c r="J49" s="398">
        <f>H49/'- 7 -'!F49</f>
        <v>2.5417900631078814</v>
      </c>
    </row>
    <row r="50" spans="1:10" ht="4.5" customHeight="1">
      <c r="A50" s="424" t="s">
        <v>3</v>
      </c>
      <c r="B50" s="333"/>
      <c r="C50" s="163"/>
      <c r="D50" s="333"/>
      <c r="E50" s="333"/>
      <c r="F50" s="163"/>
      <c r="G50" s="10"/>
      <c r="H50" s="333"/>
      <c r="I50" s="163"/>
      <c r="J50" s="333"/>
    </row>
    <row r="51" spans="1:10" ht="13.5" customHeight="1">
      <c r="A51" s="423" t="s">
        <v>374</v>
      </c>
      <c r="B51" s="396">
        <v>6000</v>
      </c>
      <c r="C51" s="286">
        <f>B51/'- 3 -'!D51</f>
        <v>0.004398707256593181</v>
      </c>
      <c r="D51" s="396">
        <f>B51/'- 7 -'!F51</f>
        <v>40.955631399317404</v>
      </c>
      <c r="E51" s="396">
        <v>15200</v>
      </c>
      <c r="F51" s="286">
        <f>E51/'- 3 -'!D51</f>
        <v>0.011143391716702726</v>
      </c>
      <c r="G51" s="9">
        <f>E51/'- 7 -'!F51</f>
        <v>103.75426621160409</v>
      </c>
      <c r="H51" s="396">
        <v>0</v>
      </c>
      <c r="I51" s="286">
        <f>H51/'- 3 -'!D51</f>
        <v>0</v>
      </c>
      <c r="J51" s="396">
        <f>H51/'- 7 -'!F51</f>
        <v>0</v>
      </c>
    </row>
    <row r="52" spans="1:10" ht="13.5" customHeight="1">
      <c r="A52" s="422" t="s">
        <v>375</v>
      </c>
      <c r="B52" s="397">
        <v>8050</v>
      </c>
      <c r="C52" s="285">
        <f>B52/'- 3 -'!D52</f>
        <v>0.0033908885770862706</v>
      </c>
      <c r="D52" s="397">
        <f>B52/'- 7 -'!F52</f>
        <v>33.264462809917354</v>
      </c>
      <c r="E52" s="397">
        <v>92067</v>
      </c>
      <c r="F52" s="285">
        <f>E52/'- 3 -'!D52</f>
        <v>0.038781234612000205</v>
      </c>
      <c r="G52" s="8">
        <f>E52/'- 7 -'!F52</f>
        <v>380.44214876033055</v>
      </c>
      <c r="H52" s="397">
        <v>0</v>
      </c>
      <c r="I52" s="285">
        <f>H52/'- 3 -'!D52</f>
        <v>0</v>
      </c>
      <c r="J52" s="397">
        <f>H52/'- 7 -'!F52</f>
        <v>0</v>
      </c>
    </row>
    <row r="53" ht="49.5" customHeight="1"/>
    <row r="54" ht="12" customHeight="1">
      <c r="A54" s="4"/>
    </row>
    <row r="55" ht="12" customHeight="1">
      <c r="A55" s="4"/>
    </row>
    <row r="56" ht="12" customHeight="1">
      <c r="A56" s="4"/>
    </row>
    <row r="57" ht="12" customHeight="1">
      <c r="A57" s="4"/>
    </row>
    <row r="58" ht="12" customHeight="1">
      <c r="A58" s="4"/>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25.xml><?xml version="1.0" encoding="utf-8"?>
<worksheet xmlns="http://schemas.openxmlformats.org/spreadsheetml/2006/main" xmlns:r="http://schemas.openxmlformats.org/officeDocument/2006/relationships">
  <sheetPr codeName="Sheet26">
    <pageSetUpPr fitToPage="1"/>
  </sheetPr>
  <dimension ref="A1:H58"/>
  <sheetViews>
    <sheetView showGridLines="0" showZeros="0" workbookViewId="0" topLeftCell="A1">
      <selection activeCell="A1" sqref="A1"/>
    </sheetView>
  </sheetViews>
  <sheetFormatPr defaultColWidth="15.83203125" defaultRowHeight="12"/>
  <cols>
    <col min="1" max="1" width="35.83203125" style="68" customWidth="1"/>
    <col min="2" max="2" width="16.83203125" style="68" customWidth="1"/>
    <col min="3" max="3" width="7.83203125" style="68" customWidth="1"/>
    <col min="4" max="4" width="9.83203125" style="68" customWidth="1"/>
    <col min="5" max="5" width="16.83203125" style="68" customWidth="1"/>
    <col min="6" max="6" width="7.83203125" style="68" customWidth="1"/>
    <col min="7" max="7" width="9.83203125" style="68" customWidth="1"/>
    <col min="8" max="8" width="29.83203125" style="68" customWidth="1"/>
    <col min="9" max="16384" width="15.83203125" style="68" customWidth="1"/>
  </cols>
  <sheetData>
    <row r="1" spans="1:7" ht="6.75" customHeight="1">
      <c r="A1" s="13"/>
      <c r="B1" s="14"/>
      <c r="C1" s="14"/>
      <c r="D1" s="14"/>
      <c r="E1" s="14"/>
      <c r="F1" s="14"/>
      <c r="G1" s="14"/>
    </row>
    <row r="2" spans="1:8" ht="15.75" customHeight="1">
      <c r="A2" s="351"/>
      <c r="B2" s="551" t="s">
        <v>0</v>
      </c>
      <c r="C2" s="17"/>
      <c r="D2" s="16"/>
      <c r="E2" s="16"/>
      <c r="F2" s="16"/>
      <c r="G2" s="356"/>
      <c r="H2" s="356" t="s">
        <v>308</v>
      </c>
    </row>
    <row r="3" spans="1:8" ht="15.75" customHeight="1">
      <c r="A3" s="352"/>
      <c r="B3" s="553" t="s">
        <v>569</v>
      </c>
      <c r="C3" s="20"/>
      <c r="D3" s="5"/>
      <c r="E3" s="5"/>
      <c r="F3" s="20"/>
      <c r="G3" s="338"/>
      <c r="H3" s="338"/>
    </row>
    <row r="4" spans="1:7" ht="15.75" customHeight="1">
      <c r="A4" s="10"/>
      <c r="B4" s="14"/>
      <c r="C4" s="14"/>
      <c r="D4" s="14"/>
      <c r="E4" s="14"/>
      <c r="F4" s="14"/>
      <c r="G4" s="14"/>
    </row>
    <row r="5" spans="1:7" ht="15.75" customHeight="1">
      <c r="A5" s="10"/>
      <c r="B5" s="276" t="s">
        <v>227</v>
      </c>
      <c r="C5" s="22"/>
      <c r="D5" s="23"/>
      <c r="E5" s="23"/>
      <c r="F5" s="23"/>
      <c r="G5" s="24"/>
    </row>
    <row r="6" spans="1:7" ht="15.75" customHeight="1">
      <c r="A6" s="10"/>
      <c r="B6" s="25" t="s">
        <v>3</v>
      </c>
      <c r="C6" s="26"/>
      <c r="D6" s="27"/>
      <c r="E6" s="299"/>
      <c r="F6" s="300"/>
      <c r="G6" s="301"/>
    </row>
    <row r="7" spans="1:7" ht="15.75" customHeight="1">
      <c r="A7" s="10"/>
      <c r="B7" s="30" t="s">
        <v>55</v>
      </c>
      <c r="C7" s="31"/>
      <c r="D7" s="32"/>
      <c r="E7" s="30" t="s">
        <v>56</v>
      </c>
      <c r="F7" s="31"/>
      <c r="G7" s="32"/>
    </row>
    <row r="8" spans="1:7" ht="15.75" customHeight="1">
      <c r="A8" s="323"/>
      <c r="B8" s="37"/>
      <c r="C8" s="38"/>
      <c r="D8" s="39" t="s">
        <v>74</v>
      </c>
      <c r="E8" s="79"/>
      <c r="F8" s="38"/>
      <c r="G8" s="39" t="s">
        <v>74</v>
      </c>
    </row>
    <row r="9" spans="1:7" ht="15.75" customHeight="1">
      <c r="A9" s="324" t="s">
        <v>99</v>
      </c>
      <c r="B9" s="42" t="s">
        <v>100</v>
      </c>
      <c r="C9" s="42" t="s">
        <v>101</v>
      </c>
      <c r="D9" s="42" t="s">
        <v>102</v>
      </c>
      <c r="E9" s="80" t="s">
        <v>100</v>
      </c>
      <c r="F9" s="42" t="s">
        <v>101</v>
      </c>
      <c r="G9" s="42" t="s">
        <v>102</v>
      </c>
    </row>
    <row r="10" spans="1:7" ht="4.5" customHeight="1">
      <c r="A10" s="63"/>
      <c r="B10" s="75"/>
      <c r="C10" s="75"/>
      <c r="D10" s="75"/>
      <c r="E10" s="75"/>
      <c r="F10" s="75"/>
      <c r="G10" s="75"/>
    </row>
    <row r="11" spans="1:7" ht="13.5" customHeight="1">
      <c r="A11" s="422" t="s">
        <v>338</v>
      </c>
      <c r="B11" s="397">
        <v>0</v>
      </c>
      <c r="C11" s="285">
        <f>B11/'- 3 -'!D11</f>
        <v>0</v>
      </c>
      <c r="D11" s="397">
        <f>B11/'- 7 -'!F11</f>
        <v>0</v>
      </c>
      <c r="E11" s="397">
        <v>21458</v>
      </c>
      <c r="F11" s="285">
        <f>E11/'- 3 -'!D11</f>
        <v>0.001884994763513009</v>
      </c>
      <c r="G11" s="397">
        <f>E11/'- 7 -'!F11</f>
        <v>13.487115021998743</v>
      </c>
    </row>
    <row r="12" spans="1:7" ht="13.5" customHeight="1">
      <c r="A12" s="423" t="s">
        <v>339</v>
      </c>
      <c r="B12" s="396">
        <v>32430</v>
      </c>
      <c r="C12" s="286">
        <f>B12/'- 3 -'!D12</f>
        <v>0.0017034914272831354</v>
      </c>
      <c r="D12" s="396">
        <f>B12/'- 7 -'!F12</f>
        <v>13.43413421706711</v>
      </c>
      <c r="E12" s="396">
        <v>18100</v>
      </c>
      <c r="F12" s="286">
        <f>E12/'- 3 -'!D12</f>
        <v>0.0009507614811540164</v>
      </c>
      <c r="G12" s="396">
        <f>E12/'- 7 -'!F12</f>
        <v>7.497928748964375</v>
      </c>
    </row>
    <row r="13" spans="1:7" ht="13.5" customHeight="1">
      <c r="A13" s="422" t="s">
        <v>340</v>
      </c>
      <c r="B13" s="397">
        <v>11000</v>
      </c>
      <c r="C13" s="285">
        <f>B13/'- 3 -'!D13</f>
        <v>0.00022664150259195463</v>
      </c>
      <c r="D13" s="397">
        <f>B13/'- 7 -'!F13</f>
        <v>1.5082956259426847</v>
      </c>
      <c r="E13" s="397">
        <v>27700</v>
      </c>
      <c r="F13" s="285">
        <f>E13/'- 3 -'!D13</f>
        <v>0.0005707245110724675</v>
      </c>
      <c r="G13" s="397">
        <f>E13/'- 7 -'!F13</f>
        <v>3.7981626216920334</v>
      </c>
    </row>
    <row r="14" spans="1:7" ht="13.5" customHeight="1">
      <c r="A14" s="423" t="s">
        <v>377</v>
      </c>
      <c r="B14" s="396">
        <v>0</v>
      </c>
      <c r="C14" s="286">
        <f>B14/'- 3 -'!D14</f>
        <v>0</v>
      </c>
      <c r="D14" s="396">
        <f>B14/'- 7 -'!F14</f>
        <v>0</v>
      </c>
      <c r="E14" s="396">
        <v>40500</v>
      </c>
      <c r="F14" s="286">
        <f>E14/'- 3 -'!D14</f>
        <v>0.0009698706915709664</v>
      </c>
      <c r="G14" s="396">
        <f>E14/'- 7 -'!F14</f>
        <v>9.044216167932113</v>
      </c>
    </row>
    <row r="15" spans="1:7" ht="13.5" customHeight="1">
      <c r="A15" s="422" t="s">
        <v>341</v>
      </c>
      <c r="B15" s="397">
        <v>0</v>
      </c>
      <c r="C15" s="285">
        <f>B15/'- 3 -'!D15</f>
        <v>0</v>
      </c>
      <c r="D15" s="397">
        <f>B15/'- 7 -'!F15</f>
        <v>0</v>
      </c>
      <c r="E15" s="397">
        <v>7000</v>
      </c>
      <c r="F15" s="285">
        <f>E15/'- 3 -'!D15</f>
        <v>0.0005401692628101719</v>
      </c>
      <c r="G15" s="397">
        <f>E15/'- 7 -'!F15</f>
        <v>4.353233830845771</v>
      </c>
    </row>
    <row r="16" spans="1:7" ht="13.5" customHeight="1">
      <c r="A16" s="423" t="s">
        <v>342</v>
      </c>
      <c r="B16" s="396">
        <v>25394</v>
      </c>
      <c r="C16" s="286">
        <f>B16/'- 3 -'!D16</f>
        <v>0.002356787392700233</v>
      </c>
      <c r="D16" s="396">
        <f>B16/'- 7 -'!F16</f>
        <v>17.345628415300546</v>
      </c>
      <c r="E16" s="396">
        <v>57677</v>
      </c>
      <c r="F16" s="286">
        <f>E16/'- 3 -'!D16</f>
        <v>0.005352934805417474</v>
      </c>
      <c r="G16" s="396">
        <f>E16/'- 7 -'!F16</f>
        <v>39.396857923497265</v>
      </c>
    </row>
    <row r="17" spans="1:7" ht="13.5" customHeight="1">
      <c r="A17" s="422" t="s">
        <v>343</v>
      </c>
      <c r="B17" s="397">
        <v>0</v>
      </c>
      <c r="C17" s="285">
        <f>B17/'- 3 -'!D17</f>
        <v>0</v>
      </c>
      <c r="D17" s="397">
        <f>B17/'- 7 -'!F17</f>
        <v>0</v>
      </c>
      <c r="E17" s="397">
        <v>3900</v>
      </c>
      <c r="F17" s="285">
        <f>E17/'- 3 -'!D17</f>
        <v>0.00030972008848464684</v>
      </c>
      <c r="G17" s="397">
        <f>E17/'- 7 -'!F17</f>
        <v>2.5128865979381443</v>
      </c>
    </row>
    <row r="18" spans="1:7" ht="13.5" customHeight="1">
      <c r="A18" s="423" t="s">
        <v>344</v>
      </c>
      <c r="B18" s="396">
        <v>560619</v>
      </c>
      <c r="C18" s="286">
        <f>B18/'- 3 -'!D18</f>
        <v>0.007472683276441696</v>
      </c>
      <c r="D18" s="396">
        <f>B18/'- 7 -'!F18</f>
        <v>93.40536487837387</v>
      </c>
      <c r="E18" s="396">
        <v>51300</v>
      </c>
      <c r="F18" s="286">
        <f>E18/'- 3 -'!D18</f>
        <v>0.0006837953263829071</v>
      </c>
      <c r="G18" s="396">
        <f>E18/'- 7 -'!F18</f>
        <v>8.54715094968344</v>
      </c>
    </row>
    <row r="19" spans="1:7" ht="13.5" customHeight="1">
      <c r="A19" s="422" t="s">
        <v>345</v>
      </c>
      <c r="B19" s="397">
        <v>0</v>
      </c>
      <c r="C19" s="285">
        <f>B19/'- 3 -'!D19</f>
        <v>0</v>
      </c>
      <c r="D19" s="397">
        <f>B19/'- 7 -'!F19</f>
        <v>0</v>
      </c>
      <c r="E19" s="397">
        <v>33800</v>
      </c>
      <c r="F19" s="285">
        <f>E19/'- 3 -'!D19</f>
        <v>0.0018400090367307722</v>
      </c>
      <c r="G19" s="397">
        <f>E19/'- 7 -'!F19</f>
        <v>11.342281879194632</v>
      </c>
    </row>
    <row r="20" spans="1:7" ht="13.5" customHeight="1">
      <c r="A20" s="423" t="s">
        <v>346</v>
      </c>
      <c r="B20" s="396">
        <v>124400</v>
      </c>
      <c r="C20" s="286">
        <f>B20/'- 3 -'!D20</f>
        <v>0.003432090921937423</v>
      </c>
      <c r="D20" s="396">
        <f>B20/'- 7 -'!F20</f>
        <v>19.85634477254589</v>
      </c>
      <c r="E20" s="396">
        <v>50550</v>
      </c>
      <c r="F20" s="286">
        <f>E20/'- 3 -'!D20</f>
        <v>0.001394631801478591</v>
      </c>
      <c r="G20" s="396">
        <f>E20/'- 7 -'!F20</f>
        <v>8.068635275339187</v>
      </c>
    </row>
    <row r="21" spans="1:7" ht="13.5" customHeight="1">
      <c r="A21" s="422" t="s">
        <v>347</v>
      </c>
      <c r="B21" s="397">
        <v>0</v>
      </c>
      <c r="C21" s="285">
        <f>B21/'- 3 -'!D21</f>
        <v>0</v>
      </c>
      <c r="D21" s="397">
        <f>B21/'- 7 -'!F21</f>
        <v>0</v>
      </c>
      <c r="E21" s="397">
        <v>64375</v>
      </c>
      <c r="F21" s="285">
        <f>E21/'- 3 -'!D21</f>
        <v>0.0026972388653789753</v>
      </c>
      <c r="G21" s="397">
        <f>E21/'- 7 -'!F21</f>
        <v>19.807692307692307</v>
      </c>
    </row>
    <row r="22" spans="1:7" ht="13.5" customHeight="1">
      <c r="A22" s="423" t="s">
        <v>348</v>
      </c>
      <c r="B22" s="396">
        <v>0</v>
      </c>
      <c r="C22" s="286">
        <f>B22/'- 3 -'!D22</f>
        <v>0</v>
      </c>
      <c r="D22" s="396">
        <f>B22/'- 7 -'!F22</f>
        <v>0</v>
      </c>
      <c r="E22" s="396">
        <v>2300</v>
      </c>
      <c r="F22" s="286">
        <f>E22/'- 3 -'!D22</f>
        <v>0.00018412924399894775</v>
      </c>
      <c r="G22" s="396">
        <f>E22/'- 7 -'!F22</f>
        <v>1.3577331759149942</v>
      </c>
    </row>
    <row r="23" spans="1:7" ht="13.5" customHeight="1">
      <c r="A23" s="422" t="s">
        <v>349</v>
      </c>
      <c r="B23" s="397">
        <v>0</v>
      </c>
      <c r="C23" s="285">
        <f>B23/'- 3 -'!D23</f>
        <v>0</v>
      </c>
      <c r="D23" s="397">
        <f>B23/'- 7 -'!F23</f>
        <v>0</v>
      </c>
      <c r="E23" s="397">
        <v>0</v>
      </c>
      <c r="F23" s="285">
        <f>E23/'- 3 -'!D23</f>
        <v>0</v>
      </c>
      <c r="G23" s="397">
        <f>E23/'- 7 -'!F23</f>
        <v>0</v>
      </c>
    </row>
    <row r="24" spans="1:7" ht="13.5" customHeight="1">
      <c r="A24" s="423" t="s">
        <v>350</v>
      </c>
      <c r="B24" s="396">
        <v>0</v>
      </c>
      <c r="C24" s="286">
        <f>B24/'- 3 -'!D24</f>
        <v>0</v>
      </c>
      <c r="D24" s="396">
        <f>B24/'- 7 -'!F24</f>
        <v>0</v>
      </c>
      <c r="E24" s="396">
        <v>17885</v>
      </c>
      <c r="F24" s="286">
        <f>E24/'- 3 -'!D24</f>
        <v>0.000515696298851844</v>
      </c>
      <c r="G24" s="396">
        <f>E24/'- 7 -'!F24</f>
        <v>3.908862419407715</v>
      </c>
    </row>
    <row r="25" spans="1:7" ht="13.5" customHeight="1">
      <c r="A25" s="422" t="s">
        <v>351</v>
      </c>
      <c r="B25" s="397">
        <v>0</v>
      </c>
      <c r="C25" s="285">
        <f>B25/'- 3 -'!D25</f>
        <v>0</v>
      </c>
      <c r="D25" s="397">
        <f>B25/'- 7 -'!F25</f>
        <v>0</v>
      </c>
      <c r="E25" s="397">
        <v>85073</v>
      </c>
      <c r="F25" s="285">
        <f>E25/'- 3 -'!D25</f>
        <v>0.0007646047524688619</v>
      </c>
      <c r="G25" s="397">
        <f>E25/'- 7 -'!F25</f>
        <v>5.648187491700969</v>
      </c>
    </row>
    <row r="26" spans="1:7" ht="13.5" customHeight="1">
      <c r="A26" s="423" t="s">
        <v>352</v>
      </c>
      <c r="B26" s="396">
        <v>129616</v>
      </c>
      <c r="C26" s="286">
        <f>B26/'- 3 -'!D26</f>
        <v>0.004918903517447125</v>
      </c>
      <c r="D26" s="396">
        <f>B26/'- 7 -'!F26</f>
        <v>39.60158875649252</v>
      </c>
      <c r="E26" s="396">
        <v>135575</v>
      </c>
      <c r="F26" s="286">
        <f>E26/'- 3 -'!D26</f>
        <v>0.005145046478659224</v>
      </c>
      <c r="G26" s="396">
        <f>E26/'- 7 -'!F26</f>
        <v>41.4222425908952</v>
      </c>
    </row>
    <row r="27" spans="1:7" ht="13.5" customHeight="1">
      <c r="A27" s="422" t="s">
        <v>353</v>
      </c>
      <c r="B27" s="397">
        <v>0</v>
      </c>
      <c r="C27" s="285">
        <f>B27/'- 3 -'!D27</f>
        <v>0</v>
      </c>
      <c r="D27" s="397">
        <f>B27/'- 7 -'!F27</f>
        <v>0</v>
      </c>
      <c r="E27" s="397">
        <v>39282</v>
      </c>
      <c r="F27" s="285">
        <f>E27/'- 3 -'!D27</f>
        <v>0.0014435515557591908</v>
      </c>
      <c r="G27" s="397">
        <f>E27/'- 7 -'!F27</f>
        <v>11.83813203305347</v>
      </c>
    </row>
    <row r="28" spans="1:7" ht="13.5" customHeight="1">
      <c r="A28" s="423" t="s">
        <v>354</v>
      </c>
      <c r="B28" s="396">
        <v>0</v>
      </c>
      <c r="C28" s="286">
        <f>B28/'- 3 -'!D28</f>
        <v>0</v>
      </c>
      <c r="D28" s="396">
        <f>B28/'- 7 -'!F28</f>
        <v>0</v>
      </c>
      <c r="E28" s="396">
        <v>16100</v>
      </c>
      <c r="F28" s="286">
        <f>E28/'- 3 -'!D28</f>
        <v>0.0009825841835865172</v>
      </c>
      <c r="G28" s="396">
        <f>E28/'- 7 -'!F28</f>
        <v>8.022003208801284</v>
      </c>
    </row>
    <row r="29" spans="1:7" ht="13.5" customHeight="1">
      <c r="A29" s="422" t="s">
        <v>355</v>
      </c>
      <c r="B29" s="397">
        <v>0</v>
      </c>
      <c r="C29" s="285">
        <f>B29/'- 3 -'!D29</f>
        <v>0</v>
      </c>
      <c r="D29" s="397">
        <f>B29/'- 7 -'!F29</f>
        <v>0</v>
      </c>
      <c r="E29" s="397">
        <v>202623</v>
      </c>
      <c r="F29" s="285">
        <f>E29/'- 3 -'!D29</f>
        <v>0.0019532203047769015</v>
      </c>
      <c r="G29" s="397">
        <f>E29/'- 7 -'!F29</f>
        <v>15.444414802393384</v>
      </c>
    </row>
    <row r="30" spans="1:7" ht="13.5" customHeight="1">
      <c r="A30" s="423" t="s">
        <v>356</v>
      </c>
      <c r="B30" s="396">
        <v>0</v>
      </c>
      <c r="C30" s="286">
        <f>B30/'- 3 -'!D30</f>
        <v>0</v>
      </c>
      <c r="D30" s="396">
        <f>B30/'- 7 -'!F30</f>
        <v>0</v>
      </c>
      <c r="E30" s="396">
        <v>4250</v>
      </c>
      <c r="F30" s="286">
        <f>E30/'- 3 -'!D30</f>
        <v>0.0004241711695347291</v>
      </c>
      <c r="G30" s="396">
        <f>E30/'- 7 -'!F30</f>
        <v>3.3135817869951665</v>
      </c>
    </row>
    <row r="31" spans="1:7" ht="13.5" customHeight="1">
      <c r="A31" s="422" t="s">
        <v>357</v>
      </c>
      <c r="B31" s="397">
        <v>0</v>
      </c>
      <c r="C31" s="285">
        <f>B31/'- 3 -'!D31</f>
        <v>0</v>
      </c>
      <c r="D31" s="397">
        <f>B31/'- 7 -'!F31</f>
        <v>0</v>
      </c>
      <c r="E31" s="397">
        <v>59534</v>
      </c>
      <c r="F31" s="285">
        <f>E31/'- 3 -'!D31</f>
        <v>0.0024392096623087247</v>
      </c>
      <c r="G31" s="397">
        <f>E31/'- 7 -'!F31</f>
        <v>17.565278966158203</v>
      </c>
    </row>
    <row r="32" spans="1:7" ht="13.5" customHeight="1">
      <c r="A32" s="423" t="s">
        <v>358</v>
      </c>
      <c r="B32" s="396">
        <v>0</v>
      </c>
      <c r="C32" s="286">
        <f>B32/'- 3 -'!D32</f>
        <v>0</v>
      </c>
      <c r="D32" s="396">
        <f>B32/'- 7 -'!F32</f>
        <v>0</v>
      </c>
      <c r="E32" s="396">
        <v>19400</v>
      </c>
      <c r="F32" s="286">
        <f>E32/'- 3 -'!D32</f>
        <v>0.0010183856403845131</v>
      </c>
      <c r="G32" s="396">
        <f>E32/'- 7 -'!F32</f>
        <v>8.369283865401208</v>
      </c>
    </row>
    <row r="33" spans="1:7" ht="13.5" customHeight="1">
      <c r="A33" s="422" t="s">
        <v>359</v>
      </c>
      <c r="B33" s="397">
        <v>0</v>
      </c>
      <c r="C33" s="285">
        <f>B33/'- 3 -'!D33</f>
        <v>0</v>
      </c>
      <c r="D33" s="397">
        <f>B33/'- 7 -'!F33</f>
        <v>0</v>
      </c>
      <c r="E33" s="397">
        <v>21000</v>
      </c>
      <c r="F33" s="285">
        <f>E33/'- 3 -'!D33</f>
        <v>0.0009935513784342577</v>
      </c>
      <c r="G33" s="397">
        <f>E33/'- 7 -'!F33</f>
        <v>8.493427704752275</v>
      </c>
    </row>
    <row r="34" spans="1:7" ht="13.5" customHeight="1">
      <c r="A34" s="423" t="s">
        <v>360</v>
      </c>
      <c r="B34" s="396">
        <v>0</v>
      </c>
      <c r="C34" s="286">
        <f>B34/'- 3 -'!D34</f>
        <v>0</v>
      </c>
      <c r="D34" s="396">
        <f>B34/'- 7 -'!F34</f>
        <v>0</v>
      </c>
      <c r="E34" s="396">
        <v>12000</v>
      </c>
      <c r="F34" s="286">
        <f>E34/'- 3 -'!D34</f>
        <v>0.0006827100494008992</v>
      </c>
      <c r="G34" s="396">
        <f>E34/'- 7 -'!F34</f>
        <v>5.452810469396102</v>
      </c>
    </row>
    <row r="35" spans="1:7" ht="13.5" customHeight="1">
      <c r="A35" s="422" t="s">
        <v>361</v>
      </c>
      <c r="B35" s="397">
        <v>252000</v>
      </c>
      <c r="C35" s="285">
        <f>B35/'- 3 -'!D35</f>
        <v>0.001989340105257564</v>
      </c>
      <c r="D35" s="397">
        <f>B35/'- 7 -'!F35</f>
        <v>14.141414141414142</v>
      </c>
      <c r="E35" s="397">
        <v>12000</v>
      </c>
      <c r="F35" s="285">
        <f>E35/'- 3 -'!D35</f>
        <v>9.473048120274113E-05</v>
      </c>
      <c r="G35" s="397">
        <f>E35/'- 7 -'!F35</f>
        <v>0.6734006734006734</v>
      </c>
    </row>
    <row r="36" spans="1:7" ht="13.5" customHeight="1">
      <c r="A36" s="423" t="s">
        <v>362</v>
      </c>
      <c r="B36" s="396">
        <v>0</v>
      </c>
      <c r="C36" s="286">
        <f>B36/'- 3 -'!D36</f>
        <v>0</v>
      </c>
      <c r="D36" s="396">
        <f>B36/'- 7 -'!F36</f>
        <v>0</v>
      </c>
      <c r="E36" s="396">
        <v>11500</v>
      </c>
      <c r="F36" s="286">
        <f>E36/'- 3 -'!D36</f>
        <v>0.0006939116493585994</v>
      </c>
      <c r="G36" s="396">
        <f>E36/'- 7 -'!F36</f>
        <v>5.41184110834506</v>
      </c>
    </row>
    <row r="37" spans="1:7" ht="13.5" customHeight="1">
      <c r="A37" s="422" t="s">
        <v>363</v>
      </c>
      <c r="B37" s="397">
        <v>0</v>
      </c>
      <c r="C37" s="285">
        <f>B37/'- 3 -'!D37</f>
        <v>0</v>
      </c>
      <c r="D37" s="397">
        <f>B37/'- 7 -'!F37</f>
        <v>0</v>
      </c>
      <c r="E37" s="397">
        <v>9281</v>
      </c>
      <c r="F37" s="285">
        <f>E37/'- 3 -'!D37</f>
        <v>0.00036409487503047167</v>
      </c>
      <c r="G37" s="397">
        <f>E37/'- 7 -'!F37</f>
        <v>2.8486801718845918</v>
      </c>
    </row>
    <row r="38" spans="1:7" ht="13.5" customHeight="1">
      <c r="A38" s="423" t="s">
        <v>364</v>
      </c>
      <c r="B38" s="396">
        <v>0</v>
      </c>
      <c r="C38" s="286">
        <f>B38/'- 3 -'!D38</f>
        <v>0</v>
      </c>
      <c r="D38" s="396">
        <f>B38/'- 7 -'!F38</f>
        <v>0</v>
      </c>
      <c r="E38" s="396">
        <v>171716</v>
      </c>
      <c r="F38" s="286">
        <f>E38/'- 3 -'!D38</f>
        <v>0.0026252642314628246</v>
      </c>
      <c r="G38" s="396">
        <f>E38/'- 7 -'!F38</f>
        <v>20.101140168098706</v>
      </c>
    </row>
    <row r="39" spans="1:7" ht="13.5" customHeight="1">
      <c r="A39" s="422" t="s">
        <v>365</v>
      </c>
      <c r="B39" s="397">
        <v>0</v>
      </c>
      <c r="C39" s="285">
        <f>B39/'- 3 -'!D39</f>
        <v>0</v>
      </c>
      <c r="D39" s="397">
        <f>B39/'- 7 -'!F39</f>
        <v>0</v>
      </c>
      <c r="E39" s="397">
        <v>29120</v>
      </c>
      <c r="F39" s="285">
        <f>E39/'- 3 -'!D39</f>
        <v>0.001957602182027289</v>
      </c>
      <c r="G39" s="397">
        <f>E39/'- 7 -'!F39</f>
        <v>16.4056338028169</v>
      </c>
    </row>
    <row r="40" spans="1:7" ht="13.5" customHeight="1">
      <c r="A40" s="423" t="s">
        <v>366</v>
      </c>
      <c r="B40" s="396">
        <v>22456</v>
      </c>
      <c r="C40" s="286">
        <f>B40/'- 3 -'!D40</f>
        <v>0.00033686588477458606</v>
      </c>
      <c r="D40" s="396">
        <f>B40/'- 7 -'!F40</f>
        <v>2.476291297251996</v>
      </c>
      <c r="E40" s="396">
        <v>152563</v>
      </c>
      <c r="F40" s="286">
        <f>E40/'- 3 -'!D40</f>
        <v>0.0022886208576267</v>
      </c>
      <c r="G40" s="396">
        <f>E40/'- 7 -'!F40</f>
        <v>16.823585196947644</v>
      </c>
    </row>
    <row r="41" spans="1:7" ht="13.5" customHeight="1">
      <c r="A41" s="422" t="s">
        <v>367</v>
      </c>
      <c r="B41" s="397">
        <v>0</v>
      </c>
      <c r="C41" s="285">
        <f>B41/'- 3 -'!D41</f>
        <v>0</v>
      </c>
      <c r="D41" s="397">
        <f>B41/'- 7 -'!F41</f>
        <v>0</v>
      </c>
      <c r="E41" s="397">
        <v>33503</v>
      </c>
      <c r="F41" s="285">
        <f>E41/'- 3 -'!D41</f>
        <v>0.0008438053847240524</v>
      </c>
      <c r="G41" s="397">
        <f>E41/'- 7 -'!F41</f>
        <v>7.1036165832331495</v>
      </c>
    </row>
    <row r="42" spans="1:7" ht="13.5" customHeight="1">
      <c r="A42" s="423" t="s">
        <v>368</v>
      </c>
      <c r="B42" s="396">
        <v>0</v>
      </c>
      <c r="C42" s="286">
        <f>B42/'- 3 -'!D42</f>
        <v>0</v>
      </c>
      <c r="D42" s="396">
        <f>B42/'- 7 -'!F42</f>
        <v>0</v>
      </c>
      <c r="E42" s="396">
        <v>4300</v>
      </c>
      <c r="F42" s="286">
        <f>E42/'- 3 -'!D42</f>
        <v>0.00028063030872597103</v>
      </c>
      <c r="G42" s="396">
        <f>E42/'- 7 -'!F42</f>
        <v>2.3000802353570475</v>
      </c>
    </row>
    <row r="43" spans="1:7" ht="13.5" customHeight="1">
      <c r="A43" s="422" t="s">
        <v>369</v>
      </c>
      <c r="B43" s="397">
        <v>0</v>
      </c>
      <c r="C43" s="285">
        <f>B43/'- 3 -'!D43</f>
        <v>0</v>
      </c>
      <c r="D43" s="397">
        <f>B43/'- 7 -'!F43</f>
        <v>0</v>
      </c>
      <c r="E43" s="397">
        <v>8800</v>
      </c>
      <c r="F43" s="285">
        <f>E43/'- 3 -'!D43</f>
        <v>0.0009669560355857402</v>
      </c>
      <c r="G43" s="397">
        <f>E43/'- 7 -'!F43</f>
        <v>7.330279050395668</v>
      </c>
    </row>
    <row r="44" spans="1:7" ht="13.5" customHeight="1">
      <c r="A44" s="423" t="s">
        <v>370</v>
      </c>
      <c r="B44" s="396">
        <v>0</v>
      </c>
      <c r="C44" s="286">
        <f>B44/'- 3 -'!D44</f>
        <v>0</v>
      </c>
      <c r="D44" s="396">
        <f>B44/'- 7 -'!F44</f>
        <v>0</v>
      </c>
      <c r="E44" s="396">
        <v>2500</v>
      </c>
      <c r="F44" s="286">
        <f>E44/'- 3 -'!D44</f>
        <v>0.0003589366687834358</v>
      </c>
      <c r="G44" s="396">
        <f>E44/'- 7 -'!F44</f>
        <v>3.0193236714975846</v>
      </c>
    </row>
    <row r="45" spans="1:7" ht="13.5" customHeight="1">
      <c r="A45" s="422" t="s">
        <v>371</v>
      </c>
      <c r="B45" s="397">
        <v>107609</v>
      </c>
      <c r="C45" s="285">
        <f>B45/'- 3 -'!D45</f>
        <v>0.01045064744892479</v>
      </c>
      <c r="D45" s="397">
        <f>B45/'- 7 -'!F45</f>
        <v>76.10254596888261</v>
      </c>
      <c r="E45" s="397">
        <v>23330</v>
      </c>
      <c r="F45" s="285">
        <f>E45/'- 3 -'!D45</f>
        <v>0.0022657361836223304</v>
      </c>
      <c r="G45" s="397">
        <f>E45/'- 7 -'!F45</f>
        <v>16.4992927864215</v>
      </c>
    </row>
    <row r="46" spans="1:7" ht="13.5" customHeight="1">
      <c r="A46" s="423" t="s">
        <v>372</v>
      </c>
      <c r="B46" s="396">
        <v>1002200</v>
      </c>
      <c r="C46" s="286">
        <f>B46/'- 3 -'!D46</f>
        <v>0.0038384628377278536</v>
      </c>
      <c r="D46" s="396">
        <f>B46/'- 7 -'!F46</f>
        <v>32.34311716392622</v>
      </c>
      <c r="E46" s="396">
        <v>850800</v>
      </c>
      <c r="F46" s="286">
        <f>E46/'- 3 -'!D46</f>
        <v>0.0032585952727388324</v>
      </c>
      <c r="G46" s="396">
        <f>E46/'- 7 -'!F46</f>
        <v>27.457118422538848</v>
      </c>
    </row>
    <row r="47" spans="1:7" ht="13.5" customHeight="1">
      <c r="A47" s="422" t="s">
        <v>376</v>
      </c>
      <c r="B47" s="397">
        <v>0</v>
      </c>
      <c r="C47" s="285">
        <f>B47/'- 3 -'!D47</f>
        <v>0</v>
      </c>
      <c r="D47" s="397">
        <f>B47/'- 7 -'!F47</f>
        <v>0</v>
      </c>
      <c r="E47" s="397">
        <v>8606</v>
      </c>
      <c r="F47" s="285">
        <f>E47/'- 3 -'!D47</f>
        <v>0.001453190416575624</v>
      </c>
      <c r="G47" s="397">
        <f>E47/'- 7 -'!F47</f>
        <v>12.825633383010432</v>
      </c>
    </row>
    <row r="48" spans="1:7" ht="4.5" customHeight="1">
      <c r="A48" s="424"/>
      <c r="B48" s="333"/>
      <c r="C48" s="163"/>
      <c r="D48" s="333"/>
      <c r="E48" s="333"/>
      <c r="F48" s="163"/>
      <c r="G48" s="333"/>
    </row>
    <row r="49" spans="1:7" ht="13.5" customHeight="1">
      <c r="A49" s="418" t="s">
        <v>373</v>
      </c>
      <c r="B49" s="398">
        <f>SUM(B11:B47)</f>
        <v>2267724</v>
      </c>
      <c r="C49" s="82">
        <f>B49/'- 3 -'!D49</f>
        <v>0.0016088182035720337</v>
      </c>
      <c r="D49" s="398">
        <f>B49/'- 7 -'!F49</f>
        <v>12.648594451878846</v>
      </c>
      <c r="E49" s="398">
        <f>SUM(E11:E47)</f>
        <v>2309401</v>
      </c>
      <c r="F49" s="82">
        <f>E49/'- 3 -'!D49</f>
        <v>0.0016383856096012824</v>
      </c>
      <c r="G49" s="398">
        <f>E49/'- 7 -'!F49</f>
        <v>12.88105460618817</v>
      </c>
    </row>
    <row r="50" spans="1:7" ht="4.5" customHeight="1">
      <c r="A50" s="424" t="s">
        <v>3</v>
      </c>
      <c r="B50" s="333"/>
      <c r="C50" s="163"/>
      <c r="D50" s="10"/>
      <c r="E50" s="333"/>
      <c r="F50" s="163"/>
      <c r="G50" s="333"/>
    </row>
    <row r="51" spans="1:7" ht="13.5" customHeight="1">
      <c r="A51" s="423" t="s">
        <v>374</v>
      </c>
      <c r="B51" s="396">
        <v>0</v>
      </c>
      <c r="C51" s="286">
        <f>B51/'- 3 -'!D51</f>
        <v>0</v>
      </c>
      <c r="D51" s="9">
        <f>B51/'- 7 -'!F51</f>
        <v>0</v>
      </c>
      <c r="E51" s="396">
        <v>0</v>
      </c>
      <c r="F51" s="286">
        <f>E51/'- 3 -'!D51</f>
        <v>0</v>
      </c>
      <c r="G51" s="396">
        <f>E51/'- 7 -'!F51</f>
        <v>0</v>
      </c>
    </row>
    <row r="52" spans="1:7" ht="13.5" customHeight="1">
      <c r="A52" s="422" t="s">
        <v>375</v>
      </c>
      <c r="B52" s="397">
        <v>0</v>
      </c>
      <c r="C52" s="285">
        <f>B52/'- 3 -'!D52</f>
        <v>0</v>
      </c>
      <c r="D52" s="8">
        <f>B52/'- 7 -'!F52</f>
        <v>0</v>
      </c>
      <c r="E52" s="397">
        <v>12200</v>
      </c>
      <c r="F52" s="285">
        <f>E52/'- 3 -'!D52</f>
        <v>0.005138986414963044</v>
      </c>
      <c r="G52" s="397">
        <f>E52/'- 7 -'!F52</f>
        <v>50.413223140495866</v>
      </c>
    </row>
    <row r="53" spans="2:7" ht="49.5" customHeight="1">
      <c r="B53" s="75"/>
      <c r="C53" s="75"/>
      <c r="D53" s="75"/>
      <c r="E53" s="75"/>
      <c r="F53" s="75"/>
      <c r="G53" s="75"/>
    </row>
    <row r="54" spans="1:7" ht="12" customHeight="1">
      <c r="A54"/>
      <c r="C54" s="75"/>
      <c r="D54" s="75"/>
      <c r="E54" s="75"/>
      <c r="F54" s="75"/>
      <c r="G54" s="75"/>
    </row>
    <row r="55" ht="12" customHeight="1">
      <c r="A55" s="4"/>
    </row>
    <row r="56" ht="12" customHeight="1">
      <c r="A56" s="4"/>
    </row>
    <row r="57" ht="12" customHeight="1">
      <c r="A57" s="4"/>
    </row>
    <row r="58" ht="12" customHeight="1">
      <c r="A58" s="4"/>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G58"/>
  <sheetViews>
    <sheetView showGridLines="0" showZeros="0" workbookViewId="0" topLeftCell="A1">
      <selection activeCell="A1" sqref="A1"/>
    </sheetView>
  </sheetViews>
  <sheetFormatPr defaultColWidth="15.83203125" defaultRowHeight="12"/>
  <cols>
    <col min="1" max="1" width="35.83203125" style="68" customWidth="1"/>
    <col min="2" max="2" width="16.83203125" style="68" customWidth="1"/>
    <col min="3" max="3" width="15.83203125" style="68" customWidth="1"/>
    <col min="4" max="4" width="16.83203125" style="68" customWidth="1"/>
    <col min="5" max="5" width="15.83203125" style="68" customWidth="1"/>
    <col min="6" max="6" width="17.83203125" style="68" customWidth="1"/>
    <col min="7" max="16384" width="15.83203125" style="68" customWidth="1"/>
  </cols>
  <sheetData>
    <row r="1" spans="1:7" ht="6.75" customHeight="1">
      <c r="A1" s="66"/>
      <c r="B1" s="117"/>
      <c r="C1" s="117"/>
      <c r="D1" s="117"/>
      <c r="E1" s="117"/>
      <c r="F1" s="117"/>
      <c r="G1" s="117"/>
    </row>
    <row r="2" spans="1:7" ht="15.75" customHeight="1">
      <c r="A2" s="353"/>
      <c r="B2" s="395" t="s">
        <v>0</v>
      </c>
      <c r="C2" s="165"/>
      <c r="D2" s="165"/>
      <c r="E2" s="165"/>
      <c r="F2" s="179"/>
      <c r="G2" s="356" t="s">
        <v>307</v>
      </c>
    </row>
    <row r="3" spans="1:7" ht="15.75" customHeight="1">
      <c r="A3" s="354"/>
      <c r="B3" s="536" t="s">
        <v>569</v>
      </c>
      <c r="C3" s="168"/>
      <c r="D3" s="168"/>
      <c r="E3" s="168"/>
      <c r="F3" s="180"/>
      <c r="G3" s="183"/>
    </row>
    <row r="4" spans="2:7" ht="15.75" customHeight="1">
      <c r="B4" s="117"/>
      <c r="C4" s="117"/>
      <c r="D4" s="117"/>
      <c r="E4" s="117"/>
      <c r="F4" s="117"/>
      <c r="G4" s="117"/>
    </row>
    <row r="5" spans="2:7" ht="15.75" customHeight="1">
      <c r="B5" s="44"/>
      <c r="C5" s="117"/>
      <c r="D5" s="117"/>
      <c r="E5" s="117"/>
      <c r="F5" s="117"/>
      <c r="G5" s="117"/>
    </row>
    <row r="6" spans="2:7" ht="15.75" customHeight="1">
      <c r="B6" s="277" t="s">
        <v>25</v>
      </c>
      <c r="C6" s="184"/>
      <c r="D6" s="185"/>
      <c r="E6" s="185"/>
      <c r="F6" s="185"/>
      <c r="G6" s="186"/>
    </row>
    <row r="7" spans="2:7" ht="15.75" customHeight="1">
      <c r="B7" s="170"/>
      <c r="C7" s="53"/>
      <c r="D7" s="54"/>
      <c r="E7" s="53"/>
      <c r="F7" s="54" t="s">
        <v>57</v>
      </c>
      <c r="G7" s="53"/>
    </row>
    <row r="8" spans="1:7" ht="15.75" customHeight="1">
      <c r="A8" s="323"/>
      <c r="B8" s="56" t="s">
        <v>37</v>
      </c>
      <c r="C8" s="57"/>
      <c r="D8" s="55" t="s">
        <v>77</v>
      </c>
      <c r="E8" s="57"/>
      <c r="F8" s="55" t="s">
        <v>78</v>
      </c>
      <c r="G8" s="57"/>
    </row>
    <row r="9" spans="1:7" ht="15.75" customHeight="1">
      <c r="A9" s="324" t="s">
        <v>99</v>
      </c>
      <c r="B9" s="110" t="s">
        <v>100</v>
      </c>
      <c r="C9" s="110" t="s">
        <v>101</v>
      </c>
      <c r="D9" s="110" t="s">
        <v>100</v>
      </c>
      <c r="E9" s="110" t="s">
        <v>101</v>
      </c>
      <c r="F9" s="110" t="s">
        <v>100</v>
      </c>
      <c r="G9" s="110" t="s">
        <v>101</v>
      </c>
    </row>
    <row r="10" ht="4.5" customHeight="1">
      <c r="A10" s="63"/>
    </row>
    <row r="11" spans="1:7" ht="13.5" customHeight="1">
      <c r="A11" s="422" t="s">
        <v>338</v>
      </c>
      <c r="B11" s="318">
        <v>40137</v>
      </c>
      <c r="C11" s="285">
        <f>B11/'- 3 -'!D11</f>
        <v>0.00352586610229852</v>
      </c>
      <c r="D11" s="318">
        <v>738387</v>
      </c>
      <c r="E11" s="285">
        <f>D11/'- 3 -'!D11</f>
        <v>0.0648641825168273</v>
      </c>
      <c r="F11" s="318">
        <v>2000</v>
      </c>
      <c r="G11" s="285">
        <f>F11/'- 3 -'!D11</f>
        <v>0.0001756915615167312</v>
      </c>
    </row>
    <row r="12" spans="1:7" ht="13.5" customHeight="1">
      <c r="A12" s="423" t="s">
        <v>339</v>
      </c>
      <c r="B12" s="319">
        <v>54573</v>
      </c>
      <c r="C12" s="286">
        <f>B12/'- 3 -'!D12</f>
        <v>0.0028666246580673006</v>
      </c>
      <c r="D12" s="319">
        <v>1442823</v>
      </c>
      <c r="E12" s="286">
        <f>D12/'- 3 -'!D12</f>
        <v>0.07578897969740782</v>
      </c>
      <c r="F12" s="319">
        <v>2500</v>
      </c>
      <c r="G12" s="286">
        <f>F12/'- 3 -'!D12</f>
        <v>0.00013132064656823432</v>
      </c>
    </row>
    <row r="13" spans="1:7" ht="13.5" customHeight="1">
      <c r="A13" s="422" t="s">
        <v>340</v>
      </c>
      <c r="B13" s="318">
        <v>93600</v>
      </c>
      <c r="C13" s="285">
        <f>B13/'- 3 -'!D13</f>
        <v>0.0019285131493279048</v>
      </c>
      <c r="D13" s="318">
        <v>1180900</v>
      </c>
      <c r="E13" s="285">
        <f>D13/'- 3 -'!D13</f>
        <v>0.024330995491894474</v>
      </c>
      <c r="F13" s="318">
        <v>0</v>
      </c>
      <c r="G13" s="285">
        <f>F13/'- 3 -'!D13</f>
        <v>0</v>
      </c>
    </row>
    <row r="14" spans="1:7" ht="13.5" customHeight="1">
      <c r="A14" s="423" t="s">
        <v>377</v>
      </c>
      <c r="B14" s="319">
        <v>115659</v>
      </c>
      <c r="C14" s="286">
        <f>B14/'- 3 -'!D14</f>
        <v>0.002769735168306331</v>
      </c>
      <c r="D14" s="319">
        <v>3178725</v>
      </c>
      <c r="E14" s="286">
        <f>D14/'- 3 -'!D14</f>
        <v>0.07612227689046716</v>
      </c>
      <c r="F14" s="319">
        <v>206560</v>
      </c>
      <c r="G14" s="286">
        <f>F14/'- 3 -'!D14</f>
        <v>0.004946580001256761</v>
      </c>
    </row>
    <row r="15" spans="1:7" ht="13.5" customHeight="1">
      <c r="A15" s="422" t="s">
        <v>341</v>
      </c>
      <c r="B15" s="318">
        <v>59800</v>
      </c>
      <c r="C15" s="285">
        <f>B15/'- 3 -'!D15</f>
        <v>0.004614588845149754</v>
      </c>
      <c r="D15" s="318">
        <v>874200</v>
      </c>
      <c r="E15" s="285">
        <f>D15/'- 3 -'!D15</f>
        <v>0.06745942422123605</v>
      </c>
      <c r="F15" s="318">
        <v>1000</v>
      </c>
      <c r="G15" s="285">
        <f>F15/'- 3 -'!D15</f>
        <v>7.716703754431027E-05</v>
      </c>
    </row>
    <row r="16" spans="1:7" ht="13.5" customHeight="1">
      <c r="A16" s="423" t="s">
        <v>342</v>
      </c>
      <c r="B16" s="319">
        <v>0</v>
      </c>
      <c r="C16" s="286">
        <f>B16/'- 3 -'!D16</f>
        <v>0</v>
      </c>
      <c r="D16" s="319">
        <v>147016</v>
      </c>
      <c r="E16" s="286">
        <f>D16/'- 3 -'!D16</f>
        <v>0.013644382741010375</v>
      </c>
      <c r="F16" s="319">
        <v>510</v>
      </c>
      <c r="G16" s="286">
        <f>F16/'- 3 -'!D16</f>
        <v>4.733250257057253E-05</v>
      </c>
    </row>
    <row r="17" spans="1:7" ht="13.5" customHeight="1">
      <c r="A17" s="422" t="s">
        <v>343</v>
      </c>
      <c r="B17" s="318">
        <v>32710</v>
      </c>
      <c r="C17" s="285">
        <f>B17/'- 3 -'!D17</f>
        <v>0.0025976779729058454</v>
      </c>
      <c r="D17" s="318">
        <v>1028710</v>
      </c>
      <c r="E17" s="285">
        <f>D17/'- 3 -'!D17</f>
        <v>0.08169542364744642</v>
      </c>
      <c r="F17" s="318">
        <v>1500</v>
      </c>
      <c r="G17" s="285">
        <f>F17/'- 3 -'!D17</f>
        <v>0.0001191231109556334</v>
      </c>
    </row>
    <row r="18" spans="1:7" ht="13.5" customHeight="1">
      <c r="A18" s="423" t="s">
        <v>344</v>
      </c>
      <c r="B18" s="319">
        <v>119322</v>
      </c>
      <c r="C18" s="286">
        <f>B18/'- 3 -'!D18</f>
        <v>0.0015904839363481723</v>
      </c>
      <c r="D18" s="319">
        <v>2988246</v>
      </c>
      <c r="E18" s="286">
        <f>D18/'- 3 -'!D18</f>
        <v>0.03983135767801981</v>
      </c>
      <c r="F18" s="319">
        <v>70950</v>
      </c>
      <c r="G18" s="286">
        <f>F18/'- 3 -'!D18</f>
        <v>0.0009457169280091083</v>
      </c>
    </row>
    <row r="19" spans="1:7" ht="13.5" customHeight="1">
      <c r="A19" s="422" t="s">
        <v>345</v>
      </c>
      <c r="B19" s="318">
        <v>43200</v>
      </c>
      <c r="C19" s="285">
        <f>B19/'- 3 -'!D19</f>
        <v>0.00235172752623578</v>
      </c>
      <c r="D19" s="318">
        <v>622500</v>
      </c>
      <c r="E19" s="285">
        <f>D19/'- 3 -'!D19</f>
        <v>0.03388774039541141</v>
      </c>
      <c r="F19" s="318">
        <v>18000</v>
      </c>
      <c r="G19" s="285">
        <f>F19/'- 3 -'!D19</f>
        <v>0.0009798864692649083</v>
      </c>
    </row>
    <row r="20" spans="1:7" ht="13.5" customHeight="1">
      <c r="A20" s="423" t="s">
        <v>346</v>
      </c>
      <c r="B20" s="319">
        <v>93372</v>
      </c>
      <c r="C20" s="286">
        <f>B20/'- 3 -'!D20</f>
        <v>0.002576054610636182</v>
      </c>
      <c r="D20" s="319">
        <v>1883444</v>
      </c>
      <c r="E20" s="286">
        <f>D20/'- 3 -'!D20</f>
        <v>0.051962629054481575</v>
      </c>
      <c r="F20" s="319">
        <v>5000</v>
      </c>
      <c r="G20" s="286">
        <f>F20/'- 3 -'!D20</f>
        <v>0.00013794577660520188</v>
      </c>
    </row>
    <row r="21" spans="1:7" ht="13.5" customHeight="1">
      <c r="A21" s="422" t="s">
        <v>347</v>
      </c>
      <c r="B21" s="318">
        <v>121000</v>
      </c>
      <c r="C21" s="285">
        <f>B21/'- 3 -'!D21</f>
        <v>0.005069761595508443</v>
      </c>
      <c r="D21" s="318">
        <v>1514000</v>
      </c>
      <c r="E21" s="285">
        <f>D21/'- 3 -'!D21</f>
        <v>0.06343486822809738</v>
      </c>
      <c r="F21" s="318">
        <v>0</v>
      </c>
      <c r="G21" s="285">
        <f>F21/'- 3 -'!D21</f>
        <v>0</v>
      </c>
    </row>
    <row r="22" spans="1:7" ht="13.5" customHeight="1">
      <c r="A22" s="423" t="s">
        <v>348</v>
      </c>
      <c r="B22" s="319">
        <v>51520</v>
      </c>
      <c r="C22" s="286">
        <f>B22/'- 3 -'!D22</f>
        <v>0.004124495065576429</v>
      </c>
      <c r="D22" s="319">
        <v>323000</v>
      </c>
      <c r="E22" s="286">
        <f>D22/'- 3 -'!D22</f>
        <v>0.025858150352895706</v>
      </c>
      <c r="F22" s="319">
        <v>6500</v>
      </c>
      <c r="G22" s="286">
        <f>F22/'- 3 -'!D22</f>
        <v>0.000520365254779635</v>
      </c>
    </row>
    <row r="23" spans="1:7" ht="13.5" customHeight="1">
      <c r="A23" s="422" t="s">
        <v>349</v>
      </c>
      <c r="B23" s="318">
        <v>33500</v>
      </c>
      <c r="C23" s="285">
        <f>B23/'- 3 -'!D23</f>
        <v>0.003156956825552691</v>
      </c>
      <c r="D23" s="318">
        <v>1174700</v>
      </c>
      <c r="E23" s="285">
        <f>D23/'- 3 -'!D23</f>
        <v>0.11070081143214168</v>
      </c>
      <c r="F23" s="318">
        <v>0</v>
      </c>
      <c r="G23" s="285">
        <f>F23/'- 3 -'!D23</f>
        <v>0</v>
      </c>
    </row>
    <row r="24" spans="1:7" ht="13.5" customHeight="1">
      <c r="A24" s="423" t="s">
        <v>350</v>
      </c>
      <c r="B24" s="319">
        <v>119310</v>
      </c>
      <c r="C24" s="286">
        <f>B24/'- 3 -'!D24</f>
        <v>0.003440185933240901</v>
      </c>
      <c r="D24" s="319">
        <v>1606950</v>
      </c>
      <c r="E24" s="286">
        <f>D24/'- 3 -'!D24</f>
        <v>0.04633481506513675</v>
      </c>
      <c r="F24" s="319">
        <v>7000</v>
      </c>
      <c r="G24" s="286">
        <f>F24/'- 3 -'!D24</f>
        <v>0.00020183808174240473</v>
      </c>
    </row>
    <row r="25" spans="1:7" ht="13.5" customHeight="1">
      <c r="A25" s="422" t="s">
        <v>351</v>
      </c>
      <c r="B25" s="318">
        <v>182034</v>
      </c>
      <c r="C25" s="285">
        <f>B25/'- 3 -'!D25</f>
        <v>0.0016360544651172146</v>
      </c>
      <c r="D25" s="318">
        <v>1353408</v>
      </c>
      <c r="E25" s="285">
        <f>D25/'- 3 -'!D25</f>
        <v>0.012163932021080454</v>
      </c>
      <c r="F25" s="318">
        <v>6000</v>
      </c>
      <c r="G25" s="285">
        <f>F25/'- 3 -'!D25</f>
        <v>5.3925787439177776E-05</v>
      </c>
    </row>
    <row r="26" spans="1:7" ht="13.5" customHeight="1">
      <c r="A26" s="423" t="s">
        <v>352</v>
      </c>
      <c r="B26" s="319">
        <v>97717</v>
      </c>
      <c r="C26" s="286">
        <f>B26/'- 3 -'!D26</f>
        <v>0.0037083422958151826</v>
      </c>
      <c r="D26" s="319">
        <v>1755884</v>
      </c>
      <c r="E26" s="286">
        <f>D26/'- 3 -'!D26</f>
        <v>0.06663547697683254</v>
      </c>
      <c r="F26" s="319">
        <v>3000</v>
      </c>
      <c r="G26" s="286">
        <f>F26/'- 3 -'!D26</f>
        <v>0.00011384945186042908</v>
      </c>
    </row>
    <row r="27" spans="1:7" ht="13.5" customHeight="1">
      <c r="A27" s="422" t="s">
        <v>353</v>
      </c>
      <c r="B27" s="318">
        <v>0</v>
      </c>
      <c r="C27" s="285">
        <f>B27/'- 3 -'!D27</f>
        <v>0</v>
      </c>
      <c r="D27" s="318">
        <v>37407</v>
      </c>
      <c r="E27" s="285">
        <f>D27/'- 3 -'!D27</f>
        <v>0.0013746482624684092</v>
      </c>
      <c r="F27" s="318">
        <v>11135</v>
      </c>
      <c r="G27" s="285">
        <f>F27/'- 3 -'!D27</f>
        <v>0.0004091936910895217</v>
      </c>
    </row>
    <row r="28" spans="1:7" ht="13.5" customHeight="1">
      <c r="A28" s="423" t="s">
        <v>354</v>
      </c>
      <c r="B28" s="319">
        <v>46891.27</v>
      </c>
      <c r="C28" s="286">
        <f>B28/'- 3 -'!D28</f>
        <v>0.0028617776552972013</v>
      </c>
      <c r="D28" s="319">
        <v>1713601.5</v>
      </c>
      <c r="E28" s="286">
        <f>D28/'- 3 -'!D28</f>
        <v>0.10458122551988391</v>
      </c>
      <c r="F28" s="319">
        <v>750</v>
      </c>
      <c r="G28" s="286">
        <f>F28/'- 3 -'!D28</f>
        <v>4.577255513601788E-05</v>
      </c>
    </row>
    <row r="29" spans="1:7" ht="13.5" customHeight="1">
      <c r="A29" s="422" t="s">
        <v>355</v>
      </c>
      <c r="B29" s="318">
        <v>136749</v>
      </c>
      <c r="C29" s="285">
        <f>B29/'- 3 -'!D29</f>
        <v>0.0013182162116735835</v>
      </c>
      <c r="D29" s="318">
        <v>1161400</v>
      </c>
      <c r="E29" s="285">
        <f>D29/'- 3 -'!D29</f>
        <v>0.011195521051252294</v>
      </c>
      <c r="F29" s="318">
        <v>30000</v>
      </c>
      <c r="G29" s="285">
        <f>F29/'- 3 -'!D29</f>
        <v>0.0002891903147387367</v>
      </c>
    </row>
    <row r="30" spans="1:7" ht="13.5" customHeight="1">
      <c r="A30" s="423" t="s">
        <v>356</v>
      </c>
      <c r="B30" s="319">
        <v>33502</v>
      </c>
      <c r="C30" s="286">
        <f>B30/'- 3 -'!D30</f>
        <v>0.0033436664757064694</v>
      </c>
      <c r="D30" s="319">
        <v>885640</v>
      </c>
      <c r="E30" s="286">
        <f>D30/'- 3 -'!D30</f>
        <v>0.08839128343217353</v>
      </c>
      <c r="F30" s="319">
        <v>23840</v>
      </c>
      <c r="G30" s="286">
        <f>F30/'- 3 -'!D30</f>
        <v>0.002379350748637163</v>
      </c>
    </row>
    <row r="31" spans="1:7" ht="13.5" customHeight="1">
      <c r="A31" s="422" t="s">
        <v>357</v>
      </c>
      <c r="B31" s="318">
        <v>54504</v>
      </c>
      <c r="C31" s="285">
        <f>B31/'- 3 -'!D31</f>
        <v>0.002233121971217703</v>
      </c>
      <c r="D31" s="318">
        <v>722724</v>
      </c>
      <c r="E31" s="285">
        <f>D31/'- 3 -'!D31</f>
        <v>0.029611236671186394</v>
      </c>
      <c r="F31" s="318">
        <v>0</v>
      </c>
      <c r="G31" s="285">
        <f>F31/'- 3 -'!D31</f>
        <v>0</v>
      </c>
    </row>
    <row r="32" spans="1:7" ht="13.5" customHeight="1">
      <c r="A32" s="423" t="s">
        <v>358</v>
      </c>
      <c r="B32" s="319">
        <v>49040</v>
      </c>
      <c r="C32" s="286">
        <f>B32/'- 3 -'!D32</f>
        <v>0.0025743109177554908</v>
      </c>
      <c r="D32" s="319">
        <v>1495600</v>
      </c>
      <c r="E32" s="286">
        <f>D32/'- 3 -'!D32</f>
        <v>0.07851018369892153</v>
      </c>
      <c r="F32" s="319">
        <v>8000</v>
      </c>
      <c r="G32" s="286">
        <f>F32/'- 3 -'!D32</f>
        <v>0.0004199528413956755</v>
      </c>
    </row>
    <row r="33" spans="1:7" ht="13.5" customHeight="1">
      <c r="A33" s="422" t="s">
        <v>359</v>
      </c>
      <c r="B33" s="318">
        <v>119215</v>
      </c>
      <c r="C33" s="285">
        <f>B33/'- 3 -'!D33</f>
        <v>0.005640296551430477</v>
      </c>
      <c r="D33" s="318">
        <v>1766750</v>
      </c>
      <c r="E33" s="285">
        <f>D33/'- 3 -'!D33</f>
        <v>0.08358842370708212</v>
      </c>
      <c r="F33" s="318">
        <v>0</v>
      </c>
      <c r="G33" s="285">
        <f>F33/'- 3 -'!D33</f>
        <v>0</v>
      </c>
    </row>
    <row r="34" spans="1:7" ht="13.5" customHeight="1">
      <c r="A34" s="423" t="s">
        <v>360</v>
      </c>
      <c r="B34" s="319">
        <v>53990</v>
      </c>
      <c r="C34" s="286">
        <f>B34/'- 3 -'!D34</f>
        <v>0.003071626297262879</v>
      </c>
      <c r="D34" s="319">
        <v>1530540</v>
      </c>
      <c r="E34" s="286">
        <f>D34/'- 3 -'!D34</f>
        <v>0.08707625325083769</v>
      </c>
      <c r="F34" s="319">
        <v>2500</v>
      </c>
      <c r="G34" s="286">
        <f>F34/'- 3 -'!D34</f>
        <v>0.000142231260291854</v>
      </c>
    </row>
    <row r="35" spans="1:7" ht="13.5" customHeight="1">
      <c r="A35" s="422" t="s">
        <v>361</v>
      </c>
      <c r="B35" s="318">
        <v>269400</v>
      </c>
      <c r="C35" s="285">
        <f>B35/'- 3 -'!D35</f>
        <v>0.0021266993030015385</v>
      </c>
      <c r="D35" s="318">
        <v>2054750</v>
      </c>
      <c r="E35" s="285">
        <f>D35/'- 3 -'!D35</f>
        <v>0.016220621354277695</v>
      </c>
      <c r="F35" s="318">
        <v>30700</v>
      </c>
      <c r="G35" s="285">
        <f>F35/'- 3 -'!D35</f>
        <v>0.0002423521477436794</v>
      </c>
    </row>
    <row r="36" spans="1:7" ht="13.5" customHeight="1">
      <c r="A36" s="423" t="s">
        <v>362</v>
      </c>
      <c r="B36" s="319">
        <v>40025</v>
      </c>
      <c r="C36" s="286">
        <f>B36/'- 3 -'!D36</f>
        <v>0.002415114240485038</v>
      </c>
      <c r="D36" s="319">
        <v>1070000</v>
      </c>
      <c r="E36" s="286">
        <f>D36/'- 3 -'!D36</f>
        <v>0.06456395346206098</v>
      </c>
      <c r="F36" s="319">
        <v>6500</v>
      </c>
      <c r="G36" s="286">
        <f>F36/'- 3 -'!D36</f>
        <v>0.00039221093224616485</v>
      </c>
    </row>
    <row r="37" spans="1:7" ht="13.5" customHeight="1">
      <c r="A37" s="422" t="s">
        <v>363</v>
      </c>
      <c r="B37" s="318">
        <v>88533</v>
      </c>
      <c r="C37" s="285">
        <f>B37/'- 3 -'!D37</f>
        <v>0.0034731614665523916</v>
      </c>
      <c r="D37" s="318">
        <v>1616294</v>
      </c>
      <c r="E37" s="285">
        <f>D37/'- 3 -'!D37</f>
        <v>0.0634074304431097</v>
      </c>
      <c r="F37" s="318">
        <v>8000</v>
      </c>
      <c r="G37" s="285">
        <f>F37/'- 3 -'!D37</f>
        <v>0.00031384107318648566</v>
      </c>
    </row>
    <row r="38" spans="1:7" ht="13.5" customHeight="1">
      <c r="A38" s="423" t="s">
        <v>364</v>
      </c>
      <c r="B38" s="319">
        <v>171739</v>
      </c>
      <c r="C38" s="286">
        <f>B38/'- 3 -'!D38</f>
        <v>0.0026256158648419138</v>
      </c>
      <c r="D38" s="319">
        <v>1379624</v>
      </c>
      <c r="E38" s="286">
        <f>D38/'- 3 -'!D38</f>
        <v>0.02109225430401167</v>
      </c>
      <c r="F38" s="319">
        <v>0</v>
      </c>
      <c r="G38" s="286">
        <f>F38/'- 3 -'!D38</f>
        <v>0</v>
      </c>
    </row>
    <row r="39" spans="1:7" ht="13.5" customHeight="1">
      <c r="A39" s="422" t="s">
        <v>365</v>
      </c>
      <c r="B39" s="318">
        <v>37440</v>
      </c>
      <c r="C39" s="285">
        <f>B39/'- 3 -'!D39</f>
        <v>0.0025169170911779433</v>
      </c>
      <c r="D39" s="318">
        <v>1366100</v>
      </c>
      <c r="E39" s="285">
        <f>D39/'- 3 -'!D39</f>
        <v>0.09183655016715248</v>
      </c>
      <c r="F39" s="318">
        <v>8500</v>
      </c>
      <c r="G39" s="285">
        <f>F39/'- 3 -'!D39</f>
        <v>0.0005714154720890096</v>
      </c>
    </row>
    <row r="40" spans="1:7" ht="13.5" customHeight="1">
      <c r="A40" s="423" t="s">
        <v>366</v>
      </c>
      <c r="B40" s="319">
        <v>74307</v>
      </c>
      <c r="C40" s="286">
        <f>B40/'- 3 -'!D40</f>
        <v>0.0011146906528297633</v>
      </c>
      <c r="D40" s="319">
        <v>1141294</v>
      </c>
      <c r="E40" s="286">
        <f>D40/'- 3 -'!D40</f>
        <v>0.017120725556551766</v>
      </c>
      <c r="F40" s="319">
        <v>0</v>
      </c>
      <c r="G40" s="286">
        <f>F40/'- 3 -'!D40</f>
        <v>0</v>
      </c>
    </row>
    <row r="41" spans="1:7" ht="13.5" customHeight="1">
      <c r="A41" s="422" t="s">
        <v>367</v>
      </c>
      <c r="B41" s="318">
        <v>262689</v>
      </c>
      <c r="C41" s="285">
        <f>B41/'- 3 -'!D41</f>
        <v>0.006616075954624261</v>
      </c>
      <c r="D41" s="318">
        <v>3606604</v>
      </c>
      <c r="E41" s="285">
        <f>D41/'- 3 -'!D41</f>
        <v>0.09083580204063237</v>
      </c>
      <c r="F41" s="318">
        <v>21390</v>
      </c>
      <c r="G41" s="285">
        <f>F41/'- 3 -'!D41</f>
        <v>0.0005387277909216333</v>
      </c>
    </row>
    <row r="42" spans="1:7" ht="13.5" customHeight="1">
      <c r="A42" s="423" t="s">
        <v>368</v>
      </c>
      <c r="B42" s="319">
        <v>64355</v>
      </c>
      <c r="C42" s="286">
        <f>B42/'- 3 -'!D42</f>
        <v>0.004199991515827875</v>
      </c>
      <c r="D42" s="319">
        <v>1099104</v>
      </c>
      <c r="E42" s="286">
        <f>D42/'- 3 -'!D42</f>
        <v>0.07173067321905806</v>
      </c>
      <c r="F42" s="319">
        <v>0</v>
      </c>
      <c r="G42" s="286">
        <f>F42/'- 3 -'!D42</f>
        <v>0</v>
      </c>
    </row>
    <row r="43" spans="1:7" ht="13.5" customHeight="1">
      <c r="A43" s="422" t="s">
        <v>369</v>
      </c>
      <c r="B43" s="318">
        <v>15489</v>
      </c>
      <c r="C43" s="285">
        <f>B43/'- 3 -'!D43</f>
        <v>0.001701952503998583</v>
      </c>
      <c r="D43" s="318">
        <v>703449</v>
      </c>
      <c r="E43" s="285">
        <f>D43/'- 3 -'!D43</f>
        <v>0.07729593821326743</v>
      </c>
      <c r="F43" s="318">
        <v>0</v>
      </c>
      <c r="G43" s="285">
        <f>F43/'- 3 -'!D43</f>
        <v>0</v>
      </c>
    </row>
    <row r="44" spans="1:7" ht="13.5" customHeight="1">
      <c r="A44" s="423" t="s">
        <v>370</v>
      </c>
      <c r="B44" s="319">
        <v>20838</v>
      </c>
      <c r="C44" s="286">
        <f>B44/'- 3 -'!D44</f>
        <v>0.0029918089216436944</v>
      </c>
      <c r="D44" s="319">
        <v>719885</v>
      </c>
      <c r="E44" s="286">
        <f>D44/'- 3 -'!D44</f>
        <v>0.10335724952286549</v>
      </c>
      <c r="F44" s="319">
        <v>4000</v>
      </c>
      <c r="G44" s="286">
        <f>F44/'- 3 -'!D44</f>
        <v>0.0005742986700534974</v>
      </c>
    </row>
    <row r="45" spans="1:7" ht="13.5" customHeight="1">
      <c r="A45" s="422" t="s">
        <v>371</v>
      </c>
      <c r="B45" s="318">
        <v>6082</v>
      </c>
      <c r="C45" s="285">
        <f>B45/'- 3 -'!D45</f>
        <v>0.000590664700762581</v>
      </c>
      <c r="D45" s="318">
        <v>341280</v>
      </c>
      <c r="E45" s="285">
        <f>D45/'- 3 -'!D45</f>
        <v>0.0331440396376609</v>
      </c>
      <c r="F45" s="318">
        <v>8900</v>
      </c>
      <c r="G45" s="285">
        <f>F45/'- 3 -'!D45</f>
        <v>0.000864339992894931</v>
      </c>
    </row>
    <row r="46" spans="1:7" ht="13.5" customHeight="1">
      <c r="A46" s="423" t="s">
        <v>372</v>
      </c>
      <c r="B46" s="319">
        <v>176200</v>
      </c>
      <c r="C46" s="286">
        <f>B46/'- 3 -'!D46</f>
        <v>0.0006748524765592175</v>
      </c>
      <c r="D46" s="319">
        <v>2692400</v>
      </c>
      <c r="E46" s="286">
        <f>D46/'- 3 -'!D46</f>
        <v>0.010311990964177283</v>
      </c>
      <c r="F46" s="319">
        <v>0</v>
      </c>
      <c r="G46" s="286">
        <f>F46/'- 3 -'!D46</f>
        <v>0</v>
      </c>
    </row>
    <row r="47" spans="1:7" ht="13.5" customHeight="1">
      <c r="A47" s="422" t="s">
        <v>376</v>
      </c>
      <c r="B47" s="318">
        <v>0</v>
      </c>
      <c r="C47" s="285">
        <f>B47/'- 3 -'!D47</f>
        <v>0</v>
      </c>
      <c r="D47" s="318">
        <v>0</v>
      </c>
      <c r="E47" s="285">
        <f>D47/'- 3 -'!D47</f>
        <v>0</v>
      </c>
      <c r="F47" s="318">
        <v>0</v>
      </c>
      <c r="G47" s="285">
        <f>F47/'- 3 -'!D47</f>
        <v>0</v>
      </c>
    </row>
    <row r="48" spans="1:7" ht="4.5" customHeight="1">
      <c r="A48" s="424"/>
      <c r="B48" s="320"/>
      <c r="C48" s="163"/>
      <c r="D48" s="320"/>
      <c r="E48" s="163"/>
      <c r="F48" s="320"/>
      <c r="G48" s="163"/>
    </row>
    <row r="49" spans="1:7" ht="13.5" customHeight="1">
      <c r="A49" s="418" t="s">
        <v>373</v>
      </c>
      <c r="B49" s="321">
        <f>SUM(B11:B47)</f>
        <v>2978442.27</v>
      </c>
      <c r="C49" s="82">
        <f>B49/'- 3 -'!D49</f>
        <v>0.002113031454561671</v>
      </c>
      <c r="D49" s="321">
        <f>SUM(D11:D47)</f>
        <v>48917339.5</v>
      </c>
      <c r="E49" s="82">
        <f>D49/'- 3 -'!D49</f>
        <v>0.03470400553943658</v>
      </c>
      <c r="F49" s="321">
        <f>SUM(F11:F47)</f>
        <v>494735</v>
      </c>
      <c r="G49" s="82">
        <f>F49/'- 3 -'!D49</f>
        <v>0.0003509856904738893</v>
      </c>
    </row>
    <row r="50" spans="1:7" ht="4.5" customHeight="1">
      <c r="A50" s="424" t="s">
        <v>3</v>
      </c>
      <c r="B50" s="320"/>
      <c r="C50" s="163"/>
      <c r="D50" s="320"/>
      <c r="E50" s="163"/>
      <c r="F50" s="320"/>
      <c r="G50" s="163"/>
    </row>
    <row r="51" spans="1:7" ht="13.5" customHeight="1">
      <c r="A51" s="423" t="s">
        <v>374</v>
      </c>
      <c r="B51" s="319">
        <v>0</v>
      </c>
      <c r="C51" s="286">
        <f>B51/'- 3 -'!D51</f>
        <v>0</v>
      </c>
      <c r="D51" s="319">
        <v>56116</v>
      </c>
      <c r="E51" s="286">
        <f>D51/'- 3 -'!D51</f>
        <v>0.04113964273516382</v>
      </c>
      <c r="F51" s="319">
        <v>0</v>
      </c>
      <c r="G51" s="286">
        <f>F51/'- 3 -'!D51</f>
        <v>0</v>
      </c>
    </row>
    <row r="52" spans="1:7" ht="13.5" customHeight="1">
      <c r="A52" s="422" t="s">
        <v>375</v>
      </c>
      <c r="B52" s="318">
        <v>0</v>
      </c>
      <c r="C52" s="285">
        <f>B52/'- 3 -'!D52</f>
        <v>0</v>
      </c>
      <c r="D52" s="318">
        <v>7000</v>
      </c>
      <c r="E52" s="285">
        <f>D52/'- 3 -'!D52</f>
        <v>0.0029485987626837137</v>
      </c>
      <c r="F52" s="318">
        <v>0</v>
      </c>
      <c r="G52" s="285">
        <f>F52/'- 3 -'!D52</f>
        <v>0</v>
      </c>
    </row>
    <row r="53" ht="49.5" customHeight="1"/>
    <row r="54" spans="1:5" ht="12" customHeight="1">
      <c r="A54" s="4"/>
      <c r="D54" s="125"/>
      <c r="E54" s="125"/>
    </row>
    <row r="55" spans="1:5" ht="12" customHeight="1">
      <c r="A55" s="4"/>
      <c r="D55" s="125"/>
      <c r="E55" s="125"/>
    </row>
    <row r="56" spans="1:5" ht="12" customHeight="1">
      <c r="A56" s="4"/>
      <c r="D56" s="125"/>
      <c r="E56" s="125"/>
    </row>
    <row r="57" spans="1:5" ht="12" customHeight="1">
      <c r="A57" s="4"/>
      <c r="D57" s="125"/>
      <c r="E57" s="125"/>
    </row>
    <row r="58" ht="12" customHeight="1">
      <c r="A58" s="4"/>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G58"/>
  <sheetViews>
    <sheetView showGridLines="0" showZeros="0" workbookViewId="0" topLeftCell="A1">
      <selection activeCell="A1" sqref="A1"/>
    </sheetView>
  </sheetViews>
  <sheetFormatPr defaultColWidth="15.83203125" defaultRowHeight="12"/>
  <cols>
    <col min="1" max="1" width="35.83203125" style="68" customWidth="1"/>
    <col min="2" max="2" width="19.83203125" style="68" customWidth="1"/>
    <col min="3" max="3" width="15.83203125" style="68" customWidth="1"/>
    <col min="4" max="4" width="19.83203125" style="68" customWidth="1"/>
    <col min="5" max="5" width="15.83203125" style="68" customWidth="1"/>
    <col min="6" max="6" width="14.83203125" style="68" customWidth="1"/>
    <col min="7" max="16384" width="15.83203125" style="68" customWidth="1"/>
  </cols>
  <sheetData>
    <row r="1" spans="1:7" ht="6.75" customHeight="1">
      <c r="A1" s="66"/>
      <c r="B1" s="117"/>
      <c r="C1" s="117"/>
      <c r="D1" s="117"/>
      <c r="E1" s="117"/>
      <c r="F1" s="117"/>
      <c r="G1" s="117"/>
    </row>
    <row r="2" spans="1:7" ht="15.75" customHeight="1">
      <c r="A2" s="353"/>
      <c r="B2" s="395" t="s">
        <v>0</v>
      </c>
      <c r="C2" s="165"/>
      <c r="D2" s="165"/>
      <c r="E2" s="165"/>
      <c r="F2" s="179"/>
      <c r="G2" s="356" t="s">
        <v>306</v>
      </c>
    </row>
    <row r="3" spans="1:7" ht="15.75" customHeight="1">
      <c r="A3" s="354"/>
      <c r="B3" s="536" t="s">
        <v>569</v>
      </c>
      <c r="C3" s="168"/>
      <c r="D3" s="168"/>
      <c r="E3" s="168"/>
      <c r="F3" s="180"/>
      <c r="G3" s="183"/>
    </row>
    <row r="4" spans="2:7" ht="15.75" customHeight="1">
      <c r="B4" s="117"/>
      <c r="C4" s="117"/>
      <c r="D4" s="117"/>
      <c r="E4" s="117"/>
      <c r="F4" s="117"/>
      <c r="G4" s="117"/>
    </row>
    <row r="5" spans="2:7" ht="15.75" customHeight="1">
      <c r="B5" s="44"/>
      <c r="C5" s="117"/>
      <c r="D5" s="117"/>
      <c r="E5" s="117"/>
      <c r="F5" s="117"/>
      <c r="G5" s="117"/>
    </row>
    <row r="6" spans="2:7" ht="15.75" customHeight="1">
      <c r="B6" s="277" t="s">
        <v>229</v>
      </c>
      <c r="C6" s="128"/>
      <c r="D6" s="104"/>
      <c r="E6" s="105"/>
      <c r="F6" s="117"/>
      <c r="G6" s="126"/>
    </row>
    <row r="7" spans="2:7" ht="15.75" customHeight="1">
      <c r="B7" s="54" t="s">
        <v>58</v>
      </c>
      <c r="C7" s="53"/>
      <c r="D7" s="54" t="s">
        <v>388</v>
      </c>
      <c r="E7" s="53"/>
      <c r="F7" s="147"/>
      <c r="G7" s="117"/>
    </row>
    <row r="8" spans="1:7" ht="15.75" customHeight="1">
      <c r="A8" s="323"/>
      <c r="B8" s="56" t="s">
        <v>79</v>
      </c>
      <c r="C8" s="57"/>
      <c r="D8" s="55" t="s">
        <v>318</v>
      </c>
      <c r="E8" s="57"/>
      <c r="F8" s="117"/>
      <c r="G8" s="117"/>
    </row>
    <row r="9" spans="1:5" ht="15.75" customHeight="1">
      <c r="A9" s="324" t="s">
        <v>99</v>
      </c>
      <c r="B9" s="110" t="s">
        <v>100</v>
      </c>
      <c r="C9" s="110" t="s">
        <v>101</v>
      </c>
      <c r="D9" s="110" t="s">
        <v>100</v>
      </c>
      <c r="E9" s="110" t="s">
        <v>101</v>
      </c>
    </row>
    <row r="10" ht="4.5" customHeight="1">
      <c r="A10" s="63"/>
    </row>
    <row r="11" spans="1:5" ht="13.5" customHeight="1">
      <c r="A11" s="422" t="s">
        <v>338</v>
      </c>
      <c r="B11" s="318">
        <v>0</v>
      </c>
      <c r="C11" s="285">
        <f>B11/'- 3 -'!D11</f>
        <v>0</v>
      </c>
      <c r="D11" s="318">
        <v>61000</v>
      </c>
      <c r="E11" s="285">
        <f>D11/'- 3 -'!D11</f>
        <v>0.005358592626260301</v>
      </c>
    </row>
    <row r="12" spans="1:5" ht="13.5" customHeight="1">
      <c r="A12" s="423" t="s">
        <v>339</v>
      </c>
      <c r="B12" s="319">
        <v>0</v>
      </c>
      <c r="C12" s="286">
        <f>B12/'- 3 -'!D12</f>
        <v>0</v>
      </c>
      <c r="D12" s="319">
        <v>8000</v>
      </c>
      <c r="E12" s="286">
        <f>D12/'- 3 -'!D12</f>
        <v>0.0004202260690183498</v>
      </c>
    </row>
    <row r="13" spans="1:5" ht="13.5" customHeight="1">
      <c r="A13" s="422" t="s">
        <v>340</v>
      </c>
      <c r="B13" s="318">
        <v>0</v>
      </c>
      <c r="C13" s="285">
        <f>B13/'- 3 -'!D13</f>
        <v>0</v>
      </c>
      <c r="D13" s="318">
        <v>24200</v>
      </c>
      <c r="E13" s="285">
        <f>D13/'- 3 -'!D13</f>
        <v>0.0004986113057023002</v>
      </c>
    </row>
    <row r="14" spans="1:5" ht="13.5" customHeight="1">
      <c r="A14" s="423" t="s">
        <v>377</v>
      </c>
      <c r="B14" s="319">
        <v>14400</v>
      </c>
      <c r="C14" s="286">
        <f>B14/'- 3 -'!D14</f>
        <v>0.0003448429125585658</v>
      </c>
      <c r="D14" s="319">
        <v>108485</v>
      </c>
      <c r="E14" s="286">
        <f>D14/'- 3 -'!D14</f>
        <v>0.002597936345063612</v>
      </c>
    </row>
    <row r="15" spans="1:5" ht="13.5" customHeight="1">
      <c r="A15" s="422" t="s">
        <v>341</v>
      </c>
      <c r="B15" s="318">
        <v>0</v>
      </c>
      <c r="C15" s="285">
        <f>B15/'- 3 -'!D15</f>
        <v>0</v>
      </c>
      <c r="D15" s="318">
        <v>24000</v>
      </c>
      <c r="E15" s="285">
        <f>D15/'- 3 -'!D15</f>
        <v>0.0018520089010634468</v>
      </c>
    </row>
    <row r="16" spans="1:5" ht="13.5" customHeight="1">
      <c r="A16" s="423" t="s">
        <v>342</v>
      </c>
      <c r="B16" s="319">
        <v>0</v>
      </c>
      <c r="C16" s="286">
        <f>B16/'- 3 -'!D16</f>
        <v>0</v>
      </c>
      <c r="D16" s="319">
        <v>47181</v>
      </c>
      <c r="E16" s="286">
        <f>D16/'- 3 -'!D16</f>
        <v>0.004378813340749377</v>
      </c>
    </row>
    <row r="17" spans="1:5" ht="13.5" customHeight="1">
      <c r="A17" s="422" t="s">
        <v>343</v>
      </c>
      <c r="B17" s="318">
        <v>0</v>
      </c>
      <c r="C17" s="285">
        <f>B17/'- 3 -'!D17</f>
        <v>0</v>
      </c>
      <c r="D17" s="318">
        <v>23000</v>
      </c>
      <c r="E17" s="285">
        <f>D17/'- 3 -'!D17</f>
        <v>0.0018265543679863788</v>
      </c>
    </row>
    <row r="18" spans="1:5" ht="13.5" customHeight="1">
      <c r="A18" s="423" t="s">
        <v>344</v>
      </c>
      <c r="B18" s="319">
        <v>2299362</v>
      </c>
      <c r="C18" s="286">
        <f>B18/'- 3 -'!D18</f>
        <v>0.03064898614546694</v>
      </c>
      <c r="D18" s="319">
        <v>457336</v>
      </c>
      <c r="E18" s="286">
        <f>D18/'- 3 -'!D18</f>
        <v>0.0060959886820010365</v>
      </c>
    </row>
    <row r="19" spans="1:5" ht="13.5" customHeight="1">
      <c r="A19" s="422" t="s">
        <v>345</v>
      </c>
      <c r="B19" s="318">
        <v>0</v>
      </c>
      <c r="C19" s="285">
        <f>B19/'- 3 -'!D19</f>
        <v>0</v>
      </c>
      <c r="D19" s="318">
        <v>20000</v>
      </c>
      <c r="E19" s="285">
        <f>D19/'- 3 -'!D19</f>
        <v>0.0010887627436276758</v>
      </c>
    </row>
    <row r="20" spans="1:5" ht="13.5" customHeight="1">
      <c r="A20" s="423" t="s">
        <v>346</v>
      </c>
      <c r="B20" s="319">
        <v>0</v>
      </c>
      <c r="C20" s="286">
        <f>B20/'- 3 -'!D20</f>
        <v>0</v>
      </c>
      <c r="D20" s="319">
        <v>0</v>
      </c>
      <c r="E20" s="286">
        <f>D20/'- 3 -'!D20</f>
        <v>0</v>
      </c>
    </row>
    <row r="21" spans="1:5" ht="13.5" customHeight="1">
      <c r="A21" s="422" t="s">
        <v>347</v>
      </c>
      <c r="B21" s="318">
        <v>9000</v>
      </c>
      <c r="C21" s="285">
        <f>B21/'- 3 -'!D21</f>
        <v>0.00037708970545104116</v>
      </c>
      <c r="D21" s="318">
        <v>60000</v>
      </c>
      <c r="E21" s="285">
        <f>D21/'- 3 -'!D21</f>
        <v>0.0025139313696736078</v>
      </c>
    </row>
    <row r="22" spans="1:5" ht="13.5" customHeight="1">
      <c r="A22" s="423" t="s">
        <v>348</v>
      </c>
      <c r="B22" s="319">
        <v>0</v>
      </c>
      <c r="C22" s="286">
        <f>B22/'- 3 -'!D22</f>
        <v>0</v>
      </c>
      <c r="D22" s="319">
        <v>44670</v>
      </c>
      <c r="E22" s="286">
        <f>D22/'- 3 -'!D22</f>
        <v>0.003576110143231737</v>
      </c>
    </row>
    <row r="23" spans="1:5" ht="13.5" customHeight="1">
      <c r="A23" s="422" t="s">
        <v>349</v>
      </c>
      <c r="B23" s="318">
        <v>0</v>
      </c>
      <c r="C23" s="285">
        <f>B23/'- 3 -'!D23</f>
        <v>0</v>
      </c>
      <c r="D23" s="318">
        <v>0</v>
      </c>
      <c r="E23" s="285">
        <f>D23/'- 3 -'!D23</f>
        <v>0</v>
      </c>
    </row>
    <row r="24" spans="1:5" ht="13.5" customHeight="1">
      <c r="A24" s="423" t="s">
        <v>350</v>
      </c>
      <c r="B24" s="319">
        <v>0</v>
      </c>
      <c r="C24" s="286">
        <f>B24/'- 3 -'!D24</f>
        <v>0</v>
      </c>
      <c r="D24" s="319">
        <v>64500</v>
      </c>
      <c r="E24" s="286">
        <f>D24/'- 3 -'!D24</f>
        <v>0.0018597937531978721</v>
      </c>
    </row>
    <row r="25" spans="1:5" ht="13.5" customHeight="1">
      <c r="A25" s="422" t="s">
        <v>351</v>
      </c>
      <c r="B25" s="318">
        <v>0</v>
      </c>
      <c r="C25" s="285">
        <f>B25/'- 3 -'!D25</f>
        <v>0</v>
      </c>
      <c r="D25" s="318">
        <v>42670</v>
      </c>
      <c r="E25" s="285">
        <f>D25/'- 3 -'!D25</f>
        <v>0.00038350222500495263</v>
      </c>
    </row>
    <row r="26" spans="1:5" ht="13.5" customHeight="1">
      <c r="A26" s="423" t="s">
        <v>352</v>
      </c>
      <c r="B26" s="319">
        <v>0</v>
      </c>
      <c r="C26" s="286">
        <f>B26/'- 3 -'!D26</f>
        <v>0</v>
      </c>
      <c r="D26" s="319">
        <v>70585</v>
      </c>
      <c r="E26" s="286">
        <f>D26/'- 3 -'!D26</f>
        <v>0.002678687853189462</v>
      </c>
    </row>
    <row r="27" spans="1:5" ht="13.5" customHeight="1">
      <c r="A27" s="422" t="s">
        <v>353</v>
      </c>
      <c r="B27" s="318">
        <v>0</v>
      </c>
      <c r="C27" s="285">
        <f>B27/'- 3 -'!D27</f>
        <v>0</v>
      </c>
      <c r="D27" s="318">
        <v>62431</v>
      </c>
      <c r="E27" s="285">
        <f>D27/'- 3 -'!D27</f>
        <v>0.0022942408018329524</v>
      </c>
    </row>
    <row r="28" spans="1:5" ht="13.5" customHeight="1">
      <c r="A28" s="423" t="s">
        <v>354</v>
      </c>
      <c r="B28" s="319">
        <v>0</v>
      </c>
      <c r="C28" s="286">
        <f>B28/'- 3 -'!D28</f>
        <v>0</v>
      </c>
      <c r="D28" s="319">
        <v>49370</v>
      </c>
      <c r="E28" s="286">
        <f>D28/'- 3 -'!D28</f>
        <v>0.00301305472942027</v>
      </c>
    </row>
    <row r="29" spans="1:5" ht="13.5" customHeight="1">
      <c r="A29" s="422" t="s">
        <v>355</v>
      </c>
      <c r="B29" s="318">
        <v>0</v>
      </c>
      <c r="C29" s="285">
        <f>B29/'- 3 -'!D29</f>
        <v>0</v>
      </c>
      <c r="D29" s="318">
        <v>0</v>
      </c>
      <c r="E29" s="285">
        <f>D29/'- 3 -'!D29</f>
        <v>0</v>
      </c>
    </row>
    <row r="30" spans="1:5" ht="13.5" customHeight="1">
      <c r="A30" s="423" t="s">
        <v>356</v>
      </c>
      <c r="B30" s="319">
        <v>0</v>
      </c>
      <c r="C30" s="286">
        <f>B30/'- 3 -'!D30</f>
        <v>0</v>
      </c>
      <c r="D30" s="319">
        <v>0</v>
      </c>
      <c r="E30" s="286">
        <f>D30/'- 3 -'!D30</f>
        <v>0</v>
      </c>
    </row>
    <row r="31" spans="1:5" ht="13.5" customHeight="1">
      <c r="A31" s="422" t="s">
        <v>357</v>
      </c>
      <c r="B31" s="318">
        <v>0</v>
      </c>
      <c r="C31" s="285">
        <f>B31/'- 3 -'!D31</f>
        <v>0</v>
      </c>
      <c r="D31" s="318">
        <v>4600</v>
      </c>
      <c r="E31" s="285">
        <f>D31/'- 3 -'!D31</f>
        <v>0.0001884698566637574</v>
      </c>
    </row>
    <row r="32" spans="1:5" ht="13.5" customHeight="1">
      <c r="A32" s="423" t="s">
        <v>358</v>
      </c>
      <c r="B32" s="319">
        <v>5000</v>
      </c>
      <c r="C32" s="286">
        <f>B32/'- 3 -'!D32</f>
        <v>0.00026247052587229715</v>
      </c>
      <c r="D32" s="319">
        <v>26000</v>
      </c>
      <c r="E32" s="286">
        <f>D32/'- 3 -'!D32</f>
        <v>0.0013648467345359454</v>
      </c>
    </row>
    <row r="33" spans="1:5" ht="13.5" customHeight="1">
      <c r="A33" s="422" t="s">
        <v>359</v>
      </c>
      <c r="B33" s="318">
        <v>0</v>
      </c>
      <c r="C33" s="285">
        <f>B33/'- 3 -'!D33</f>
        <v>0</v>
      </c>
      <c r="D33" s="318">
        <v>25000</v>
      </c>
      <c r="E33" s="285">
        <f>D33/'- 3 -'!D33</f>
        <v>0.001182799260040783</v>
      </c>
    </row>
    <row r="34" spans="1:5" ht="13.5" customHeight="1">
      <c r="A34" s="423" t="s">
        <v>360</v>
      </c>
      <c r="B34" s="319">
        <v>0</v>
      </c>
      <c r="C34" s="286">
        <f>B34/'- 3 -'!D34</f>
        <v>0</v>
      </c>
      <c r="D34" s="319">
        <v>73290</v>
      </c>
      <c r="E34" s="286">
        <f>D34/'- 3 -'!D34</f>
        <v>0.0041696516267159915</v>
      </c>
    </row>
    <row r="35" spans="1:5" ht="13.5" customHeight="1">
      <c r="A35" s="422" t="s">
        <v>361</v>
      </c>
      <c r="B35" s="318">
        <v>0</v>
      </c>
      <c r="C35" s="285">
        <f>B35/'- 3 -'!D35</f>
        <v>0</v>
      </c>
      <c r="D35" s="318">
        <v>20700</v>
      </c>
      <c r="E35" s="285">
        <f>D35/'- 3 -'!D35</f>
        <v>0.00016341008007472846</v>
      </c>
    </row>
    <row r="36" spans="1:5" ht="13.5" customHeight="1">
      <c r="A36" s="423" t="s">
        <v>362</v>
      </c>
      <c r="B36" s="319">
        <v>0</v>
      </c>
      <c r="C36" s="286">
        <f>B36/'- 3 -'!D36</f>
        <v>0</v>
      </c>
      <c r="D36" s="319">
        <v>40000</v>
      </c>
      <c r="E36" s="286">
        <f>D36/'- 3 -'!D36</f>
        <v>0.002413605736899476</v>
      </c>
    </row>
    <row r="37" spans="1:5" ht="13.5" customHeight="1">
      <c r="A37" s="422" t="s">
        <v>363</v>
      </c>
      <c r="B37" s="318">
        <v>0</v>
      </c>
      <c r="C37" s="285">
        <f>B37/'- 3 -'!D37</f>
        <v>0</v>
      </c>
      <c r="D37" s="318">
        <v>33325</v>
      </c>
      <c r="E37" s="285">
        <f>D37/'- 3 -'!D37</f>
        <v>0.0013073442204924542</v>
      </c>
    </row>
    <row r="38" spans="1:5" ht="13.5" customHeight="1">
      <c r="A38" s="423" t="s">
        <v>364</v>
      </c>
      <c r="B38" s="319">
        <v>0</v>
      </c>
      <c r="C38" s="286">
        <f>B38/'- 3 -'!D38</f>
        <v>0</v>
      </c>
      <c r="D38" s="319">
        <v>170000</v>
      </c>
      <c r="E38" s="286">
        <f>D38/'- 3 -'!D38</f>
        <v>0.0025990293237012287</v>
      </c>
    </row>
    <row r="39" spans="1:5" ht="13.5" customHeight="1">
      <c r="A39" s="422" t="s">
        <v>365</v>
      </c>
      <c r="B39" s="318">
        <v>0</v>
      </c>
      <c r="C39" s="285">
        <f>B39/'- 3 -'!D39</f>
        <v>0</v>
      </c>
      <c r="D39" s="318">
        <v>0</v>
      </c>
      <c r="E39" s="285">
        <f>D39/'- 3 -'!D39</f>
        <v>0</v>
      </c>
    </row>
    <row r="40" spans="1:5" ht="13.5" customHeight="1">
      <c r="A40" s="423" t="s">
        <v>366</v>
      </c>
      <c r="B40" s="319">
        <v>0</v>
      </c>
      <c r="C40" s="286">
        <f>B40/'- 3 -'!D40</f>
        <v>0</v>
      </c>
      <c r="D40" s="319">
        <v>0</v>
      </c>
      <c r="E40" s="286">
        <f>D40/'- 3 -'!D40</f>
        <v>0</v>
      </c>
    </row>
    <row r="41" spans="1:5" ht="13.5" customHeight="1">
      <c r="A41" s="422" t="s">
        <v>367</v>
      </c>
      <c r="B41" s="318">
        <v>0</v>
      </c>
      <c r="C41" s="285">
        <f>B41/'- 3 -'!D41</f>
        <v>0</v>
      </c>
      <c r="D41" s="318">
        <v>-59428</v>
      </c>
      <c r="E41" s="285">
        <f>D41/'- 3 -'!D41</f>
        <v>-0.0014967515268298655</v>
      </c>
    </row>
    <row r="42" spans="1:5" ht="13.5" customHeight="1">
      <c r="A42" s="423" t="s">
        <v>368</v>
      </c>
      <c r="B42" s="319">
        <v>0</v>
      </c>
      <c r="C42" s="286">
        <f>B42/'- 3 -'!D42</f>
        <v>0</v>
      </c>
      <c r="D42" s="319">
        <v>34034</v>
      </c>
      <c r="E42" s="286">
        <f>D42/'- 3 -'!D42</f>
        <v>0.0022211562621348136</v>
      </c>
    </row>
    <row r="43" spans="1:5" ht="13.5" customHeight="1">
      <c r="A43" s="422" t="s">
        <v>369</v>
      </c>
      <c r="B43" s="318">
        <v>0</v>
      </c>
      <c r="C43" s="285">
        <f>B43/'- 3 -'!D43</f>
        <v>0</v>
      </c>
      <c r="D43" s="318">
        <v>8500</v>
      </c>
      <c r="E43" s="285">
        <f>D43/'- 3 -'!D43</f>
        <v>0.0009339916252816809</v>
      </c>
    </row>
    <row r="44" spans="1:5" ht="13.5" customHeight="1">
      <c r="A44" s="423" t="s">
        <v>370</v>
      </c>
      <c r="B44" s="319">
        <v>0</v>
      </c>
      <c r="C44" s="286">
        <f>B44/'- 3 -'!D44</f>
        <v>0</v>
      </c>
      <c r="D44" s="319">
        <v>25705</v>
      </c>
      <c r="E44" s="286">
        <f>D44/'- 3 -'!D44</f>
        <v>0.0036905868284312876</v>
      </c>
    </row>
    <row r="45" spans="1:5" ht="13.5" customHeight="1">
      <c r="A45" s="422" t="s">
        <v>371</v>
      </c>
      <c r="B45" s="318">
        <v>0</v>
      </c>
      <c r="C45" s="285">
        <f>B45/'- 3 -'!D45</f>
        <v>0</v>
      </c>
      <c r="D45" s="318">
        <v>38967</v>
      </c>
      <c r="E45" s="285">
        <f>D45/'- 3 -'!D45</f>
        <v>0.003784352416082784</v>
      </c>
    </row>
    <row r="46" spans="1:5" ht="13.5" customHeight="1">
      <c r="A46" s="423" t="s">
        <v>372</v>
      </c>
      <c r="B46" s="319">
        <v>0</v>
      </c>
      <c r="C46" s="286">
        <f>B46/'- 3 -'!D46</f>
        <v>0</v>
      </c>
      <c r="D46" s="319">
        <v>278600</v>
      </c>
      <c r="E46" s="286">
        <f>D46/'- 3 -'!D46</f>
        <v>0.0010670482404619636</v>
      </c>
    </row>
    <row r="47" spans="1:5" ht="13.5" customHeight="1">
      <c r="A47" s="422" t="s">
        <v>376</v>
      </c>
      <c r="B47" s="318">
        <v>0</v>
      </c>
      <c r="C47" s="285">
        <f>B47/'- 3 -'!D47</f>
        <v>0</v>
      </c>
      <c r="D47" s="318">
        <v>0</v>
      </c>
      <c r="E47" s="285">
        <f>D47/'- 3 -'!D47</f>
        <v>0</v>
      </c>
    </row>
    <row r="48" spans="1:5" ht="4.5" customHeight="1">
      <c r="A48" s="424"/>
      <c r="B48" s="320"/>
      <c r="C48" s="163"/>
      <c r="D48" s="320"/>
      <c r="E48" s="163"/>
    </row>
    <row r="49" spans="1:6" ht="13.5" customHeight="1">
      <c r="A49" s="418" t="s">
        <v>373</v>
      </c>
      <c r="B49" s="321">
        <f>SUM(B11:B47)</f>
        <v>2327762</v>
      </c>
      <c r="C49" s="82">
        <f>B49/'- 3 -'!D49</f>
        <v>0.0016514116705486402</v>
      </c>
      <c r="D49" s="321">
        <f>SUM(D11:D47)</f>
        <v>1886721</v>
      </c>
      <c r="E49" s="82">
        <f>D49/'- 3 -'!D49</f>
        <v>0.0013385187482522702</v>
      </c>
      <c r="F49" s="63"/>
    </row>
    <row r="50" spans="1:5" ht="4.5" customHeight="1">
      <c r="A50" s="424" t="s">
        <v>3</v>
      </c>
      <c r="B50" s="320"/>
      <c r="C50" s="163"/>
      <c r="D50" s="320"/>
      <c r="E50" s="163"/>
    </row>
    <row r="51" spans="1:5" ht="13.5" customHeight="1">
      <c r="A51" s="423" t="s">
        <v>374</v>
      </c>
      <c r="B51" s="319">
        <v>0</v>
      </c>
      <c r="C51" s="286">
        <f>B51/'- 3 -'!D51</f>
        <v>0</v>
      </c>
      <c r="D51" s="319">
        <v>4532</v>
      </c>
      <c r="E51" s="286">
        <f>D51/'- 3 -'!D51</f>
        <v>0.0033224902144800496</v>
      </c>
    </row>
    <row r="52" spans="1:5" ht="13.5" customHeight="1">
      <c r="A52" s="422" t="s">
        <v>375</v>
      </c>
      <c r="B52" s="318">
        <v>0</v>
      </c>
      <c r="C52" s="285">
        <f>B52/'- 3 -'!D52</f>
        <v>0</v>
      </c>
      <c r="D52" s="318">
        <v>24000</v>
      </c>
      <c r="E52" s="285">
        <f>D52/'- 3 -'!D52</f>
        <v>0.010109481472058446</v>
      </c>
    </row>
    <row r="53" ht="49.5" customHeight="1"/>
    <row r="54" ht="12" customHeight="1">
      <c r="A54" s="4"/>
    </row>
    <row r="55" ht="12" customHeight="1">
      <c r="A55" s="4"/>
    </row>
    <row r="56" ht="12" customHeight="1">
      <c r="A56" s="4"/>
    </row>
    <row r="57" ht="12" customHeight="1">
      <c r="A57" s="4"/>
    </row>
    <row r="58" ht="12" customHeight="1">
      <c r="A58" s="4"/>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G58"/>
  <sheetViews>
    <sheetView showGridLines="0" showZeros="0" workbookViewId="0" topLeftCell="A1">
      <selection activeCell="A1" sqref="A1"/>
    </sheetView>
  </sheetViews>
  <sheetFormatPr defaultColWidth="15.83203125" defaultRowHeight="12"/>
  <cols>
    <col min="1" max="1" width="36.83203125" style="68" customWidth="1"/>
    <col min="2" max="2" width="17.83203125" style="68" customWidth="1"/>
    <col min="3" max="3" width="15.83203125" style="68" customWidth="1"/>
    <col min="4" max="4" width="17.83203125" style="68" customWidth="1"/>
    <col min="5" max="5" width="15.83203125" style="68" customWidth="1"/>
    <col min="6" max="6" width="17.83203125" style="68" customWidth="1"/>
    <col min="7" max="16384" width="15.83203125" style="68" customWidth="1"/>
  </cols>
  <sheetData>
    <row r="1" spans="1:7" ht="6.75" customHeight="1">
      <c r="A1" s="66"/>
      <c r="B1" s="117"/>
      <c r="C1" s="117"/>
      <c r="D1" s="117"/>
      <c r="E1" s="117"/>
      <c r="F1" s="117"/>
      <c r="G1" s="117"/>
    </row>
    <row r="2" spans="1:7" ht="15.75" customHeight="1">
      <c r="A2" s="353"/>
      <c r="B2" s="395" t="s">
        <v>0</v>
      </c>
      <c r="C2" s="165"/>
      <c r="D2" s="166"/>
      <c r="E2" s="165"/>
      <c r="F2" s="179"/>
      <c r="G2" s="356" t="s">
        <v>305</v>
      </c>
    </row>
    <row r="3" spans="1:7" ht="15.75" customHeight="1">
      <c r="A3" s="354"/>
      <c r="B3" s="536" t="s">
        <v>569</v>
      </c>
      <c r="C3" s="168"/>
      <c r="D3" s="169"/>
      <c r="E3" s="168"/>
      <c r="F3" s="180"/>
      <c r="G3" s="180"/>
    </row>
    <row r="4" spans="2:7" ht="15.75" customHeight="1">
      <c r="B4" s="117"/>
      <c r="C4" s="117"/>
      <c r="D4" s="117"/>
      <c r="E4" s="117"/>
      <c r="F4" s="117"/>
      <c r="G4" s="117"/>
    </row>
    <row r="5" spans="2:7" ht="15.75" customHeight="1">
      <c r="B5" s="44"/>
      <c r="C5" s="117"/>
      <c r="D5" s="117"/>
      <c r="E5" s="117"/>
      <c r="F5" s="117"/>
      <c r="G5" s="117"/>
    </row>
    <row r="6" spans="2:7" ht="15.75" customHeight="1">
      <c r="B6" s="276" t="s">
        <v>26</v>
      </c>
      <c r="C6" s="184"/>
      <c r="D6" s="185"/>
      <c r="E6" s="185"/>
      <c r="F6" s="185"/>
      <c r="G6" s="186"/>
    </row>
    <row r="7" spans="2:7" ht="15.75" customHeight="1">
      <c r="B7" s="170"/>
      <c r="C7" s="53"/>
      <c r="D7" s="52" t="s">
        <v>59</v>
      </c>
      <c r="E7" s="52"/>
      <c r="F7" s="52"/>
      <c r="G7" s="53"/>
    </row>
    <row r="8" spans="1:7" ht="15.75" customHeight="1">
      <c r="A8" s="323"/>
      <c r="B8" s="56" t="s">
        <v>37</v>
      </c>
      <c r="C8" s="57"/>
      <c r="D8" s="55" t="s">
        <v>66</v>
      </c>
      <c r="E8" s="57"/>
      <c r="F8" s="55" t="s">
        <v>335</v>
      </c>
      <c r="G8" s="57"/>
    </row>
    <row r="9" spans="1:7" ht="15.75" customHeight="1">
      <c r="A9" s="324" t="s">
        <v>99</v>
      </c>
      <c r="B9" s="110" t="s">
        <v>100</v>
      </c>
      <c r="C9" s="110" t="s">
        <v>101</v>
      </c>
      <c r="D9" s="110" t="s">
        <v>100</v>
      </c>
      <c r="E9" s="110" t="s">
        <v>101</v>
      </c>
      <c r="F9" s="110" t="s">
        <v>100</v>
      </c>
      <c r="G9" s="110" t="s">
        <v>101</v>
      </c>
    </row>
    <row r="10" ht="4.5" customHeight="1">
      <c r="A10" s="63"/>
    </row>
    <row r="11" spans="1:7" ht="13.5" customHeight="1">
      <c r="A11" s="422" t="s">
        <v>338</v>
      </c>
      <c r="B11" s="318">
        <v>39091</v>
      </c>
      <c r="C11" s="285">
        <f>B11/'- 3 -'!D11</f>
        <v>0.0034339794156252696</v>
      </c>
      <c r="D11" s="318">
        <v>971056</v>
      </c>
      <c r="E11" s="285">
        <f>D11/'- 3 -'!D11</f>
        <v>0.08530317248009546</v>
      </c>
      <c r="F11" s="318">
        <v>254400</v>
      </c>
      <c r="G11" s="285">
        <f>F11/'- 3 -'!D11</f>
        <v>0.022347966624928207</v>
      </c>
    </row>
    <row r="12" spans="1:7" ht="13.5" customHeight="1">
      <c r="A12" s="423" t="s">
        <v>339</v>
      </c>
      <c r="B12" s="319">
        <v>48748</v>
      </c>
      <c r="C12" s="286">
        <f>B12/'- 3 -'!D12</f>
        <v>0.0025606475515633146</v>
      </c>
      <c r="D12" s="319">
        <v>1607150</v>
      </c>
      <c r="E12" s="286">
        <f>D12/'- 3 -'!D12</f>
        <v>0.08442079085285512</v>
      </c>
      <c r="F12" s="319">
        <v>129500</v>
      </c>
      <c r="G12" s="286">
        <f>F12/'- 3 -'!D12</f>
        <v>0.0068024094922345376</v>
      </c>
    </row>
    <row r="13" spans="1:7" ht="13.5" customHeight="1">
      <c r="A13" s="422" t="s">
        <v>340</v>
      </c>
      <c r="B13" s="318">
        <v>146300</v>
      </c>
      <c r="C13" s="285">
        <f>B13/'- 3 -'!D13</f>
        <v>0.0030143319844729965</v>
      </c>
      <c r="D13" s="318">
        <v>4052500</v>
      </c>
      <c r="E13" s="285">
        <f>D13/'- 3 -'!D13</f>
        <v>0.08349678993217238</v>
      </c>
      <c r="F13" s="318">
        <v>322100</v>
      </c>
      <c r="G13" s="285">
        <f>F13/'- 3 -'!D13</f>
        <v>0.00663647527135169</v>
      </c>
    </row>
    <row r="14" spans="1:7" ht="13.5" customHeight="1">
      <c r="A14" s="423" t="s">
        <v>377</v>
      </c>
      <c r="B14" s="319">
        <v>158693</v>
      </c>
      <c r="C14" s="286">
        <f>B14/'- 3 -'!D14</f>
        <v>0.0038002886335178113</v>
      </c>
      <c r="D14" s="319">
        <v>3852664</v>
      </c>
      <c r="E14" s="286">
        <f>D14/'- 3 -'!D14</f>
        <v>0.09226138019927323</v>
      </c>
      <c r="F14" s="319">
        <v>300000</v>
      </c>
      <c r="G14" s="286">
        <f>F14/'- 3 -'!D14</f>
        <v>0.0071842273449701215</v>
      </c>
    </row>
    <row r="15" spans="1:7" ht="13.5" customHeight="1">
      <c r="A15" s="422" t="s">
        <v>341</v>
      </c>
      <c r="B15" s="318">
        <v>59400</v>
      </c>
      <c r="C15" s="285">
        <f>B15/'- 3 -'!D15</f>
        <v>0.004583722030132031</v>
      </c>
      <c r="D15" s="318">
        <v>1443300</v>
      </c>
      <c r="E15" s="285">
        <f>D15/'- 3 -'!D15</f>
        <v>0.11137518528770303</v>
      </c>
      <c r="F15" s="318">
        <v>144000</v>
      </c>
      <c r="G15" s="285">
        <f>F15/'- 3 -'!D15</f>
        <v>0.01111205340638068</v>
      </c>
    </row>
    <row r="16" spans="1:7" ht="13.5" customHeight="1">
      <c r="A16" s="423" t="s">
        <v>342</v>
      </c>
      <c r="B16" s="319">
        <v>74190</v>
      </c>
      <c r="C16" s="286">
        <f>B16/'- 3 -'!D16</f>
        <v>0.006885486991589757</v>
      </c>
      <c r="D16" s="319">
        <v>1396074</v>
      </c>
      <c r="E16" s="286">
        <f>D16/'- 3 -'!D16</f>
        <v>0.12956799253668524</v>
      </c>
      <c r="F16" s="319">
        <v>90000</v>
      </c>
      <c r="G16" s="286">
        <f>F16/'- 3 -'!D16</f>
        <v>0.008352794571277505</v>
      </c>
    </row>
    <row r="17" spans="1:7" ht="13.5" customHeight="1">
      <c r="A17" s="422" t="s">
        <v>343</v>
      </c>
      <c r="B17" s="318">
        <v>64120</v>
      </c>
      <c r="C17" s="285">
        <f>B17/'- 3 -'!D17</f>
        <v>0.005092115916316808</v>
      </c>
      <c r="D17" s="318">
        <v>1184500</v>
      </c>
      <c r="E17" s="285">
        <f>D17/'- 3 -'!D17</f>
        <v>0.0940675499512985</v>
      </c>
      <c r="F17" s="318">
        <v>131000</v>
      </c>
      <c r="G17" s="285">
        <f>F17/'- 3 -'!D17</f>
        <v>0.010403418356791982</v>
      </c>
    </row>
    <row r="18" spans="1:7" ht="13.5" customHeight="1">
      <c r="A18" s="423" t="s">
        <v>344</v>
      </c>
      <c r="B18" s="319">
        <v>99836</v>
      </c>
      <c r="C18" s="286">
        <f>B18/'- 3 -'!D18</f>
        <v>0.0013307483470714212</v>
      </c>
      <c r="D18" s="319">
        <v>10621038</v>
      </c>
      <c r="E18" s="286">
        <f>D18/'- 3 -'!D18</f>
        <v>0.14157146482914734</v>
      </c>
      <c r="F18" s="319">
        <v>680727</v>
      </c>
      <c r="G18" s="286">
        <f>F18/'- 3 -'!D18</f>
        <v>0.009073644076854915</v>
      </c>
    </row>
    <row r="19" spans="1:7" ht="13.5" customHeight="1">
      <c r="A19" s="422" t="s">
        <v>345</v>
      </c>
      <c r="B19" s="318">
        <v>45825</v>
      </c>
      <c r="C19" s="285">
        <f>B19/'- 3 -'!D19</f>
        <v>0.002494627636336912</v>
      </c>
      <c r="D19" s="318">
        <v>1506500</v>
      </c>
      <c r="E19" s="285">
        <f>D19/'- 3 -'!D19</f>
        <v>0.08201105366375468</v>
      </c>
      <c r="F19" s="318">
        <v>55000</v>
      </c>
      <c r="G19" s="285">
        <f>F19/'- 3 -'!D19</f>
        <v>0.0029940975449761083</v>
      </c>
    </row>
    <row r="20" spans="1:7" ht="13.5" customHeight="1">
      <c r="A20" s="423" t="s">
        <v>346</v>
      </c>
      <c r="B20" s="319">
        <v>97335</v>
      </c>
      <c r="C20" s="286">
        <f>B20/'- 3 -'!D20</f>
        <v>0.002685390433173465</v>
      </c>
      <c r="D20" s="319">
        <v>3638474</v>
      </c>
      <c r="E20" s="286">
        <f>D20/'- 3 -'!D20</f>
        <v>0.10038242431756707</v>
      </c>
      <c r="F20" s="319">
        <v>307390</v>
      </c>
      <c r="G20" s="286">
        <f>F20/'- 3 -'!D20</f>
        <v>0.008480630454134603</v>
      </c>
    </row>
    <row r="21" spans="1:7" ht="13.5" customHeight="1">
      <c r="A21" s="422" t="s">
        <v>347</v>
      </c>
      <c r="B21" s="318">
        <v>116800</v>
      </c>
      <c r="C21" s="285">
        <f>B21/'- 3 -'!D21</f>
        <v>0.00489378639963129</v>
      </c>
      <c r="D21" s="318">
        <v>2037300</v>
      </c>
      <c r="E21" s="285">
        <f>D21/'- 3 -'!D21</f>
        <v>0.08536053965726735</v>
      </c>
      <c r="F21" s="318">
        <v>300000</v>
      </c>
      <c r="G21" s="285">
        <f>F21/'- 3 -'!D21</f>
        <v>0.01256965684836804</v>
      </c>
    </row>
    <row r="22" spans="1:7" ht="13.5" customHeight="1">
      <c r="A22" s="423" t="s">
        <v>348</v>
      </c>
      <c r="B22" s="319">
        <v>49600</v>
      </c>
      <c r="C22" s="286">
        <f>B22/'- 3 -'!D22</f>
        <v>0.0039707871749338295</v>
      </c>
      <c r="D22" s="319">
        <v>1450768</v>
      </c>
      <c r="E22" s="286">
        <f>D22/'- 3 -'!D22</f>
        <v>0.11614296306863714</v>
      </c>
      <c r="F22" s="319">
        <v>101700</v>
      </c>
      <c r="G22" s="286">
        <f>F22/'- 3 -'!D22</f>
        <v>0.008141714832475212</v>
      </c>
    </row>
    <row r="23" spans="1:7" ht="13.5" customHeight="1">
      <c r="A23" s="422" t="s">
        <v>349</v>
      </c>
      <c r="B23" s="318">
        <v>31800</v>
      </c>
      <c r="C23" s="285">
        <f>B23/'- 3 -'!D23</f>
        <v>0.00299675304634554</v>
      </c>
      <c r="D23" s="318">
        <v>866600</v>
      </c>
      <c r="E23" s="285">
        <f>D23/'- 3 -'!D23</f>
        <v>0.08166623238877499</v>
      </c>
      <c r="F23" s="318">
        <v>85000</v>
      </c>
      <c r="G23" s="285">
        <f>F23/'- 3 -'!D23</f>
        <v>0.008010188960357574</v>
      </c>
    </row>
    <row r="24" spans="1:7" ht="13.5" customHeight="1">
      <c r="A24" s="423" t="s">
        <v>350</v>
      </c>
      <c r="B24" s="319">
        <v>166065</v>
      </c>
      <c r="C24" s="286">
        <f>B24/'- 3 -'!D24</f>
        <v>0.004788320149221777</v>
      </c>
      <c r="D24" s="319">
        <v>3131505</v>
      </c>
      <c r="E24" s="286">
        <f>D24/'- 3 -'!D24</f>
        <v>0.09029385173810701</v>
      </c>
      <c r="F24" s="319">
        <v>145275</v>
      </c>
      <c r="G24" s="286">
        <f>F24/'- 3 -'!D24</f>
        <v>0.004188861046446835</v>
      </c>
    </row>
    <row r="25" spans="1:7" ht="13.5" customHeight="1">
      <c r="A25" s="422" t="s">
        <v>351</v>
      </c>
      <c r="B25" s="318">
        <v>418030</v>
      </c>
      <c r="C25" s="285">
        <f>B25/'- 3 -'!D25</f>
        <v>0.0037570994871999144</v>
      </c>
      <c r="D25" s="318">
        <v>12168561</v>
      </c>
      <c r="E25" s="285">
        <f>D25/'- 3 -'!D25</f>
        <v>0.1093665389877781</v>
      </c>
      <c r="F25" s="318">
        <v>420000</v>
      </c>
      <c r="G25" s="285">
        <f>F25/'- 3 -'!D25</f>
        <v>0.0037748051207424447</v>
      </c>
    </row>
    <row r="26" spans="1:7" ht="13.5" customHeight="1">
      <c r="A26" s="423" t="s">
        <v>352</v>
      </c>
      <c r="B26" s="319">
        <v>88863</v>
      </c>
      <c r="C26" s="286">
        <f>B26/'- 3 -'!D26</f>
        <v>0.0033723346135577695</v>
      </c>
      <c r="D26" s="319">
        <v>2762099</v>
      </c>
      <c r="E26" s="286">
        <f>D26/'- 3 -'!D26</f>
        <v>0.10482115237807976</v>
      </c>
      <c r="F26" s="319">
        <v>131418</v>
      </c>
      <c r="G26" s="286">
        <f>F26/'- 3 -'!D26</f>
        <v>0.004987289088197956</v>
      </c>
    </row>
    <row r="27" spans="1:7" ht="13.5" customHeight="1">
      <c r="A27" s="422" t="s">
        <v>353</v>
      </c>
      <c r="B27" s="318">
        <v>144430</v>
      </c>
      <c r="C27" s="285">
        <f>B27/'- 3 -'!D27</f>
        <v>0.005307574746660046</v>
      </c>
      <c r="D27" s="318">
        <v>2874276</v>
      </c>
      <c r="E27" s="285">
        <f>D27/'- 3 -'!D27</f>
        <v>0.10562511052088244</v>
      </c>
      <c r="F27" s="318">
        <v>125300</v>
      </c>
      <c r="G27" s="285">
        <f>F27/'- 3 -'!D27</f>
        <v>0.004604577412978632</v>
      </c>
    </row>
    <row r="28" spans="1:7" ht="13.5" customHeight="1">
      <c r="A28" s="423" t="s">
        <v>354</v>
      </c>
      <c r="B28" s="319">
        <v>45856.27</v>
      </c>
      <c r="C28" s="286">
        <f>B28/'- 3 -'!D28</f>
        <v>0.0027986115292094964</v>
      </c>
      <c r="D28" s="319">
        <v>1667933</v>
      </c>
      <c r="E28" s="286">
        <f>D28/'- 3 -'!D28</f>
        <v>0.10179407360757828</v>
      </c>
      <c r="F28" s="319">
        <v>90990</v>
      </c>
      <c r="G28" s="286">
        <f>F28/'- 3 -'!D28</f>
        <v>0.005553126389101689</v>
      </c>
    </row>
    <row r="29" spans="1:7" ht="13.5" customHeight="1">
      <c r="A29" s="422" t="s">
        <v>355</v>
      </c>
      <c r="B29" s="318">
        <v>642978</v>
      </c>
      <c r="C29" s="285">
        <f>B29/'- 3 -'!D29</f>
        <v>0.006198100339669448</v>
      </c>
      <c r="D29" s="318">
        <v>8497518</v>
      </c>
      <c r="E29" s="285">
        <f>D29/'- 3 -'!D29</f>
        <v>0.08191333016393601</v>
      </c>
      <c r="F29" s="318">
        <v>721500</v>
      </c>
      <c r="G29" s="285">
        <f>F29/'- 3 -'!D29</f>
        <v>0.006955027069466617</v>
      </c>
    </row>
    <row r="30" spans="1:7" ht="13.5" customHeight="1">
      <c r="A30" s="423" t="s">
        <v>356</v>
      </c>
      <c r="B30" s="319">
        <v>32266</v>
      </c>
      <c r="C30" s="286">
        <f>B30/'- 3 -'!D30</f>
        <v>0.0032203075191076635</v>
      </c>
      <c r="D30" s="319">
        <v>897167</v>
      </c>
      <c r="E30" s="286">
        <f>D30/'- 3 -'!D30</f>
        <v>0.08954173544893279</v>
      </c>
      <c r="F30" s="319">
        <v>187150</v>
      </c>
      <c r="G30" s="286">
        <f>F30/'- 3 -'!D30</f>
        <v>0.01867850220668813</v>
      </c>
    </row>
    <row r="31" spans="1:7" ht="13.5" customHeight="1">
      <c r="A31" s="422" t="s">
        <v>357</v>
      </c>
      <c r="B31" s="318">
        <v>158695</v>
      </c>
      <c r="C31" s="285">
        <f>B31/'- 3 -'!D31</f>
        <v>0.006502005196359778</v>
      </c>
      <c r="D31" s="318">
        <v>2691381</v>
      </c>
      <c r="E31" s="285">
        <f>D31/'- 3 -'!D31</f>
        <v>0.1102704763690348</v>
      </c>
      <c r="F31" s="318">
        <v>173885</v>
      </c>
      <c r="G31" s="285">
        <f>F31/'- 3 -'!D31</f>
        <v>0.0071243654404298815</v>
      </c>
    </row>
    <row r="32" spans="1:7" ht="13.5" customHeight="1">
      <c r="A32" s="423" t="s">
        <v>358</v>
      </c>
      <c r="B32" s="319">
        <v>57950</v>
      </c>
      <c r="C32" s="286">
        <f>B32/'- 3 -'!D32</f>
        <v>0.0030420333948599242</v>
      </c>
      <c r="D32" s="319">
        <v>1673650</v>
      </c>
      <c r="E32" s="286">
        <f>D32/'- 3 -'!D32</f>
        <v>0.08785675912523404</v>
      </c>
      <c r="F32" s="319">
        <v>189500</v>
      </c>
      <c r="G32" s="286">
        <f>F32/'- 3 -'!D32</f>
        <v>0.009947632930560063</v>
      </c>
    </row>
    <row r="33" spans="1:7" ht="13.5" customHeight="1">
      <c r="A33" s="422" t="s">
        <v>359</v>
      </c>
      <c r="B33" s="318">
        <v>126065</v>
      </c>
      <c r="C33" s="285">
        <f>B33/'- 3 -'!D33</f>
        <v>0.0059643835486816515</v>
      </c>
      <c r="D33" s="318">
        <v>2087930</v>
      </c>
      <c r="E33" s="285">
        <f>D33/'- 3 -'!D33</f>
        <v>0.09878408236067808</v>
      </c>
      <c r="F33" s="318">
        <v>171470</v>
      </c>
      <c r="G33" s="285">
        <f>F33/'- 3 -'!D33</f>
        <v>0.008112583564767722</v>
      </c>
    </row>
    <row r="34" spans="1:7" ht="13.5" customHeight="1">
      <c r="A34" s="423" t="s">
        <v>360</v>
      </c>
      <c r="B34" s="319">
        <v>50025</v>
      </c>
      <c r="C34" s="286">
        <f>B34/'- 3 -'!D34</f>
        <v>0.0028460475184399984</v>
      </c>
      <c r="D34" s="319">
        <v>1499330</v>
      </c>
      <c r="E34" s="286">
        <f>D34/'- 3 -'!D34</f>
        <v>0.08530063819735419</v>
      </c>
      <c r="F34" s="319">
        <v>119400</v>
      </c>
      <c r="G34" s="286">
        <f>F34/'- 3 -'!D34</f>
        <v>0.006792964991538947</v>
      </c>
    </row>
    <row r="35" spans="1:7" ht="13.5" customHeight="1">
      <c r="A35" s="422" t="s">
        <v>361</v>
      </c>
      <c r="B35" s="318">
        <v>525300</v>
      </c>
      <c r="C35" s="285">
        <f>B35/'- 3 -'!D35</f>
        <v>0.0041468268146499935</v>
      </c>
      <c r="D35" s="318">
        <v>13155414</v>
      </c>
      <c r="E35" s="285">
        <f>D35/'- 3 -'!D35</f>
        <v>0.10385155822010646</v>
      </c>
      <c r="F35" s="318">
        <v>564500</v>
      </c>
      <c r="G35" s="285">
        <f>F35/'- 3 -'!D35</f>
        <v>0.0044562797199122805</v>
      </c>
    </row>
    <row r="36" spans="1:7" ht="13.5" customHeight="1">
      <c r="A36" s="423" t="s">
        <v>362</v>
      </c>
      <c r="B36" s="319">
        <v>40325</v>
      </c>
      <c r="C36" s="286">
        <f>B36/'- 3 -'!D36</f>
        <v>0.002433216283511784</v>
      </c>
      <c r="D36" s="319">
        <v>1641100</v>
      </c>
      <c r="E36" s="286">
        <f>D36/'- 3 -'!D36</f>
        <v>0.09902420937064325</v>
      </c>
      <c r="F36" s="319">
        <v>90000</v>
      </c>
      <c r="G36" s="286">
        <f>F36/'- 3 -'!D36</f>
        <v>0.005430612908023821</v>
      </c>
    </row>
    <row r="37" spans="1:7" ht="13.5" customHeight="1">
      <c r="A37" s="422" t="s">
        <v>363</v>
      </c>
      <c r="B37" s="318">
        <v>88387</v>
      </c>
      <c r="C37" s="285">
        <f>B37/'- 3 -'!D37</f>
        <v>0.0034674338669667382</v>
      </c>
      <c r="D37" s="318">
        <v>2586349</v>
      </c>
      <c r="E37" s="285">
        <f>D37/'- 3 -'!D37</f>
        <v>0.10146281822434924</v>
      </c>
      <c r="F37" s="318">
        <v>201486</v>
      </c>
      <c r="G37" s="285">
        <f>F37/'- 3 -'!D37</f>
        <v>0.00790432280900653</v>
      </c>
    </row>
    <row r="38" spans="1:7" ht="13.5" customHeight="1">
      <c r="A38" s="423" t="s">
        <v>364</v>
      </c>
      <c r="B38" s="319">
        <v>298613</v>
      </c>
      <c r="C38" s="286">
        <f>B38/'- 3 -'!D38</f>
        <v>0.0045653173143435</v>
      </c>
      <c r="D38" s="319">
        <v>6474959</v>
      </c>
      <c r="E38" s="286">
        <f>D38/'- 3 -'!D38</f>
        <v>0.09899181359272462</v>
      </c>
      <c r="F38" s="319">
        <v>575000</v>
      </c>
      <c r="G38" s="286">
        <f>F38/'- 3 -'!D38</f>
        <v>0.008790834477224745</v>
      </c>
    </row>
    <row r="39" spans="1:7" ht="13.5" customHeight="1">
      <c r="A39" s="422" t="s">
        <v>365</v>
      </c>
      <c r="B39" s="318">
        <v>32440</v>
      </c>
      <c r="C39" s="285">
        <f>B39/'- 3 -'!D39</f>
        <v>0.0021807903428902905</v>
      </c>
      <c r="D39" s="318">
        <v>1378200</v>
      </c>
      <c r="E39" s="285">
        <f>D39/'- 3 -'!D39</f>
        <v>0.09264997689800859</v>
      </c>
      <c r="F39" s="318">
        <v>160000</v>
      </c>
      <c r="G39" s="285">
        <f>F39/'- 3 -'!D39</f>
        <v>0.010756055945204887</v>
      </c>
    </row>
    <row r="40" spans="1:7" ht="13.5" customHeight="1">
      <c r="A40" s="423" t="s">
        <v>366</v>
      </c>
      <c r="B40" s="319">
        <v>251122</v>
      </c>
      <c r="C40" s="286">
        <f>B40/'- 3 -'!D40</f>
        <v>0.003767119465459726</v>
      </c>
      <c r="D40" s="319">
        <v>5668542</v>
      </c>
      <c r="E40" s="286">
        <f>D40/'- 3 -'!D40</f>
        <v>0.08503466406358665</v>
      </c>
      <c r="F40" s="319">
        <v>807392</v>
      </c>
      <c r="G40" s="286">
        <f>F40/'- 3 -'!D40</f>
        <v>0.012111810671532</v>
      </c>
    </row>
    <row r="41" spans="1:7" ht="13.5" customHeight="1">
      <c r="A41" s="422" t="s">
        <v>367</v>
      </c>
      <c r="B41" s="318">
        <v>149854</v>
      </c>
      <c r="C41" s="285">
        <f>B41/'- 3 -'!D41</f>
        <v>0.00377421759610895</v>
      </c>
      <c r="D41" s="318">
        <v>2999169</v>
      </c>
      <c r="E41" s="285">
        <f>D41/'- 3 -'!D41</f>
        <v>0.07553696540302215</v>
      </c>
      <c r="F41" s="318">
        <v>116865</v>
      </c>
      <c r="G41" s="285">
        <f>F41/'- 3 -'!D41</f>
        <v>0.002943357797384604</v>
      </c>
    </row>
    <row r="42" spans="1:7" ht="13.5" customHeight="1">
      <c r="A42" s="423" t="s">
        <v>368</v>
      </c>
      <c r="B42" s="319">
        <v>53645</v>
      </c>
      <c r="C42" s="286">
        <f>B42/'- 3 -'!D42</f>
        <v>0.0035010262585127246</v>
      </c>
      <c r="D42" s="319">
        <v>1605900</v>
      </c>
      <c r="E42" s="286">
        <f>D42/'- 3 -'!D42</f>
        <v>0.10480563087977601</v>
      </c>
      <c r="F42" s="319">
        <v>57967</v>
      </c>
      <c r="G42" s="286">
        <f>F42/'- 3 -'!D42</f>
        <v>0.0037830923502135726</v>
      </c>
    </row>
    <row r="43" spans="1:7" ht="13.5" customHeight="1">
      <c r="A43" s="422" t="s">
        <v>369</v>
      </c>
      <c r="B43" s="318">
        <v>35939</v>
      </c>
      <c r="C43" s="285">
        <f>B43/'- 3 -'!D43</f>
        <v>0.003949026473058627</v>
      </c>
      <c r="D43" s="318">
        <v>692446</v>
      </c>
      <c r="E43" s="285">
        <f>D43/'- 3 -'!D43</f>
        <v>0.0760869135246822</v>
      </c>
      <c r="F43" s="318">
        <v>93500</v>
      </c>
      <c r="G43" s="285">
        <f>F43/'- 3 -'!D43</f>
        <v>0.01027390787809849</v>
      </c>
    </row>
    <row r="44" spans="1:7" ht="13.5" customHeight="1">
      <c r="A44" s="423" t="s">
        <v>370</v>
      </c>
      <c r="B44" s="319">
        <v>18412</v>
      </c>
      <c r="C44" s="286">
        <f>B44/'- 3 -'!D44</f>
        <v>0.0026434967782562485</v>
      </c>
      <c r="D44" s="319">
        <v>694722</v>
      </c>
      <c r="E44" s="286">
        <f>D44/'- 3 -'!D44</f>
        <v>0.09974448016422645</v>
      </c>
      <c r="F44" s="319">
        <v>70842</v>
      </c>
      <c r="G44" s="286">
        <f>F44/'- 3 -'!D44</f>
        <v>0.010171116595982466</v>
      </c>
    </row>
    <row r="45" spans="1:7" ht="13.5" customHeight="1">
      <c r="A45" s="422" t="s">
        <v>371</v>
      </c>
      <c r="B45" s="318">
        <v>71410</v>
      </c>
      <c r="C45" s="285">
        <f>B45/'- 3 -'!D45</f>
        <v>0.006935114482317643</v>
      </c>
      <c r="D45" s="318">
        <v>881257</v>
      </c>
      <c r="E45" s="285">
        <f>D45/'- 3 -'!D45</f>
        <v>0.08558490664254025</v>
      </c>
      <c r="F45" s="318">
        <v>135188</v>
      </c>
      <c r="G45" s="285">
        <f>F45/'- 3 -'!D45</f>
        <v>0.013129033141514599</v>
      </c>
    </row>
    <row r="46" spans="1:7" ht="13.5" customHeight="1">
      <c r="A46" s="423" t="s">
        <v>372</v>
      </c>
      <c r="B46" s="319">
        <v>1004900</v>
      </c>
      <c r="C46" s="286">
        <f>B46/'- 3 -'!D46</f>
        <v>0.0038488039369713833</v>
      </c>
      <c r="D46" s="319">
        <v>24469600</v>
      </c>
      <c r="E46" s="286">
        <f>D46/'- 3 -'!D46</f>
        <v>0.09371946742572888</v>
      </c>
      <c r="F46" s="319">
        <v>8398700</v>
      </c>
      <c r="G46" s="286">
        <f>F46/'- 3 -'!D46</f>
        <v>0.032167329709863225</v>
      </c>
    </row>
    <row r="47" spans="1:7" ht="13.5" customHeight="1">
      <c r="A47" s="422" t="s">
        <v>376</v>
      </c>
      <c r="B47" s="318">
        <v>0</v>
      </c>
      <c r="C47" s="285">
        <f>B47/'- 3 -'!D47</f>
        <v>0</v>
      </c>
      <c r="D47" s="318">
        <v>535319</v>
      </c>
      <c r="E47" s="285">
        <f>D47/'- 3 -'!D47</f>
        <v>0.09039280044281275</v>
      </c>
      <c r="F47" s="318">
        <v>74340</v>
      </c>
      <c r="G47" s="285">
        <f>F47/'- 3 -'!D47</f>
        <v>0.012552890491312096</v>
      </c>
    </row>
    <row r="48" spans="1:7" ht="4.5" customHeight="1">
      <c r="A48" s="424"/>
      <c r="B48" s="320"/>
      <c r="C48" s="163"/>
      <c r="D48" s="320"/>
      <c r="E48" s="163"/>
      <c r="F48" s="320"/>
      <c r="G48" s="163"/>
    </row>
    <row r="49" spans="1:7" ht="13.5" customHeight="1">
      <c r="A49" s="418" t="s">
        <v>373</v>
      </c>
      <c r="B49" s="321">
        <f>SUM(B11:B47)</f>
        <v>5533308.27</v>
      </c>
      <c r="C49" s="82">
        <f>B49/'- 3 -'!D49</f>
        <v>0.0039255601963694335</v>
      </c>
      <c r="D49" s="321">
        <f>SUM(D11:D47)</f>
        <v>137362251</v>
      </c>
      <c r="E49" s="82">
        <f>D49/'- 3 -'!D49</f>
        <v>0.09745052303209333</v>
      </c>
      <c r="F49" s="321">
        <f>SUM(F11:F47)</f>
        <v>16722485</v>
      </c>
      <c r="G49" s="82">
        <f>F49/'- 3 -'!D49</f>
        <v>0.011863629911294443</v>
      </c>
    </row>
    <row r="50" spans="1:7" ht="4.5" customHeight="1">
      <c r="A50" s="424" t="s">
        <v>3</v>
      </c>
      <c r="B50" s="320"/>
      <c r="C50" s="163"/>
      <c r="D50" s="320"/>
      <c r="E50" s="163"/>
      <c r="F50" s="320"/>
      <c r="G50" s="163"/>
    </row>
    <row r="51" spans="1:7" ht="13.5" customHeight="1">
      <c r="A51" s="423" t="s">
        <v>374</v>
      </c>
      <c r="B51" s="319">
        <v>0</v>
      </c>
      <c r="C51" s="286">
        <f>B51/'- 3 -'!D51</f>
        <v>0</v>
      </c>
      <c r="D51" s="319">
        <v>139307</v>
      </c>
      <c r="E51" s="286">
        <f>D51/'- 3 -'!D51</f>
        <v>0.10212845196570437</v>
      </c>
      <c r="F51" s="319">
        <v>50000</v>
      </c>
      <c r="G51" s="286">
        <f>F51/'- 3 -'!D51</f>
        <v>0.036655893804943177</v>
      </c>
    </row>
    <row r="52" spans="1:7" ht="13.5" customHeight="1">
      <c r="A52" s="422" t="s">
        <v>375</v>
      </c>
      <c r="B52" s="318">
        <v>15450</v>
      </c>
      <c r="C52" s="285">
        <f>B52/'- 3 -'!D52</f>
        <v>0.006507978697637625</v>
      </c>
      <c r="D52" s="318">
        <v>291980</v>
      </c>
      <c r="E52" s="285">
        <f>D52/'- 3 -'!D52</f>
        <v>0.12299026667548438</v>
      </c>
      <c r="F52" s="318">
        <v>0</v>
      </c>
      <c r="G52" s="285">
        <f>F52/'- 3 -'!D52</f>
        <v>0</v>
      </c>
    </row>
    <row r="53" ht="49.5" customHeight="1"/>
    <row r="54" ht="12" customHeight="1">
      <c r="A54" s="4"/>
    </row>
    <row r="55" ht="12" customHeight="1">
      <c r="A55" s="4"/>
    </row>
    <row r="56" ht="12" customHeight="1">
      <c r="A56" s="4"/>
    </row>
    <row r="57" ht="12" customHeight="1">
      <c r="A57" s="4"/>
    </row>
    <row r="58" ht="12" customHeight="1">
      <c r="A58" s="4"/>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F58"/>
  <sheetViews>
    <sheetView showGridLines="0" showZeros="0" workbookViewId="0" topLeftCell="A1">
      <selection activeCell="A1" sqref="A1"/>
    </sheetView>
  </sheetViews>
  <sheetFormatPr defaultColWidth="15.83203125" defaultRowHeight="12"/>
  <cols>
    <col min="1" max="1" width="35.83203125" style="68" customWidth="1"/>
    <col min="2" max="2" width="19.83203125" style="68" customWidth="1"/>
    <col min="3" max="3" width="15.83203125" style="68" customWidth="1"/>
    <col min="4" max="4" width="19.83203125" style="68" customWidth="1"/>
    <col min="5" max="5" width="15.83203125" style="68" customWidth="1"/>
    <col min="6" max="6" width="30.83203125" style="68" customWidth="1"/>
    <col min="7" max="16384" width="15.83203125" style="68" customWidth="1"/>
  </cols>
  <sheetData>
    <row r="1" spans="1:6" ht="6.75" customHeight="1">
      <c r="A1" s="66"/>
      <c r="B1" s="66"/>
      <c r="C1" s="66"/>
      <c r="D1" s="117"/>
      <c r="E1" s="117"/>
      <c r="F1" s="117"/>
    </row>
    <row r="2" spans="1:6" ht="15.75" customHeight="1">
      <c r="A2" s="353"/>
      <c r="B2" s="395" t="s">
        <v>0</v>
      </c>
      <c r="C2" s="164"/>
      <c r="D2" s="166"/>
      <c r="E2" s="165"/>
      <c r="F2" s="356" t="s">
        <v>304</v>
      </c>
    </row>
    <row r="3" spans="1:6" ht="15.75" customHeight="1">
      <c r="A3" s="354"/>
      <c r="B3" s="536" t="s">
        <v>569</v>
      </c>
      <c r="C3" s="167"/>
      <c r="D3" s="169"/>
      <c r="E3" s="168"/>
      <c r="F3" s="183"/>
    </row>
    <row r="4" spans="4:6" ht="15.75" customHeight="1">
      <c r="D4" s="117"/>
      <c r="E4" s="117"/>
      <c r="F4" s="117"/>
    </row>
    <row r="5" spans="2:6" ht="15.75" customHeight="1">
      <c r="B5" s="10"/>
      <c r="D5" s="117"/>
      <c r="E5" s="117"/>
      <c r="F5" s="117"/>
    </row>
    <row r="6" spans="2:6" ht="15.75" customHeight="1">
      <c r="B6" s="277" t="s">
        <v>230</v>
      </c>
      <c r="C6" s="185"/>
      <c r="D6" s="141"/>
      <c r="E6" s="129"/>
      <c r="F6" s="126"/>
    </row>
    <row r="7" spans="2:6" ht="15.75" customHeight="1">
      <c r="B7" s="188"/>
      <c r="C7" s="53"/>
      <c r="D7" s="188"/>
      <c r="E7" s="53"/>
      <c r="F7" s="117"/>
    </row>
    <row r="8" spans="1:6" ht="15.75" customHeight="1">
      <c r="A8" s="323"/>
      <c r="B8" s="56" t="s">
        <v>80</v>
      </c>
      <c r="C8" s="57"/>
      <c r="D8" s="55" t="s">
        <v>81</v>
      </c>
      <c r="E8" s="57"/>
      <c r="F8" s="117"/>
    </row>
    <row r="9" spans="1:5" ht="15.75" customHeight="1">
      <c r="A9" s="324" t="s">
        <v>99</v>
      </c>
      <c r="B9" s="110" t="s">
        <v>100</v>
      </c>
      <c r="C9" s="110" t="s">
        <v>101</v>
      </c>
      <c r="D9" s="187" t="s">
        <v>100</v>
      </c>
      <c r="E9" s="110" t="s">
        <v>101</v>
      </c>
    </row>
    <row r="10" ht="4.5" customHeight="1">
      <c r="A10" s="63"/>
    </row>
    <row r="11" spans="1:5" ht="13.5" customHeight="1">
      <c r="A11" s="422" t="s">
        <v>338</v>
      </c>
      <c r="B11" s="318">
        <v>34934</v>
      </c>
      <c r="C11" s="285">
        <f>B11/'- 3 -'!D11</f>
        <v>0.003068804505012744</v>
      </c>
      <c r="D11" s="318">
        <v>15200</v>
      </c>
      <c r="E11" s="285">
        <f>D11/'- 3 -'!D11</f>
        <v>0.0013352558675271571</v>
      </c>
    </row>
    <row r="12" spans="1:5" ht="13.5" customHeight="1">
      <c r="A12" s="423" t="s">
        <v>339</v>
      </c>
      <c r="B12" s="319">
        <v>210051</v>
      </c>
      <c r="C12" s="286">
        <f>B12/'- 3 -'!D12</f>
        <v>0.011033613252921674</v>
      </c>
      <c r="D12" s="319">
        <v>40100</v>
      </c>
      <c r="E12" s="286">
        <f>D12/'- 3 -'!D12</f>
        <v>0.0021063831709544783</v>
      </c>
    </row>
    <row r="13" spans="1:5" ht="13.5" customHeight="1">
      <c r="A13" s="422" t="s">
        <v>340</v>
      </c>
      <c r="B13" s="318">
        <v>196100</v>
      </c>
      <c r="C13" s="285">
        <f>B13/'- 3 -'!D13</f>
        <v>0.004040399878025664</v>
      </c>
      <c r="D13" s="318">
        <v>103600</v>
      </c>
      <c r="E13" s="285">
        <f>D13/'- 3 -'!D13</f>
        <v>0.0021345508789569548</v>
      </c>
    </row>
    <row r="14" spans="1:5" ht="13.5" customHeight="1">
      <c r="A14" s="423" t="s">
        <v>377</v>
      </c>
      <c r="B14" s="319">
        <v>146974</v>
      </c>
      <c r="C14" s="286">
        <f>B14/'- 3 -'!D14</f>
        <v>0.0035196487659987954</v>
      </c>
      <c r="D14" s="319">
        <v>95000</v>
      </c>
      <c r="E14" s="286">
        <f>D14/'- 3 -'!D14</f>
        <v>0.002275005325907205</v>
      </c>
    </row>
    <row r="15" spans="1:5" ht="13.5" customHeight="1">
      <c r="A15" s="422" t="s">
        <v>341</v>
      </c>
      <c r="B15" s="318">
        <v>88150</v>
      </c>
      <c r="C15" s="285">
        <f>B15/'- 3 -'!D15</f>
        <v>0.006802274359530951</v>
      </c>
      <c r="D15" s="318">
        <v>30000</v>
      </c>
      <c r="E15" s="285">
        <f>D15/'- 3 -'!D15</f>
        <v>0.002315011126329308</v>
      </c>
    </row>
    <row r="16" spans="1:5" ht="13.5" customHeight="1">
      <c r="A16" s="423" t="s">
        <v>342</v>
      </c>
      <c r="B16" s="319">
        <v>3975</v>
      </c>
      <c r="C16" s="286">
        <f>B16/'- 3 -'!D16</f>
        <v>0.00036891509356475646</v>
      </c>
      <c r="D16" s="319">
        <v>26000</v>
      </c>
      <c r="E16" s="286">
        <f>D16/'- 3 -'!D16</f>
        <v>0.0024130295428135013</v>
      </c>
    </row>
    <row r="17" spans="1:5" ht="13.5" customHeight="1">
      <c r="A17" s="422" t="s">
        <v>343</v>
      </c>
      <c r="B17" s="318">
        <v>52120</v>
      </c>
      <c r="C17" s="285">
        <f>B17/'- 3 -'!D17</f>
        <v>0.004139131028671742</v>
      </c>
      <c r="D17" s="318">
        <v>27800</v>
      </c>
      <c r="E17" s="285">
        <f>D17/'- 3 -'!D17</f>
        <v>0.0022077483230444057</v>
      </c>
    </row>
    <row r="18" spans="1:5" ht="13.5" customHeight="1">
      <c r="A18" s="423" t="s">
        <v>344</v>
      </c>
      <c r="B18" s="319">
        <v>2129856</v>
      </c>
      <c r="C18" s="286">
        <f>B18/'- 3 -'!D18</f>
        <v>0.028389582430186997</v>
      </c>
      <c r="D18" s="319">
        <v>36100</v>
      </c>
      <c r="E18" s="286">
        <f>D18/'- 3 -'!D18</f>
        <v>0.0004811893037509346</v>
      </c>
    </row>
    <row r="19" spans="1:5" ht="13.5" customHeight="1">
      <c r="A19" s="422" t="s">
        <v>345</v>
      </c>
      <c r="B19" s="318">
        <v>17500</v>
      </c>
      <c r="C19" s="285">
        <f>B19/'- 3 -'!D19</f>
        <v>0.0009526674006742163</v>
      </c>
      <c r="D19" s="318">
        <v>20000</v>
      </c>
      <c r="E19" s="285">
        <f>D19/'- 3 -'!D19</f>
        <v>0.0010887627436276758</v>
      </c>
    </row>
    <row r="20" spans="1:5" ht="13.5" customHeight="1">
      <c r="A20" s="423" t="s">
        <v>346</v>
      </c>
      <c r="B20" s="319">
        <v>71500</v>
      </c>
      <c r="C20" s="286">
        <f>B20/'- 3 -'!D20</f>
        <v>0.0019726246054543872</v>
      </c>
      <c r="D20" s="319">
        <v>89280</v>
      </c>
      <c r="E20" s="286">
        <f>D20/'- 3 -'!D20</f>
        <v>0.002463159787062485</v>
      </c>
    </row>
    <row r="21" spans="1:5" ht="13.5" customHeight="1">
      <c r="A21" s="422" t="s">
        <v>347</v>
      </c>
      <c r="B21" s="318">
        <v>97400</v>
      </c>
      <c r="C21" s="285">
        <f>B21/'- 3 -'!D21</f>
        <v>0.00408094859010349</v>
      </c>
      <c r="D21" s="318">
        <v>81500</v>
      </c>
      <c r="E21" s="285">
        <f>D21/'- 3 -'!D21</f>
        <v>0.003414756777139984</v>
      </c>
    </row>
    <row r="22" spans="1:5" ht="13.5" customHeight="1">
      <c r="A22" s="423" t="s">
        <v>348</v>
      </c>
      <c r="B22" s="319">
        <v>45375</v>
      </c>
      <c r="C22" s="286">
        <f>B22/'- 3 -'!D22</f>
        <v>0.003632549759327067</v>
      </c>
      <c r="D22" s="319">
        <v>2500</v>
      </c>
      <c r="E22" s="286">
        <f>D22/'- 3 -'!D22</f>
        <v>0.0002001404826075519</v>
      </c>
    </row>
    <row r="23" spans="1:5" ht="13.5" customHeight="1">
      <c r="A23" s="422" t="s">
        <v>349</v>
      </c>
      <c r="B23" s="318">
        <v>35200</v>
      </c>
      <c r="C23" s="285">
        <f>B23/'- 3 -'!D23</f>
        <v>0.003317160604759843</v>
      </c>
      <c r="D23" s="318">
        <v>9000</v>
      </c>
      <c r="E23" s="285">
        <f>D23/'- 3 -'!D23</f>
        <v>0.0008481376546260962</v>
      </c>
    </row>
    <row r="24" spans="1:5" ht="13.5" customHeight="1">
      <c r="A24" s="423" t="s">
        <v>350</v>
      </c>
      <c r="B24" s="319">
        <v>152160</v>
      </c>
      <c r="C24" s="286">
        <f>B24/'- 3 -'!D24</f>
        <v>0.004387383216846329</v>
      </c>
      <c r="D24" s="319">
        <v>92075</v>
      </c>
      <c r="E24" s="286">
        <f>D24/'- 3 -'!D24</f>
        <v>0.0026548916252045595</v>
      </c>
    </row>
    <row r="25" spans="1:5" ht="13.5" customHeight="1">
      <c r="A25" s="422" t="s">
        <v>351</v>
      </c>
      <c r="B25" s="318">
        <v>243500</v>
      </c>
      <c r="C25" s="285">
        <f>B25/'- 3 -'!D25</f>
        <v>0.0021884882069066313</v>
      </c>
      <c r="D25" s="318">
        <v>220000</v>
      </c>
      <c r="E25" s="285">
        <f>D25/'- 3 -'!D25</f>
        <v>0.001977278872769852</v>
      </c>
    </row>
    <row r="26" spans="1:5" ht="13.5" customHeight="1">
      <c r="A26" s="423" t="s">
        <v>352</v>
      </c>
      <c r="B26" s="319">
        <v>140190</v>
      </c>
      <c r="C26" s="286">
        <f>B26/'- 3 -'!D26</f>
        <v>0.00532018488543785</v>
      </c>
      <c r="D26" s="319">
        <v>34425</v>
      </c>
      <c r="E26" s="286">
        <f>D26/'- 3 -'!D26</f>
        <v>0.0013064224600984236</v>
      </c>
    </row>
    <row r="27" spans="1:5" ht="13.5" customHeight="1">
      <c r="A27" s="422" t="s">
        <v>353</v>
      </c>
      <c r="B27" s="318">
        <v>167476</v>
      </c>
      <c r="C27" s="285">
        <f>B27/'- 3 -'!D27</f>
        <v>0.006154478905155701</v>
      </c>
      <c r="D27" s="318">
        <v>122477</v>
      </c>
      <c r="E27" s="285">
        <f>D27/'- 3 -'!D27</f>
        <v>0.004500836614600031</v>
      </c>
    </row>
    <row r="28" spans="1:5" ht="13.5" customHeight="1">
      <c r="A28" s="423" t="s">
        <v>354</v>
      </c>
      <c r="B28" s="319">
        <v>51169</v>
      </c>
      <c r="C28" s="286">
        <f>B28/'- 3 -'!D28</f>
        <v>0.0031228478316731984</v>
      </c>
      <c r="D28" s="319">
        <v>29000</v>
      </c>
      <c r="E28" s="286">
        <f>D28/'- 3 -'!D28</f>
        <v>0.0017698721319260246</v>
      </c>
    </row>
    <row r="29" spans="1:5" ht="13.5" customHeight="1">
      <c r="A29" s="422" t="s">
        <v>355</v>
      </c>
      <c r="B29" s="318">
        <v>447320</v>
      </c>
      <c r="C29" s="285">
        <f>B29/'- 3 -'!D29</f>
        <v>0.004312020386297724</v>
      </c>
      <c r="D29" s="318">
        <v>226838</v>
      </c>
      <c r="E29" s="285">
        <f>D29/'- 3 -'!D29</f>
        <v>0.0021866450871568517</v>
      </c>
    </row>
    <row r="30" spans="1:5" ht="13.5" customHeight="1">
      <c r="A30" s="423" t="s">
        <v>356</v>
      </c>
      <c r="B30" s="319">
        <v>40159</v>
      </c>
      <c r="C30" s="286">
        <f>B30/'- 3 -'!D30</f>
        <v>0.004008068234669456</v>
      </c>
      <c r="D30" s="319">
        <v>24998</v>
      </c>
      <c r="E30" s="286">
        <f>D30/'- 3 -'!D30</f>
        <v>0.0024949249167127434</v>
      </c>
    </row>
    <row r="31" spans="1:5" ht="13.5" customHeight="1">
      <c r="A31" s="422" t="s">
        <v>357</v>
      </c>
      <c r="B31" s="318">
        <v>34048</v>
      </c>
      <c r="C31" s="285">
        <f>B31/'- 3 -'!D31</f>
        <v>0.0013950047129755677</v>
      </c>
      <c r="D31" s="318">
        <v>39500</v>
      </c>
      <c r="E31" s="285">
        <f>D31/'- 3 -'!D31</f>
        <v>0.0016183824648300907</v>
      </c>
    </row>
    <row r="32" spans="1:5" ht="13.5" customHeight="1">
      <c r="A32" s="423" t="s">
        <v>358</v>
      </c>
      <c r="B32" s="319">
        <v>101300</v>
      </c>
      <c r="C32" s="286">
        <f>B32/'- 3 -'!D32</f>
        <v>0.00531765285417274</v>
      </c>
      <c r="D32" s="319">
        <v>36800</v>
      </c>
      <c r="E32" s="286">
        <f>D32/'- 3 -'!D32</f>
        <v>0.001931783070420107</v>
      </c>
    </row>
    <row r="33" spans="1:5" ht="13.5" customHeight="1">
      <c r="A33" s="422" t="s">
        <v>359</v>
      </c>
      <c r="B33" s="318">
        <v>84325</v>
      </c>
      <c r="C33" s="285">
        <f>B33/'- 3 -'!D33</f>
        <v>0.003989581904117561</v>
      </c>
      <c r="D33" s="318">
        <v>66400</v>
      </c>
      <c r="E33" s="285">
        <f>D33/'- 3 -'!D33</f>
        <v>0.0031415148346683195</v>
      </c>
    </row>
    <row r="34" spans="1:5" ht="13.5" customHeight="1">
      <c r="A34" s="423" t="s">
        <v>360</v>
      </c>
      <c r="B34" s="319">
        <v>78180</v>
      </c>
      <c r="C34" s="286">
        <f>B34/'- 3 -'!D34</f>
        <v>0.004447855971846858</v>
      </c>
      <c r="D34" s="319">
        <v>33000</v>
      </c>
      <c r="E34" s="286">
        <f>D34/'- 3 -'!D34</f>
        <v>0.0018774526358524728</v>
      </c>
    </row>
    <row r="35" spans="1:5" ht="13.5" customHeight="1">
      <c r="A35" s="422" t="s">
        <v>361</v>
      </c>
      <c r="B35" s="318">
        <v>103190</v>
      </c>
      <c r="C35" s="285">
        <f>B35/'- 3 -'!D35</f>
        <v>0.0008146031962759048</v>
      </c>
      <c r="D35" s="318">
        <v>314500</v>
      </c>
      <c r="E35" s="285">
        <f>D35/'- 3 -'!D35</f>
        <v>0.002482728028188507</v>
      </c>
    </row>
    <row r="36" spans="1:5" ht="13.5" customHeight="1">
      <c r="A36" s="423" t="s">
        <v>362</v>
      </c>
      <c r="B36" s="319">
        <v>43450</v>
      </c>
      <c r="C36" s="286">
        <f>B36/'- 3 -'!D36</f>
        <v>0.0026217792317070557</v>
      </c>
      <c r="D36" s="319">
        <v>0</v>
      </c>
      <c r="E36" s="286">
        <f>D36/'- 3 -'!D36</f>
        <v>0</v>
      </c>
    </row>
    <row r="37" spans="1:5" ht="13.5" customHeight="1">
      <c r="A37" s="422" t="s">
        <v>363</v>
      </c>
      <c r="B37" s="318">
        <v>44211</v>
      </c>
      <c r="C37" s="285">
        <f>B37/'- 3 -'!D37</f>
        <v>0.0017344034608309646</v>
      </c>
      <c r="D37" s="318">
        <v>105894</v>
      </c>
      <c r="E37" s="285">
        <f>D37/'- 3 -'!D37</f>
        <v>0.0041542358255012134</v>
      </c>
    </row>
    <row r="38" spans="1:5" ht="13.5" customHeight="1">
      <c r="A38" s="423" t="s">
        <v>364</v>
      </c>
      <c r="B38" s="319">
        <v>330603</v>
      </c>
      <c r="C38" s="286">
        <f>B38/'- 3 -'!D38</f>
        <v>0.0050543934794329256</v>
      </c>
      <c r="D38" s="319">
        <v>155792</v>
      </c>
      <c r="E38" s="286">
        <f>D38/'- 3 -'!D38</f>
        <v>0.002381811625870952</v>
      </c>
    </row>
    <row r="39" spans="1:5" ht="13.5" customHeight="1">
      <c r="A39" s="422" t="s">
        <v>365</v>
      </c>
      <c r="B39" s="318">
        <v>20000</v>
      </c>
      <c r="C39" s="285">
        <f>B39/'- 3 -'!D39</f>
        <v>0.0013445069931506109</v>
      </c>
      <c r="D39" s="318">
        <v>30000</v>
      </c>
      <c r="E39" s="285">
        <f>D39/'- 3 -'!D39</f>
        <v>0.0020167604897259163</v>
      </c>
    </row>
    <row r="40" spans="1:5" ht="13.5" customHeight="1">
      <c r="A40" s="423" t="s">
        <v>366</v>
      </c>
      <c r="B40" s="319">
        <v>416904</v>
      </c>
      <c r="C40" s="286">
        <f>B40/'- 3 -'!D40</f>
        <v>0.0062540405604766675</v>
      </c>
      <c r="D40" s="319">
        <v>246896</v>
      </c>
      <c r="E40" s="286">
        <f>D40/'- 3 -'!D40</f>
        <v>0.0037037245941978184</v>
      </c>
    </row>
    <row r="41" spans="1:5" ht="13.5" customHeight="1">
      <c r="A41" s="422" t="s">
        <v>367</v>
      </c>
      <c r="B41" s="318">
        <v>121980</v>
      </c>
      <c r="C41" s="285">
        <f>B41/'- 3 -'!D41</f>
        <v>0.0030721840082571683</v>
      </c>
      <c r="D41" s="318">
        <v>76540</v>
      </c>
      <c r="E41" s="285">
        <f>D41/'- 3 -'!D41</f>
        <v>0.0019277337595671722</v>
      </c>
    </row>
    <row r="42" spans="1:5" ht="13.5" customHeight="1">
      <c r="A42" s="423" t="s">
        <v>368</v>
      </c>
      <c r="B42" s="319">
        <v>103638</v>
      </c>
      <c r="C42" s="286">
        <f>B42/'- 3 -'!D42</f>
        <v>0.006763712543195857</v>
      </c>
      <c r="D42" s="319">
        <v>67686</v>
      </c>
      <c r="E42" s="286">
        <f>D42/'- 3 -'!D42</f>
        <v>0.004417382110796762</v>
      </c>
    </row>
    <row r="43" spans="1:5" ht="13.5" customHeight="1">
      <c r="A43" s="422" t="s">
        <v>369</v>
      </c>
      <c r="B43" s="318">
        <v>50900</v>
      </c>
      <c r="C43" s="285">
        <f>B43/'- 3 -'!D43</f>
        <v>0.005592961614922065</v>
      </c>
      <c r="D43" s="318">
        <v>11000</v>
      </c>
      <c r="E43" s="285">
        <f>D43/'- 3 -'!D43</f>
        <v>0.0012086950444821752</v>
      </c>
    </row>
    <row r="44" spans="1:5" ht="13.5" customHeight="1">
      <c r="A44" s="423" t="s">
        <v>370</v>
      </c>
      <c r="B44" s="319">
        <v>30677</v>
      </c>
      <c r="C44" s="286">
        <f>B44/'- 3 -'!D44</f>
        <v>0.004404440075307784</v>
      </c>
      <c r="D44" s="319">
        <v>12000</v>
      </c>
      <c r="E44" s="286">
        <f>D44/'- 3 -'!D44</f>
        <v>0.001722896010160492</v>
      </c>
    </row>
    <row r="45" spans="1:5" ht="13.5" customHeight="1">
      <c r="A45" s="422" t="s">
        <v>371</v>
      </c>
      <c r="B45" s="318">
        <v>14180</v>
      </c>
      <c r="C45" s="285">
        <f>B45/'- 3 -'!D45</f>
        <v>0.0013771169774438338</v>
      </c>
      <c r="D45" s="318">
        <v>14000</v>
      </c>
      <c r="E45" s="285">
        <f>D45/'- 3 -'!D45</f>
        <v>0.0013596359438796668</v>
      </c>
    </row>
    <row r="46" spans="1:5" ht="13.5" customHeight="1">
      <c r="A46" s="423" t="s">
        <v>372</v>
      </c>
      <c r="B46" s="319">
        <v>1591200</v>
      </c>
      <c r="C46" s="286">
        <f>B46/'- 3 -'!D46</f>
        <v>0.006094354487520017</v>
      </c>
      <c r="D46" s="319">
        <v>896700</v>
      </c>
      <c r="E46" s="286">
        <f>D46/'- 3 -'!D46</f>
        <v>0.003434393959878833</v>
      </c>
    </row>
    <row r="47" spans="1:5" ht="13.5" customHeight="1">
      <c r="A47" s="422" t="s">
        <v>376</v>
      </c>
      <c r="B47" s="318">
        <v>0</v>
      </c>
      <c r="C47" s="285">
        <f>B47/'- 3 -'!D47</f>
        <v>0</v>
      </c>
      <c r="D47" s="318">
        <v>26439</v>
      </c>
      <c r="E47" s="285">
        <f>D47/'- 3 -'!D47</f>
        <v>0.004464431957220884</v>
      </c>
    </row>
    <row r="48" spans="1:5" ht="4.5" customHeight="1">
      <c r="A48" s="424"/>
      <c r="B48" s="320"/>
      <c r="C48" s="163"/>
      <c r="D48" s="320"/>
      <c r="E48" s="163"/>
    </row>
    <row r="49" spans="1:5" ht="13.5" customHeight="1">
      <c r="A49" s="418" t="s">
        <v>373</v>
      </c>
      <c r="B49" s="321">
        <f>SUM(B11:B47)</f>
        <v>7539895</v>
      </c>
      <c r="C49" s="82">
        <f>B49/'- 3 -'!D49</f>
        <v>0.005349116704246972</v>
      </c>
      <c r="D49" s="321">
        <f>SUM(D11:D47)</f>
        <v>3459040</v>
      </c>
      <c r="E49" s="82">
        <f>D49/'- 3 -'!D49</f>
        <v>0.002453987574715357</v>
      </c>
    </row>
    <row r="50" spans="1:5" ht="4.5" customHeight="1">
      <c r="A50" s="424" t="s">
        <v>3</v>
      </c>
      <c r="B50" s="320"/>
      <c r="C50" s="163"/>
      <c r="D50" s="320"/>
      <c r="E50" s="163"/>
    </row>
    <row r="51" spans="1:5" ht="13.5" customHeight="1">
      <c r="A51" s="423" t="s">
        <v>374</v>
      </c>
      <c r="B51" s="319">
        <v>0</v>
      </c>
      <c r="C51" s="286">
        <f>B51/'- 3 -'!D51</f>
        <v>0</v>
      </c>
      <c r="D51" s="319">
        <v>2250</v>
      </c>
      <c r="E51" s="286">
        <f>D51/'- 3 -'!D51</f>
        <v>0.001649515221222443</v>
      </c>
    </row>
    <row r="52" spans="1:5" ht="13.5" customHeight="1">
      <c r="A52" s="422" t="s">
        <v>375</v>
      </c>
      <c r="B52" s="318">
        <v>0</v>
      </c>
      <c r="C52" s="285">
        <f>B52/'- 3 -'!D52</f>
        <v>0</v>
      </c>
      <c r="D52" s="318">
        <v>7300</v>
      </c>
      <c r="E52" s="285">
        <f>D52/'- 3 -'!D52</f>
        <v>0.003074967281084444</v>
      </c>
    </row>
    <row r="53" ht="49.5" customHeight="1"/>
    <row r="54" ht="12" customHeight="1">
      <c r="A54" s="4"/>
    </row>
    <row r="55" ht="12" customHeight="1">
      <c r="A55" s="4"/>
    </row>
    <row r="56" ht="12" customHeight="1">
      <c r="A56" s="4"/>
    </row>
    <row r="57" ht="12" customHeight="1">
      <c r="A57" s="4"/>
    </row>
    <row r="58" ht="12" customHeight="1">
      <c r="A58" s="4"/>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E60"/>
  <sheetViews>
    <sheetView showGridLines="0" showZeros="0" workbookViewId="0" topLeftCell="A1">
      <selection activeCell="A1" sqref="A1"/>
    </sheetView>
  </sheetViews>
  <sheetFormatPr defaultColWidth="15.83203125" defaultRowHeight="12"/>
  <cols>
    <col min="1" max="1" width="40.83203125" style="10" customWidth="1"/>
    <col min="2" max="2" width="27.83203125" style="10" customWidth="1"/>
    <col min="3" max="3" width="20.83203125" style="10" customWidth="1"/>
    <col min="4" max="4" width="27.83203125" style="10" customWidth="1"/>
    <col min="5" max="5" width="20.83203125" style="10" customWidth="1"/>
    <col min="6" max="16384" width="15.83203125" style="10" customWidth="1"/>
  </cols>
  <sheetData>
    <row r="1" spans="1:5" ht="6.75" customHeight="1">
      <c r="A1" s="13"/>
      <c r="B1" s="44"/>
      <c r="C1" s="44"/>
      <c r="D1" s="44"/>
      <c r="E1" s="44"/>
    </row>
    <row r="2" spans="1:5" ht="15.75" customHeight="1">
      <c r="A2" s="222"/>
      <c r="B2" s="550" t="s">
        <v>10</v>
      </c>
      <c r="C2" s="222"/>
      <c r="D2" s="222"/>
      <c r="E2" s="221"/>
    </row>
    <row r="3" spans="1:5" ht="15.75" customHeight="1">
      <c r="A3" s="219"/>
      <c r="B3" s="48"/>
      <c r="C3" s="223"/>
      <c r="D3" s="223"/>
      <c r="E3" s="223"/>
    </row>
    <row r="4" spans="2:5" ht="15.75" customHeight="1">
      <c r="B4" s="44"/>
      <c r="C4" s="224"/>
      <c r="D4" s="225"/>
      <c r="E4" s="224"/>
    </row>
    <row r="5" spans="2:5" ht="15.75" customHeight="1">
      <c r="B5" s="44"/>
      <c r="C5" s="44"/>
      <c r="D5" s="44"/>
      <c r="E5" s="44"/>
    </row>
    <row r="6" spans="2:5" ht="15.75" customHeight="1">
      <c r="B6" s="44"/>
      <c r="C6" s="44"/>
      <c r="D6" s="44"/>
      <c r="E6" s="44"/>
    </row>
    <row r="7" spans="2:5" ht="15.75" customHeight="1">
      <c r="B7" s="155" t="s">
        <v>452</v>
      </c>
      <c r="C7" s="226"/>
      <c r="D7" s="155" t="s">
        <v>382</v>
      </c>
      <c r="E7" s="409"/>
    </row>
    <row r="8" spans="1:5" ht="15.75" customHeight="1">
      <c r="A8" s="36"/>
      <c r="B8" s="227" t="s">
        <v>36</v>
      </c>
      <c r="C8" s="228"/>
      <c r="D8" s="227" t="s">
        <v>36</v>
      </c>
      <c r="E8" s="228"/>
    </row>
    <row r="9" spans="1:5" ht="15.75" customHeight="1">
      <c r="A9" s="324" t="s">
        <v>99</v>
      </c>
      <c r="B9" s="229" t="s">
        <v>453</v>
      </c>
      <c r="C9" s="229" t="s">
        <v>111</v>
      </c>
      <c r="D9" s="229" t="s">
        <v>453</v>
      </c>
      <c r="E9" s="229" t="s">
        <v>111</v>
      </c>
    </row>
    <row r="10" ht="4.5" customHeight="1">
      <c r="A10" s="63"/>
    </row>
    <row r="11" spans="1:5" ht="13.5" customHeight="1">
      <c r="A11" s="422" t="s">
        <v>338</v>
      </c>
      <c r="B11" s="397">
        <v>10951186</v>
      </c>
      <c r="C11" s="397">
        <v>6760</v>
      </c>
      <c r="D11" s="397">
        <f>'- 3 -'!F11</f>
        <v>11377811</v>
      </c>
      <c r="E11" s="397">
        <f>ROUND(D11/'- 7 -'!F11,0)</f>
        <v>7151</v>
      </c>
    </row>
    <row r="12" spans="1:5" ht="13.5" customHeight="1">
      <c r="A12" s="423" t="s">
        <v>339</v>
      </c>
      <c r="B12" s="475" t="s">
        <v>238</v>
      </c>
      <c r="C12" s="475" t="s">
        <v>238</v>
      </c>
      <c r="D12" s="396">
        <f>'- 3 -'!F12</f>
        <v>18561497</v>
      </c>
      <c r="E12" s="396">
        <f>ROUND(D12/'- 7 -'!F12,0)</f>
        <v>7689</v>
      </c>
    </row>
    <row r="13" spans="1:5" ht="13.5" customHeight="1">
      <c r="A13" s="422" t="s">
        <v>340</v>
      </c>
      <c r="B13" s="397">
        <v>46662900</v>
      </c>
      <c r="C13" s="397">
        <v>6305</v>
      </c>
      <c r="D13" s="397">
        <f>'- 3 -'!F13</f>
        <v>48466200</v>
      </c>
      <c r="E13" s="397">
        <f>ROUND(D13/'- 7 -'!F13,0)</f>
        <v>6646</v>
      </c>
    </row>
    <row r="14" spans="1:5" ht="13.5" customHeight="1">
      <c r="A14" s="423" t="s">
        <v>377</v>
      </c>
      <c r="B14" s="396">
        <v>40015148</v>
      </c>
      <c r="C14" s="396">
        <v>9241</v>
      </c>
      <c r="D14" s="396">
        <f>'- 3 -'!F14</f>
        <v>41566422</v>
      </c>
      <c r="E14" s="396">
        <f>ROUND(D14/'- 7 -'!F14,0)</f>
        <v>9282</v>
      </c>
    </row>
    <row r="15" spans="1:5" ht="13.5" customHeight="1">
      <c r="A15" s="422" t="s">
        <v>341</v>
      </c>
      <c r="B15" s="397">
        <v>12221069</v>
      </c>
      <c r="C15" s="397">
        <v>7409</v>
      </c>
      <c r="D15" s="397">
        <f>'- 3 -'!F15</f>
        <v>12683646</v>
      </c>
      <c r="E15" s="397">
        <f>ROUND(D15/'- 7 -'!F15,0)</f>
        <v>7888</v>
      </c>
    </row>
    <row r="16" spans="1:5" ht="13.5" customHeight="1">
      <c r="A16" s="423" t="s">
        <v>342</v>
      </c>
      <c r="B16" s="396">
        <v>10603118</v>
      </c>
      <c r="C16" s="396">
        <v>7064</v>
      </c>
      <c r="D16" s="396">
        <f>'- 3 -'!F16</f>
        <v>10769837</v>
      </c>
      <c r="E16" s="396">
        <f>ROUND(D16/'- 7 -'!F16,0)</f>
        <v>7356</v>
      </c>
    </row>
    <row r="17" spans="1:5" ht="13.5" customHeight="1">
      <c r="A17" s="422" t="s">
        <v>343</v>
      </c>
      <c r="B17" s="397">
        <v>12146856</v>
      </c>
      <c r="C17" s="397">
        <v>7695</v>
      </c>
      <c r="D17" s="397">
        <f>'- 3 -'!F17</f>
        <v>12535615</v>
      </c>
      <c r="E17" s="397">
        <f>ROUND(D17/'- 7 -'!F17,0)</f>
        <v>8077</v>
      </c>
    </row>
    <row r="18" spans="1:5" ht="13.5" customHeight="1">
      <c r="A18" s="423" t="s">
        <v>344</v>
      </c>
      <c r="B18" s="475" t="s">
        <v>238</v>
      </c>
      <c r="C18" s="475" t="s">
        <v>238</v>
      </c>
      <c r="D18" s="396">
        <f>'- 3 -'!F18</f>
        <v>74070166</v>
      </c>
      <c r="E18" s="396">
        <f>ROUND(D18/'- 7 -'!F18,0)</f>
        <v>12341</v>
      </c>
    </row>
    <row r="19" spans="1:5" ht="13.5" customHeight="1">
      <c r="A19" s="422" t="s">
        <v>345</v>
      </c>
      <c r="B19" s="397">
        <v>17341750</v>
      </c>
      <c r="C19" s="397">
        <v>5859</v>
      </c>
      <c r="D19" s="397">
        <f>'- 3 -'!F19</f>
        <v>18369475</v>
      </c>
      <c r="E19" s="397">
        <f>ROUND(D19/'- 7 -'!F19,0)</f>
        <v>6164</v>
      </c>
    </row>
    <row r="20" spans="1:5" ht="13.5" customHeight="1">
      <c r="A20" s="423" t="s">
        <v>346</v>
      </c>
      <c r="B20" s="396">
        <v>33839520</v>
      </c>
      <c r="C20" s="396">
        <v>5573</v>
      </c>
      <c r="D20" s="396">
        <f>'- 3 -'!F20</f>
        <v>36083571</v>
      </c>
      <c r="E20" s="396">
        <f>ROUND(D20/'- 7 -'!F20,0)</f>
        <v>5760</v>
      </c>
    </row>
    <row r="21" spans="1:5" ht="13.5" customHeight="1">
      <c r="A21" s="422" t="s">
        <v>347</v>
      </c>
      <c r="B21" s="397">
        <v>23164000</v>
      </c>
      <c r="C21" s="397">
        <v>6913</v>
      </c>
      <c r="D21" s="397">
        <f>'- 3 -'!F21</f>
        <v>23780000</v>
      </c>
      <c r="E21" s="397">
        <f>ROUND(D21/'- 7 -'!F21,0)</f>
        <v>7317</v>
      </c>
    </row>
    <row r="22" spans="1:5" ht="13.5" customHeight="1">
      <c r="A22" s="423" t="s">
        <v>348</v>
      </c>
      <c r="B22" s="396">
        <v>12036959</v>
      </c>
      <c r="C22" s="396">
        <v>6372</v>
      </c>
      <c r="D22" s="396">
        <f>'- 3 -'!F22</f>
        <v>12450226</v>
      </c>
      <c r="E22" s="396">
        <f>ROUND(D22/'- 7 -'!F22,0)</f>
        <v>7350</v>
      </c>
    </row>
    <row r="23" spans="1:5" ht="13.5" customHeight="1">
      <c r="A23" s="422" t="s">
        <v>349</v>
      </c>
      <c r="B23" s="397">
        <v>10227793</v>
      </c>
      <c r="C23" s="397">
        <v>7233</v>
      </c>
      <c r="D23" s="397">
        <f>'- 3 -'!F23</f>
        <v>10611485</v>
      </c>
      <c r="E23" s="397">
        <f>ROUND(D23/'- 7 -'!F23,0)</f>
        <v>7566</v>
      </c>
    </row>
    <row r="24" spans="1:5" ht="13.5" customHeight="1">
      <c r="A24" s="423" t="s">
        <v>350</v>
      </c>
      <c r="B24" s="396">
        <v>32805490</v>
      </c>
      <c r="C24" s="396">
        <v>6984</v>
      </c>
      <c r="D24" s="396">
        <f>'- 3 -'!F24</f>
        <v>34134075</v>
      </c>
      <c r="E24" s="396">
        <f>ROUND(D24/'- 7 -'!F24,0)</f>
        <v>7460</v>
      </c>
    </row>
    <row r="25" spans="1:5" ht="13.5" customHeight="1">
      <c r="A25" s="422" t="s">
        <v>351</v>
      </c>
      <c r="B25" s="397">
        <v>105359104</v>
      </c>
      <c r="C25" s="397">
        <v>6970</v>
      </c>
      <c r="D25" s="397">
        <f>'- 3 -'!F25</f>
        <v>110855536</v>
      </c>
      <c r="E25" s="397">
        <f>ROUND(D25/'- 7 -'!F25,0)</f>
        <v>7360</v>
      </c>
    </row>
    <row r="26" spans="1:5" ht="13.5" customHeight="1">
      <c r="A26" s="423" t="s">
        <v>352</v>
      </c>
      <c r="B26" s="475" t="s">
        <v>238</v>
      </c>
      <c r="C26" s="475" t="s">
        <v>238</v>
      </c>
      <c r="D26" s="396">
        <f>'- 3 -'!F26</f>
        <v>26350588</v>
      </c>
      <c r="E26" s="396">
        <f>ROUND(D26/'- 7 -'!F26,0)</f>
        <v>8051</v>
      </c>
    </row>
    <row r="27" spans="1:5" ht="13.5" customHeight="1">
      <c r="A27" s="422" t="s">
        <v>353</v>
      </c>
      <c r="B27" s="397">
        <v>25653051</v>
      </c>
      <c r="C27" s="397">
        <v>7659</v>
      </c>
      <c r="D27" s="397">
        <f>'- 3 -'!F27</f>
        <v>27197252</v>
      </c>
      <c r="E27" s="397">
        <f>ROUND(D27/'- 7 -'!F27,0)</f>
        <v>8196</v>
      </c>
    </row>
    <row r="28" spans="1:5" ht="13.5" customHeight="1">
      <c r="A28" s="423" t="s">
        <v>354</v>
      </c>
      <c r="B28" s="396">
        <v>15863757</v>
      </c>
      <c r="C28" s="396">
        <v>7590</v>
      </c>
      <c r="D28" s="396">
        <f>'- 3 -'!F28</f>
        <v>16367962.09</v>
      </c>
      <c r="E28" s="396">
        <f>ROUND(D28/'- 7 -'!F28,0)</f>
        <v>8156</v>
      </c>
    </row>
    <row r="29" spans="1:5" ht="13.5" customHeight="1">
      <c r="A29" s="422" t="s">
        <v>355</v>
      </c>
      <c r="B29" s="397">
        <v>98498490</v>
      </c>
      <c r="C29" s="397">
        <v>7592</v>
      </c>
      <c r="D29" s="397">
        <f>'- 3 -'!F29</f>
        <v>103689509</v>
      </c>
      <c r="E29" s="397">
        <f>ROUND(D29/'- 7 -'!F29,0)</f>
        <v>7903</v>
      </c>
    </row>
    <row r="30" spans="1:5" ht="13.5" customHeight="1">
      <c r="A30" s="423" t="s">
        <v>356</v>
      </c>
      <c r="B30" s="396">
        <v>9794221</v>
      </c>
      <c r="C30" s="396">
        <v>7525</v>
      </c>
      <c r="D30" s="396">
        <f>'- 3 -'!F30</f>
        <v>10014540</v>
      </c>
      <c r="E30" s="396">
        <f>ROUND(D30/'- 7 -'!F30,0)</f>
        <v>7808</v>
      </c>
    </row>
    <row r="31" spans="1:5" ht="13.5" customHeight="1">
      <c r="A31" s="422" t="s">
        <v>357</v>
      </c>
      <c r="B31" s="397">
        <v>23185467</v>
      </c>
      <c r="C31" s="397">
        <v>6630</v>
      </c>
      <c r="D31" s="397">
        <f>'- 3 -'!F31</f>
        <v>24191719</v>
      </c>
      <c r="E31" s="397">
        <f>ROUND(D31/'- 7 -'!F31,0)</f>
        <v>7138</v>
      </c>
    </row>
    <row r="32" spans="1:5" ht="13.5" customHeight="1">
      <c r="A32" s="423" t="s">
        <v>358</v>
      </c>
      <c r="B32" s="396">
        <v>18237379</v>
      </c>
      <c r="C32" s="396">
        <v>7758</v>
      </c>
      <c r="D32" s="396">
        <f>'- 3 -'!F32</f>
        <v>18743553</v>
      </c>
      <c r="E32" s="396">
        <f>ROUND(D32/'- 7 -'!F32,0)</f>
        <v>8086</v>
      </c>
    </row>
    <row r="33" spans="1:5" ht="13.5" customHeight="1">
      <c r="A33" s="422" t="s">
        <v>359</v>
      </c>
      <c r="B33" s="397">
        <v>20817148</v>
      </c>
      <c r="C33" s="397">
        <v>8193</v>
      </c>
      <c r="D33" s="397">
        <f>'- 3 -'!F33</f>
        <v>21125800</v>
      </c>
      <c r="E33" s="397">
        <f>ROUND(D33/'- 7 -'!F33,0)</f>
        <v>8544</v>
      </c>
    </row>
    <row r="34" spans="1:5" ht="13.5" customHeight="1">
      <c r="A34" s="423" t="s">
        <v>360</v>
      </c>
      <c r="B34" s="475" t="s">
        <v>238</v>
      </c>
      <c r="C34" s="475" t="s">
        <v>238</v>
      </c>
      <c r="D34" s="396">
        <f>'- 3 -'!F34</f>
        <v>17564908</v>
      </c>
      <c r="E34" s="396">
        <f>ROUND(D34/'- 7 -'!F34,0)</f>
        <v>7982</v>
      </c>
    </row>
    <row r="35" spans="1:5" ht="13.5" customHeight="1">
      <c r="A35" s="422" t="s">
        <v>361</v>
      </c>
      <c r="B35" s="476" t="s">
        <v>238</v>
      </c>
      <c r="C35" s="476" t="s">
        <v>238</v>
      </c>
      <c r="D35" s="397">
        <f>'- 3 -'!F35</f>
        <v>126218577</v>
      </c>
      <c r="E35" s="397">
        <f>ROUND(D35/'- 7 -'!F35,0)</f>
        <v>7083</v>
      </c>
    </row>
    <row r="36" spans="1:5" ht="13.5" customHeight="1">
      <c r="A36" s="423" t="s">
        <v>362</v>
      </c>
      <c r="B36" s="396">
        <v>15925150</v>
      </c>
      <c r="C36" s="396">
        <v>7583</v>
      </c>
      <c r="D36" s="396">
        <f>'- 3 -'!F36</f>
        <v>16565215</v>
      </c>
      <c r="E36" s="396">
        <f>ROUND(D36/'- 7 -'!F36,0)</f>
        <v>7796</v>
      </c>
    </row>
    <row r="37" spans="1:5" ht="13.5" customHeight="1">
      <c r="A37" s="422" t="s">
        <v>363</v>
      </c>
      <c r="B37" s="397">
        <v>23805447</v>
      </c>
      <c r="C37" s="397">
        <v>6953</v>
      </c>
      <c r="D37" s="397">
        <f>'- 3 -'!F37</f>
        <v>25481810.73</v>
      </c>
      <c r="E37" s="397">
        <f>ROUND(D37/'- 7 -'!F37,0)</f>
        <v>7821</v>
      </c>
    </row>
    <row r="38" spans="1:5" ht="13.5" customHeight="1">
      <c r="A38" s="423" t="s">
        <v>364</v>
      </c>
      <c r="B38" s="396">
        <v>61867328</v>
      </c>
      <c r="C38" s="396">
        <v>7173</v>
      </c>
      <c r="D38" s="396">
        <f>'- 3 -'!F38</f>
        <v>64798493</v>
      </c>
      <c r="E38" s="396">
        <f>ROUND(D38/'- 7 -'!F38,0)</f>
        <v>7585</v>
      </c>
    </row>
    <row r="39" spans="1:5" ht="13.5" customHeight="1">
      <c r="A39" s="422" t="s">
        <v>365</v>
      </c>
      <c r="B39" s="397">
        <v>14386656</v>
      </c>
      <c r="C39" s="397">
        <v>7918</v>
      </c>
      <c r="D39" s="397">
        <f>'- 3 -'!F39</f>
        <v>14819841</v>
      </c>
      <c r="E39" s="397">
        <f>ROUND(D39/'- 7 -'!F39,0)</f>
        <v>8349</v>
      </c>
    </row>
    <row r="40" spans="1:5" ht="13.5" customHeight="1">
      <c r="A40" s="423" t="s">
        <v>366</v>
      </c>
      <c r="B40" s="396">
        <v>62369425</v>
      </c>
      <c r="C40" s="396">
        <v>6819</v>
      </c>
      <c r="D40" s="396">
        <f>'- 3 -'!F40</f>
        <v>66144948</v>
      </c>
      <c r="E40" s="396">
        <f>ROUND(D40/'- 7 -'!F40,0)</f>
        <v>7294</v>
      </c>
    </row>
    <row r="41" spans="1:5" ht="13.5" customHeight="1">
      <c r="A41" s="422" t="s">
        <v>367</v>
      </c>
      <c r="B41" s="476" t="s">
        <v>238</v>
      </c>
      <c r="C41" s="476" t="s">
        <v>238</v>
      </c>
      <c r="D41" s="397">
        <f>'- 3 -'!F41</f>
        <v>38513869</v>
      </c>
      <c r="E41" s="397">
        <f>ROUND(D41/'- 7 -'!F41,0)</f>
        <v>8166</v>
      </c>
    </row>
    <row r="42" spans="1:5" ht="13.5" customHeight="1">
      <c r="A42" s="423" t="s">
        <v>368</v>
      </c>
      <c r="B42" s="396">
        <v>14664428</v>
      </c>
      <c r="C42" s="396">
        <v>7658</v>
      </c>
      <c r="D42" s="396">
        <f>'- 3 -'!F42</f>
        <v>15259825</v>
      </c>
      <c r="E42" s="396">
        <f>ROUND(D42/'- 7 -'!F42,0)</f>
        <v>8163</v>
      </c>
    </row>
    <row r="43" spans="1:5" ht="13.5" customHeight="1">
      <c r="A43" s="422" t="s">
        <v>369</v>
      </c>
      <c r="B43" s="397">
        <v>8959778</v>
      </c>
      <c r="C43" s="397">
        <v>7371</v>
      </c>
      <c r="D43" s="397">
        <f>'- 3 -'!F43</f>
        <v>8920724</v>
      </c>
      <c r="E43" s="397">
        <f>ROUND(D43/'- 7 -'!F43,0)</f>
        <v>7431</v>
      </c>
    </row>
    <row r="44" spans="1:5" ht="13.5" customHeight="1">
      <c r="A44" s="423" t="s">
        <v>370</v>
      </c>
      <c r="B44" s="396">
        <v>6874680</v>
      </c>
      <c r="C44" s="396">
        <v>8189</v>
      </c>
      <c r="D44" s="396">
        <f>'- 3 -'!F44</f>
        <v>6965017</v>
      </c>
      <c r="E44" s="396">
        <f>ROUND(D44/'- 7 -'!F44,0)</f>
        <v>8412</v>
      </c>
    </row>
    <row r="45" spans="1:5" ht="13.5" customHeight="1">
      <c r="A45" s="422" t="s">
        <v>371</v>
      </c>
      <c r="B45" s="397">
        <v>9396491</v>
      </c>
      <c r="C45" s="397">
        <v>6622</v>
      </c>
      <c r="D45" s="397">
        <f>'- 3 -'!F45</f>
        <v>10030874</v>
      </c>
      <c r="E45" s="397">
        <f>ROUND(D45/'- 7 -'!F45,0)</f>
        <v>7094</v>
      </c>
    </row>
    <row r="46" spans="1:5" ht="13.5" customHeight="1">
      <c r="A46" s="423" t="s">
        <v>372</v>
      </c>
      <c r="B46" s="396">
        <v>249259600</v>
      </c>
      <c r="C46" s="396">
        <v>8062</v>
      </c>
      <c r="D46" s="396">
        <f>'- 3 -'!F46</f>
        <v>256100100</v>
      </c>
      <c r="E46" s="396">
        <f>ROUND(D46/'- 7 -'!F46,0)</f>
        <v>8265</v>
      </c>
    </row>
    <row r="47" spans="1:5" ht="13.5" customHeight="1">
      <c r="A47" s="422" t="s">
        <v>376</v>
      </c>
      <c r="B47" s="397">
        <v>6314866</v>
      </c>
      <c r="C47" s="397">
        <v>7892</v>
      </c>
      <c r="D47" s="397">
        <f>'- 3 -'!F47</f>
        <v>5625234</v>
      </c>
      <c r="E47" s="397">
        <f>ROUND(D47/'- 7 -'!F47,0)</f>
        <v>8383</v>
      </c>
    </row>
    <row r="48" spans="1:5" ht="4.5" customHeight="1">
      <c r="A48" s="424"/>
      <c r="B48" s="333"/>
      <c r="C48" s="333"/>
      <c r="D48" s="333"/>
      <c r="E48" s="333"/>
    </row>
    <row r="49" spans="1:5" ht="13.5" customHeight="1">
      <c r="A49" s="418" t="s">
        <v>373</v>
      </c>
      <c r="B49" s="398">
        <v>1339160743.5175</v>
      </c>
      <c r="C49" s="398">
        <v>7403</v>
      </c>
      <c r="D49" s="398">
        <f>SUM(D11:D47)</f>
        <v>1397005920.8200002</v>
      </c>
      <c r="E49" s="398">
        <f>ROUND(D49/'- 7 -'!F49,0)</f>
        <v>7792</v>
      </c>
    </row>
    <row r="50" spans="1:5" ht="4.5" customHeight="1">
      <c r="A50" s="424" t="s">
        <v>3</v>
      </c>
      <c r="B50" s="333"/>
      <c r="C50" s="333"/>
      <c r="D50" s="333"/>
      <c r="E50" s="333"/>
    </row>
    <row r="51" spans="1:5" ht="13.5" customHeight="1">
      <c r="A51" s="423" t="s">
        <v>374</v>
      </c>
      <c r="B51" s="396">
        <v>1325684</v>
      </c>
      <c r="C51" s="396">
        <v>9336</v>
      </c>
      <c r="D51" s="396">
        <f>'- 3 -'!F51</f>
        <v>1363337.125</v>
      </c>
      <c r="E51" s="396">
        <f>ROUND(D51/'- 7 -'!F51,0)</f>
        <v>9306</v>
      </c>
    </row>
    <row r="52" spans="1:5" ht="13.5" customHeight="1">
      <c r="A52" s="422" t="s">
        <v>375</v>
      </c>
      <c r="B52" s="397">
        <v>2294065</v>
      </c>
      <c r="C52" s="397">
        <v>9402</v>
      </c>
      <c r="D52" s="397">
        <f>'- 3 -'!F52</f>
        <v>2370509</v>
      </c>
      <c r="E52" s="397">
        <f>ROUND(D52/'- 7 -'!F52,0)</f>
        <v>9795</v>
      </c>
    </row>
    <row r="53" spans="1:5" ht="49.5" customHeight="1">
      <c r="A53" s="325"/>
      <c r="B53" s="325"/>
      <c r="C53" s="325"/>
      <c r="D53" s="325"/>
      <c r="E53" s="325"/>
    </row>
    <row r="54" spans="1:5" ht="12" customHeight="1">
      <c r="A54" s="339" t="s">
        <v>455</v>
      </c>
      <c r="B54" s="100"/>
      <c r="C54" s="100"/>
      <c r="D54" s="100"/>
      <c r="E54" s="100"/>
    </row>
    <row r="55" spans="1:5" ht="12" customHeight="1">
      <c r="A55" s="339" t="s">
        <v>456</v>
      </c>
      <c r="B55" s="100"/>
      <c r="C55" s="100"/>
      <c r="D55" s="100"/>
      <c r="E55" s="100"/>
    </row>
    <row r="56" spans="1:5" ht="12" customHeight="1">
      <c r="A56" s="339" t="s">
        <v>564</v>
      </c>
      <c r="B56" s="100"/>
      <c r="C56" s="100"/>
      <c r="D56" s="100"/>
      <c r="E56" s="100"/>
    </row>
    <row r="57" spans="1:5" ht="12" customHeight="1">
      <c r="A57" s="4" t="s">
        <v>524</v>
      </c>
      <c r="B57" s="100"/>
      <c r="C57" s="100"/>
      <c r="D57" s="100"/>
      <c r="E57" s="100"/>
    </row>
    <row r="58" spans="1:5" ht="12" customHeight="1">
      <c r="A58" s="339" t="s">
        <v>454</v>
      </c>
      <c r="B58"/>
      <c r="C58"/>
      <c r="D58"/>
      <c r="E58"/>
    </row>
    <row r="59" spans="1:5" ht="12" customHeight="1">
      <c r="A59" s="339" t="s">
        <v>457</v>
      </c>
      <c r="B59"/>
      <c r="C59"/>
      <c r="D59"/>
      <c r="E59"/>
    </row>
    <row r="60" ht="12.75">
      <c r="A60" s="339" t="s">
        <v>458</v>
      </c>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F69"/>
  <sheetViews>
    <sheetView showGridLines="0" showZeros="0" workbookViewId="0" topLeftCell="A1">
      <selection activeCell="A1" sqref="A1"/>
    </sheetView>
  </sheetViews>
  <sheetFormatPr defaultColWidth="15.83203125" defaultRowHeight="12"/>
  <cols>
    <col min="1" max="1" width="36.83203125" style="68" customWidth="1"/>
    <col min="2" max="2" width="18.83203125" style="68" customWidth="1"/>
    <col min="3" max="3" width="15.83203125" style="68" customWidth="1"/>
    <col min="4" max="4" width="18.83203125" style="68" customWidth="1"/>
    <col min="5" max="5" width="15.83203125" style="68" customWidth="1"/>
    <col min="6" max="6" width="31.83203125" style="68" customWidth="1"/>
    <col min="7" max="16384" width="15.83203125" style="68" customWidth="1"/>
  </cols>
  <sheetData>
    <row r="1" spans="1:6" ht="6.75" customHeight="1">
      <c r="A1" s="66"/>
      <c r="B1" s="117"/>
      <c r="C1" s="117"/>
      <c r="D1" s="117"/>
      <c r="E1" s="117"/>
      <c r="F1" s="117"/>
    </row>
    <row r="2" spans="1:6" ht="15.75" customHeight="1">
      <c r="A2" s="353"/>
      <c r="B2" s="395" t="s">
        <v>0</v>
      </c>
      <c r="C2" s="165"/>
      <c r="D2" s="165"/>
      <c r="E2" s="165"/>
      <c r="F2" s="356" t="s">
        <v>303</v>
      </c>
    </row>
    <row r="3" spans="1:6" ht="15.75" customHeight="1">
      <c r="A3" s="354"/>
      <c r="B3" s="536" t="s">
        <v>569</v>
      </c>
      <c r="C3" s="168"/>
      <c r="D3" s="168"/>
      <c r="E3" s="168"/>
      <c r="F3" s="183"/>
    </row>
    <row r="4" spans="2:6" ht="15.75" customHeight="1">
      <c r="B4" s="117"/>
      <c r="C4" s="117"/>
      <c r="D4" s="117"/>
      <c r="E4" s="117"/>
      <c r="F4" s="117"/>
    </row>
    <row r="5" spans="2:6" ht="15.75" customHeight="1">
      <c r="B5" s="44"/>
      <c r="C5" s="117"/>
      <c r="D5" s="117"/>
      <c r="E5" s="117"/>
      <c r="F5" s="117"/>
    </row>
    <row r="6" spans="2:6" ht="15.75" customHeight="1">
      <c r="B6" s="277" t="s">
        <v>27</v>
      </c>
      <c r="C6" s="184"/>
      <c r="D6" s="185"/>
      <c r="E6" s="186"/>
      <c r="F6"/>
    </row>
    <row r="7" spans="2:6" ht="15.75" customHeight="1">
      <c r="B7" s="170"/>
      <c r="C7" s="53"/>
      <c r="D7" s="54" t="s">
        <v>60</v>
      </c>
      <c r="E7" s="53"/>
      <c r="F7"/>
    </row>
    <row r="8" spans="1:6" ht="15.75" customHeight="1">
      <c r="A8" s="323"/>
      <c r="B8" s="56" t="s">
        <v>82</v>
      </c>
      <c r="C8" s="57"/>
      <c r="D8" s="55" t="s">
        <v>83</v>
      </c>
      <c r="E8" s="57"/>
      <c r="F8"/>
    </row>
    <row r="9" spans="1:6" ht="15.75" customHeight="1">
      <c r="A9" s="324" t="s">
        <v>99</v>
      </c>
      <c r="B9" s="110" t="s">
        <v>100</v>
      </c>
      <c r="C9" s="110" t="s">
        <v>101</v>
      </c>
      <c r="D9" s="110" t="s">
        <v>100</v>
      </c>
      <c r="E9" s="110" t="s">
        <v>101</v>
      </c>
      <c r="F9"/>
    </row>
    <row r="10" spans="1:6" ht="4.5" customHeight="1">
      <c r="A10" s="63"/>
      <c r="F10"/>
    </row>
    <row r="11" spans="1:6" ht="13.5" customHeight="1">
      <c r="A11" s="422" t="s">
        <v>338</v>
      </c>
      <c r="B11" s="318">
        <v>15000</v>
      </c>
      <c r="C11" s="285">
        <f>B11/'- 3 -'!D11</f>
        <v>0.001317686711375484</v>
      </c>
      <c r="D11" s="318">
        <v>180000</v>
      </c>
      <c r="E11" s="285">
        <f>D11/'- 3 -'!D11</f>
        <v>0.015812240536505807</v>
      </c>
      <c r="F11"/>
    </row>
    <row r="12" spans="1:6" ht="13.5" customHeight="1">
      <c r="A12" s="423" t="s">
        <v>339</v>
      </c>
      <c r="B12" s="319">
        <v>112500</v>
      </c>
      <c r="C12" s="286">
        <f>B12/'- 3 -'!D12</f>
        <v>0.005909429095570544</v>
      </c>
      <c r="D12" s="319">
        <v>232000</v>
      </c>
      <c r="E12" s="286">
        <f>D12/'- 3 -'!D12</f>
        <v>0.012186556001532144</v>
      </c>
      <c r="F12"/>
    </row>
    <row r="13" spans="1:6" ht="13.5" customHeight="1">
      <c r="A13" s="422" t="s">
        <v>340</v>
      </c>
      <c r="B13" s="318">
        <v>17600</v>
      </c>
      <c r="C13" s="285">
        <f>B13/'- 3 -'!D13</f>
        <v>0.00036262640414712745</v>
      </c>
      <c r="D13" s="318">
        <v>821200</v>
      </c>
      <c r="E13" s="285">
        <f>D13/'- 3 -'!D13</f>
        <v>0.01691981835713756</v>
      </c>
      <c r="F13"/>
    </row>
    <row r="14" spans="1:6" ht="13.5" customHeight="1">
      <c r="A14" s="423" t="s">
        <v>377</v>
      </c>
      <c r="B14" s="319">
        <v>80000</v>
      </c>
      <c r="C14" s="286">
        <f>B14/'- 3 -'!D14</f>
        <v>0.001915793958658699</v>
      </c>
      <c r="D14" s="319">
        <v>500000</v>
      </c>
      <c r="E14" s="286">
        <f>D14/'- 3 -'!D14</f>
        <v>0.011973712241616868</v>
      </c>
      <c r="F14"/>
    </row>
    <row r="15" spans="1:6" ht="13.5" customHeight="1">
      <c r="A15" s="422" t="s">
        <v>341</v>
      </c>
      <c r="B15" s="318">
        <v>85000</v>
      </c>
      <c r="C15" s="285">
        <f>B15/'- 3 -'!D15</f>
        <v>0.006559198191266374</v>
      </c>
      <c r="D15" s="318">
        <v>190000</v>
      </c>
      <c r="E15" s="285">
        <f>D15/'- 3 -'!D15</f>
        <v>0.014661737133418952</v>
      </c>
      <c r="F15"/>
    </row>
    <row r="16" spans="1:6" ht="13.5" customHeight="1">
      <c r="A16" s="423" t="s">
        <v>342</v>
      </c>
      <c r="B16" s="319">
        <v>56000</v>
      </c>
      <c r="C16" s="286">
        <f>B16/'- 3 -'!D16</f>
        <v>0.005197294399906003</v>
      </c>
      <c r="D16" s="319">
        <v>175000</v>
      </c>
      <c r="E16" s="286">
        <f>D16/'- 3 -'!D16</f>
        <v>0.01624154499970626</v>
      </c>
      <c r="F16"/>
    </row>
    <row r="17" spans="1:6" ht="13.5" customHeight="1">
      <c r="A17" s="422" t="s">
        <v>343</v>
      </c>
      <c r="B17" s="318">
        <v>69000</v>
      </c>
      <c r="C17" s="285">
        <f>B17/'- 3 -'!D17</f>
        <v>0.005479663103959136</v>
      </c>
      <c r="D17" s="318">
        <v>200000</v>
      </c>
      <c r="E17" s="285">
        <f>D17/'- 3 -'!D17</f>
        <v>0.015883081460751118</v>
      </c>
      <c r="F17"/>
    </row>
    <row r="18" spans="1:6" ht="13.5" customHeight="1">
      <c r="A18" s="423" t="s">
        <v>344</v>
      </c>
      <c r="B18" s="319">
        <v>85000</v>
      </c>
      <c r="C18" s="286">
        <f>B18/'- 3 -'!D18</f>
        <v>0.0011329942055077408</v>
      </c>
      <c r="D18" s="319">
        <v>1055006</v>
      </c>
      <c r="E18" s="286">
        <f>D18/'- 3 -'!D18</f>
        <v>0.014062537467951759</v>
      </c>
      <c r="F18"/>
    </row>
    <row r="19" spans="1:6" ht="13.5" customHeight="1">
      <c r="A19" s="422" t="s">
        <v>345</v>
      </c>
      <c r="B19" s="318">
        <v>24000</v>
      </c>
      <c r="C19" s="285">
        <f>B19/'- 3 -'!D19</f>
        <v>0.001306515292353211</v>
      </c>
      <c r="D19" s="318">
        <v>310000</v>
      </c>
      <c r="E19" s="285">
        <f>D19/'- 3 -'!D19</f>
        <v>0.016875822526228976</v>
      </c>
      <c r="F19"/>
    </row>
    <row r="20" spans="1:6" ht="13.5" customHeight="1">
      <c r="A20" s="423" t="s">
        <v>346</v>
      </c>
      <c r="B20" s="319">
        <v>84500</v>
      </c>
      <c r="C20" s="286">
        <f>B20/'- 3 -'!D20</f>
        <v>0.002331283624627912</v>
      </c>
      <c r="D20" s="319">
        <v>592100</v>
      </c>
      <c r="E20" s="286">
        <f>D20/'- 3 -'!D20</f>
        <v>0.016335538865588008</v>
      </c>
      <c r="F20"/>
    </row>
    <row r="21" spans="1:6" ht="13.5" customHeight="1">
      <c r="A21" s="422" t="s">
        <v>347</v>
      </c>
      <c r="B21" s="318">
        <v>110000</v>
      </c>
      <c r="C21" s="285">
        <f>B21/'- 3 -'!D21</f>
        <v>0.004608874177734948</v>
      </c>
      <c r="D21" s="318">
        <v>390000</v>
      </c>
      <c r="E21" s="285">
        <f>D21/'- 3 -'!D21</f>
        <v>0.01634055390287845</v>
      </c>
      <c r="F21"/>
    </row>
    <row r="22" spans="1:6" ht="13.5" customHeight="1">
      <c r="A22" s="423" t="s">
        <v>348</v>
      </c>
      <c r="B22" s="319">
        <v>25000</v>
      </c>
      <c r="C22" s="286">
        <f>B22/'- 3 -'!D22</f>
        <v>0.002001404826075519</v>
      </c>
      <c r="D22" s="319">
        <v>200000</v>
      </c>
      <c r="E22" s="286">
        <f>D22/'- 3 -'!D22</f>
        <v>0.01601123860860415</v>
      </c>
      <c r="F22"/>
    </row>
    <row r="23" spans="1:6" ht="13.5" customHeight="1">
      <c r="A23" s="422" t="s">
        <v>349</v>
      </c>
      <c r="B23" s="318">
        <v>25000</v>
      </c>
      <c r="C23" s="285">
        <f>B23/'- 3 -'!D23</f>
        <v>0.0023559379295169337</v>
      </c>
      <c r="D23" s="318">
        <v>150000</v>
      </c>
      <c r="E23" s="285">
        <f>D23/'- 3 -'!D23</f>
        <v>0.014135627577101602</v>
      </c>
      <c r="F23"/>
    </row>
    <row r="24" spans="1:6" ht="13.5" customHeight="1">
      <c r="A24" s="423" t="s">
        <v>350</v>
      </c>
      <c r="B24" s="319">
        <v>100000</v>
      </c>
      <c r="C24" s="286">
        <f>B24/'- 3 -'!D24</f>
        <v>0.002883401167748639</v>
      </c>
      <c r="D24" s="319">
        <v>555000</v>
      </c>
      <c r="E24" s="286">
        <f>D24/'- 3 -'!D24</f>
        <v>0.016002876481004947</v>
      </c>
      <c r="F24"/>
    </row>
    <row r="25" spans="1:6" ht="13.5" customHeight="1">
      <c r="A25" s="422" t="s">
        <v>351</v>
      </c>
      <c r="B25" s="318">
        <v>220000</v>
      </c>
      <c r="C25" s="285">
        <f>B25/'- 3 -'!D25</f>
        <v>0.001977278872769852</v>
      </c>
      <c r="D25" s="318">
        <v>1740000</v>
      </c>
      <c r="E25" s="285">
        <f>D25/'- 3 -'!D25</f>
        <v>0.015638478357361554</v>
      </c>
      <c r="F25"/>
    </row>
    <row r="26" spans="1:6" ht="13.5" customHeight="1">
      <c r="A26" s="423" t="s">
        <v>352</v>
      </c>
      <c r="B26" s="319">
        <v>56740</v>
      </c>
      <c r="C26" s="286">
        <f>B26/'- 3 -'!D26</f>
        <v>0.002153272632853582</v>
      </c>
      <c r="D26" s="319">
        <v>416200</v>
      </c>
      <c r="E26" s="286">
        <f>D26/'- 3 -'!D26</f>
        <v>0.015794713954770192</v>
      </c>
      <c r="F26"/>
    </row>
    <row r="27" spans="1:6" ht="13.5" customHeight="1">
      <c r="A27" s="422" t="s">
        <v>353</v>
      </c>
      <c r="B27" s="318">
        <v>153000</v>
      </c>
      <c r="C27" s="285">
        <f>B27/'- 3 -'!D27</f>
        <v>0.005622508732527779</v>
      </c>
      <c r="D27" s="318">
        <v>390000</v>
      </c>
      <c r="E27" s="285">
        <f>D27/'- 3 -'!D27</f>
        <v>0.014331885004482573</v>
      </c>
      <c r="F27"/>
    </row>
    <row r="28" spans="1:6" ht="13.5" customHeight="1">
      <c r="A28" s="423" t="s">
        <v>354</v>
      </c>
      <c r="B28" s="319">
        <v>43000</v>
      </c>
      <c r="C28" s="286">
        <f>B28/'- 3 -'!D28</f>
        <v>0.0026242931611316915</v>
      </c>
      <c r="D28" s="319">
        <v>240000</v>
      </c>
      <c r="E28" s="286">
        <f>D28/'- 3 -'!D28</f>
        <v>0.014647217643525721</v>
      </c>
      <c r="F28"/>
    </row>
    <row r="29" spans="1:6" ht="13.5" customHeight="1">
      <c r="A29" s="422" t="s">
        <v>355</v>
      </c>
      <c r="B29" s="318">
        <v>205000</v>
      </c>
      <c r="C29" s="285">
        <f>B29/'- 3 -'!D29</f>
        <v>0.0019761338173813676</v>
      </c>
      <c r="D29" s="318">
        <v>1733000</v>
      </c>
      <c r="E29" s="285">
        <f>D29/'- 3 -'!D29</f>
        <v>0.016705560514741022</v>
      </c>
      <c r="F29"/>
    </row>
    <row r="30" spans="1:6" ht="13.5" customHeight="1">
      <c r="A30" s="423" t="s">
        <v>356</v>
      </c>
      <c r="B30" s="319">
        <v>5000</v>
      </c>
      <c r="C30" s="286">
        <f>B30/'- 3 -'!D30</f>
        <v>0.0004990249053349754</v>
      </c>
      <c r="D30" s="319">
        <v>161270</v>
      </c>
      <c r="E30" s="286">
        <f>D30/'- 3 -'!D30</f>
        <v>0.016095549296674297</v>
      </c>
      <c r="F30"/>
    </row>
    <row r="31" spans="1:6" ht="13.5" customHeight="1">
      <c r="A31" s="422" t="s">
        <v>357</v>
      </c>
      <c r="B31" s="318">
        <v>25000</v>
      </c>
      <c r="C31" s="285">
        <f>B31/'- 3 -'!D31</f>
        <v>0.001024292699259551</v>
      </c>
      <c r="D31" s="318">
        <v>406019</v>
      </c>
      <c r="E31" s="285">
        <f>D31/'- 3 -'!D31</f>
        <v>0.01663529189842655</v>
      </c>
      <c r="F31"/>
    </row>
    <row r="32" spans="1:6" ht="13.5" customHeight="1">
      <c r="A32" s="423" t="s">
        <v>358</v>
      </c>
      <c r="B32" s="319">
        <v>50000</v>
      </c>
      <c r="C32" s="286">
        <f>B32/'- 3 -'!D32</f>
        <v>0.0026247052587229716</v>
      </c>
      <c r="D32" s="319">
        <v>297000</v>
      </c>
      <c r="E32" s="286">
        <f>D32/'- 3 -'!D32</f>
        <v>0.015590749236814453</v>
      </c>
      <c r="F32"/>
    </row>
    <row r="33" spans="1:6" ht="13.5" customHeight="1">
      <c r="A33" s="422" t="s">
        <v>359</v>
      </c>
      <c r="B33" s="318">
        <v>40000</v>
      </c>
      <c r="C33" s="285">
        <f>B33/'- 3 -'!D33</f>
        <v>0.0018924788160652527</v>
      </c>
      <c r="D33" s="318">
        <v>315000</v>
      </c>
      <c r="E33" s="285">
        <f>D33/'- 3 -'!D33</f>
        <v>0.014903270676513865</v>
      </c>
      <c r="F33"/>
    </row>
    <row r="34" spans="1:6" ht="13.5" customHeight="1">
      <c r="A34" s="423" t="s">
        <v>360</v>
      </c>
      <c r="B34" s="319">
        <v>45000</v>
      </c>
      <c r="C34" s="286">
        <f>B34/'- 3 -'!D34</f>
        <v>0.0025601626852533718</v>
      </c>
      <c r="D34" s="319">
        <v>279978</v>
      </c>
      <c r="E34" s="286">
        <f>D34/'- 3 -'!D34</f>
        <v>0.01592864951759708</v>
      </c>
      <c r="F34"/>
    </row>
    <row r="35" spans="1:6" ht="13.5" customHeight="1">
      <c r="A35" s="422" t="s">
        <v>361</v>
      </c>
      <c r="B35" s="318">
        <v>60000</v>
      </c>
      <c r="C35" s="285">
        <f>B35/'- 3 -'!D35</f>
        <v>0.00047365240601370565</v>
      </c>
      <c r="D35" s="318">
        <v>2074000</v>
      </c>
      <c r="E35" s="285">
        <f>D35/'- 3 -'!D35</f>
        <v>0.016372584834540425</v>
      </c>
      <c r="F35"/>
    </row>
    <row r="36" spans="1:6" ht="13.5" customHeight="1">
      <c r="A36" s="423" t="s">
        <v>362</v>
      </c>
      <c r="B36" s="319">
        <v>55000</v>
      </c>
      <c r="C36" s="286">
        <f>B36/'- 3 -'!D36</f>
        <v>0.0033187078882367794</v>
      </c>
      <c r="D36" s="319">
        <v>270000</v>
      </c>
      <c r="E36" s="286">
        <f>D36/'- 3 -'!D36</f>
        <v>0.016291838724071462</v>
      </c>
      <c r="F36"/>
    </row>
    <row r="37" spans="1:6" ht="13.5" customHeight="1">
      <c r="A37" s="422" t="s">
        <v>363</v>
      </c>
      <c r="B37" s="318">
        <v>30000</v>
      </c>
      <c r="C37" s="285">
        <f>B37/'- 3 -'!D37</f>
        <v>0.0011769040244493211</v>
      </c>
      <c r="D37" s="318">
        <v>384745</v>
      </c>
      <c r="E37" s="285">
        <f>D37/'- 3 -'!D37</f>
        <v>0.015093597962891803</v>
      </c>
      <c r="F37"/>
    </row>
    <row r="38" spans="1:6" ht="13.5" customHeight="1">
      <c r="A38" s="423" t="s">
        <v>364</v>
      </c>
      <c r="B38" s="319">
        <v>110000</v>
      </c>
      <c r="C38" s="286">
        <f>B38/'- 3 -'!D38</f>
        <v>0.0016817248565125598</v>
      </c>
      <c r="D38" s="319">
        <v>1020000</v>
      </c>
      <c r="E38" s="286">
        <f>D38/'- 3 -'!D38</f>
        <v>0.015594175942207373</v>
      </c>
      <c r="F38"/>
    </row>
    <row r="39" spans="1:6" ht="13.5" customHeight="1">
      <c r="A39" s="422" t="s">
        <v>365</v>
      </c>
      <c r="B39" s="318">
        <v>85000</v>
      </c>
      <c r="C39" s="285">
        <f>B39/'- 3 -'!D39</f>
        <v>0.005714154720890096</v>
      </c>
      <c r="D39" s="318">
        <v>229000</v>
      </c>
      <c r="E39" s="285">
        <f>D39/'- 3 -'!D39</f>
        <v>0.015394605071574493</v>
      </c>
      <c r="F39"/>
    </row>
    <row r="40" spans="1:6" ht="13.5" customHeight="1">
      <c r="A40" s="423" t="s">
        <v>366</v>
      </c>
      <c r="B40" s="319">
        <v>125000</v>
      </c>
      <c r="C40" s="286">
        <f>B40/'- 3 -'!D40</f>
        <v>0.0018751440860715737</v>
      </c>
      <c r="D40" s="319">
        <v>1187036</v>
      </c>
      <c r="E40" s="286">
        <f>D40/'- 3 -'!D40</f>
        <v>0.01780690828283245</v>
      </c>
      <c r="F40"/>
    </row>
    <row r="41" spans="1:6" ht="13.5" customHeight="1">
      <c r="A41" s="422" t="s">
        <v>367</v>
      </c>
      <c r="B41" s="318">
        <v>193500</v>
      </c>
      <c r="C41" s="285">
        <f>B41/'- 3 -'!D41</f>
        <v>0.004873484223624874</v>
      </c>
      <c r="D41" s="318">
        <v>625000</v>
      </c>
      <c r="E41" s="285">
        <f>D41/'- 3 -'!D41</f>
        <v>0.015741228112483442</v>
      </c>
      <c r="F41"/>
    </row>
    <row r="42" spans="1:6" ht="13.5" customHeight="1">
      <c r="A42" s="423" t="s">
        <v>368</v>
      </c>
      <c r="B42" s="319">
        <v>4000</v>
      </c>
      <c r="C42" s="286">
        <f>B42/'- 3 -'!D42</f>
        <v>0.0002610514499776475</v>
      </c>
      <c r="D42" s="319">
        <v>237000</v>
      </c>
      <c r="E42" s="286">
        <f>D42/'- 3 -'!D42</f>
        <v>0.015467298411175612</v>
      </c>
      <c r="F42"/>
    </row>
    <row r="43" spans="1:6" ht="13.5" customHeight="1">
      <c r="A43" s="422" t="s">
        <v>369</v>
      </c>
      <c r="B43" s="318">
        <v>35000</v>
      </c>
      <c r="C43" s="285">
        <f>B43/'- 3 -'!D43</f>
        <v>0.0038458478688069213</v>
      </c>
      <c r="D43" s="318">
        <v>135000</v>
      </c>
      <c r="E43" s="285">
        <f>D43/'- 3 -'!D43</f>
        <v>0.014833984636826697</v>
      </c>
      <c r="F43"/>
    </row>
    <row r="44" spans="1:6" ht="13.5" customHeight="1">
      <c r="A44" s="423" t="s">
        <v>370</v>
      </c>
      <c r="B44" s="319">
        <v>6500</v>
      </c>
      <c r="C44" s="286">
        <f>B44/'- 3 -'!D44</f>
        <v>0.0009332353388369332</v>
      </c>
      <c r="D44" s="319">
        <v>106848</v>
      </c>
      <c r="E44" s="286">
        <f>D44/'- 3 -'!D44</f>
        <v>0.01534066607446902</v>
      </c>
      <c r="F44"/>
    </row>
    <row r="45" spans="1:6" ht="13.5" customHeight="1">
      <c r="A45" s="422" t="s">
        <v>371</v>
      </c>
      <c r="B45" s="318">
        <v>20000</v>
      </c>
      <c r="C45" s="285">
        <f>B45/'- 3 -'!D45</f>
        <v>0.0019423370626852382</v>
      </c>
      <c r="D45" s="318">
        <v>158314</v>
      </c>
      <c r="E45" s="285">
        <f>D45/'- 3 -'!D45</f>
        <v>0.015374957487097541</v>
      </c>
      <c r="F45"/>
    </row>
    <row r="46" spans="1:6" ht="13.5" customHeight="1">
      <c r="A46" s="423" t="s">
        <v>372</v>
      </c>
      <c r="B46" s="319">
        <v>200000</v>
      </c>
      <c r="C46" s="286">
        <f>B46/'- 3 -'!D46</f>
        <v>0.0007660073513725511</v>
      </c>
      <c r="D46" s="319">
        <v>4298500</v>
      </c>
      <c r="E46" s="286">
        <f>D46/'- 3 -'!D46</f>
        <v>0.016463412999374556</v>
      </c>
      <c r="F46"/>
    </row>
    <row r="47" spans="1:6" ht="13.5" customHeight="1">
      <c r="A47" s="422" t="s">
        <v>376</v>
      </c>
      <c r="B47" s="318">
        <v>15540</v>
      </c>
      <c r="C47" s="285">
        <f>B47/'- 3 -'!D47</f>
        <v>0.0026240505546810595</v>
      </c>
      <c r="D47" s="318">
        <v>81332</v>
      </c>
      <c r="E47" s="285">
        <f>D47/'- 3 -'!D47</f>
        <v>0.013733544383096522</v>
      </c>
      <c r="F47"/>
    </row>
    <row r="48" spans="1:6" ht="4.5" customHeight="1">
      <c r="A48" s="424"/>
      <c r="B48" s="320"/>
      <c r="C48" s="163"/>
      <c r="D48" s="320"/>
      <c r="E48" s="163"/>
      <c r="F48"/>
    </row>
    <row r="49" spans="1:6" ht="13.5" customHeight="1">
      <c r="A49" s="418" t="s">
        <v>373</v>
      </c>
      <c r="B49" s="321">
        <f>SUM(B11:B47)</f>
        <v>2670880</v>
      </c>
      <c r="C49" s="82">
        <f>B49/'- 3 -'!D49</f>
        <v>0.0018948339231566423</v>
      </c>
      <c r="D49" s="321">
        <f>SUM(D11:D47)</f>
        <v>22335548</v>
      </c>
      <c r="E49" s="82">
        <f>D49/'- 3 -'!D49</f>
        <v>0.015845771447123607</v>
      </c>
      <c r="F49"/>
    </row>
    <row r="50" spans="1:6" ht="4.5" customHeight="1">
      <c r="A50" s="424" t="s">
        <v>3</v>
      </c>
      <c r="B50" s="320"/>
      <c r="C50" s="163"/>
      <c r="D50" s="320"/>
      <c r="E50" s="163"/>
      <c r="F50"/>
    </row>
    <row r="51" spans="1:6" ht="13.5" customHeight="1">
      <c r="A51" s="423" t="s">
        <v>374</v>
      </c>
      <c r="B51" s="319">
        <v>0</v>
      </c>
      <c r="C51" s="286">
        <f>B51/'- 3 -'!D51</f>
        <v>0</v>
      </c>
      <c r="D51" s="319">
        <v>0</v>
      </c>
      <c r="E51" s="286">
        <f>D51/'- 3 -'!D51</f>
        <v>0</v>
      </c>
      <c r="F51"/>
    </row>
    <row r="52" spans="1:6" ht="13.5" customHeight="1">
      <c r="A52" s="422" t="s">
        <v>375</v>
      </c>
      <c r="B52" s="318">
        <v>0</v>
      </c>
      <c r="C52" s="285">
        <f>B52/'- 3 -'!D52</f>
        <v>0</v>
      </c>
      <c r="D52" s="318">
        <v>9000</v>
      </c>
      <c r="E52" s="285">
        <f>D52/'- 3 -'!D52</f>
        <v>0.0037910555520219175</v>
      </c>
      <c r="F52"/>
    </row>
    <row r="53" ht="49.5" customHeight="1">
      <c r="F53"/>
    </row>
    <row r="54" spans="1:6" ht="12" customHeight="1">
      <c r="A54" s="4"/>
      <c r="C54" s="106"/>
      <c r="D54" s="10"/>
      <c r="E54" s="10"/>
      <c r="F54"/>
    </row>
    <row r="55" spans="1:6" ht="12" customHeight="1">
      <c r="A55" s="4"/>
      <c r="B55" s="10"/>
      <c r="C55" s="106"/>
      <c r="D55" s="10"/>
      <c r="E55" s="10"/>
      <c r="F55"/>
    </row>
    <row r="56" spans="1:6" ht="12" customHeight="1">
      <c r="A56" s="4"/>
      <c r="B56" s="10"/>
      <c r="C56" s="10"/>
      <c r="D56" s="10"/>
      <c r="E56" s="10"/>
      <c r="F56"/>
    </row>
    <row r="57" spans="1:6" ht="12" customHeight="1">
      <c r="A57" s="4"/>
      <c r="B57" s="10"/>
      <c r="C57" s="10"/>
      <c r="D57" s="10"/>
      <c r="E57" s="10"/>
      <c r="F57"/>
    </row>
    <row r="58" spans="1:6" ht="12" customHeight="1">
      <c r="A58" s="4"/>
      <c r="B58" s="10"/>
      <c r="C58" s="10"/>
      <c r="D58" s="10"/>
      <c r="E58" s="10"/>
      <c r="F58"/>
    </row>
    <row r="59" spans="2:6" ht="12" customHeight="1">
      <c r="B59" s="10"/>
      <c r="C59" s="10"/>
      <c r="D59" s="10"/>
      <c r="E59" s="10"/>
      <c r="F59"/>
    </row>
    <row r="60" ht="12" customHeight="1">
      <c r="F60"/>
    </row>
    <row r="61" ht="12" customHeight="1">
      <c r="F61"/>
    </row>
    <row r="62" ht="12" customHeight="1">
      <c r="F62"/>
    </row>
    <row r="63" ht="12" customHeight="1">
      <c r="F63"/>
    </row>
    <row r="64" ht="12" customHeight="1">
      <c r="F64"/>
    </row>
    <row r="65" ht="12" customHeight="1">
      <c r="F65"/>
    </row>
    <row r="66" ht="12" customHeight="1">
      <c r="F66"/>
    </row>
    <row r="67" ht="12" customHeight="1">
      <c r="F67"/>
    </row>
    <row r="68" ht="12.75">
      <c r="F68"/>
    </row>
    <row r="69" ht="12.75">
      <c r="F69"/>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H58"/>
  <sheetViews>
    <sheetView showGridLines="0" showZeros="0" workbookViewId="0" topLeftCell="A1">
      <selection activeCell="A1" sqref="A1"/>
    </sheetView>
  </sheetViews>
  <sheetFormatPr defaultColWidth="15.83203125" defaultRowHeight="12"/>
  <cols>
    <col min="1" max="1" width="31.83203125" style="68" customWidth="1"/>
    <col min="2" max="2" width="16.83203125" style="68" customWidth="1"/>
    <col min="3" max="3" width="19.83203125" style="68" customWidth="1"/>
    <col min="4" max="4" width="10.83203125" style="68" customWidth="1"/>
    <col min="5" max="5" width="16.83203125" style="68" customWidth="1"/>
    <col min="6" max="6" width="11.83203125" style="68" customWidth="1"/>
    <col min="7" max="7" width="14.83203125" style="68" customWidth="1"/>
    <col min="8" max="8" width="11.83203125" style="68" customWidth="1"/>
    <col min="9" max="16384" width="15.83203125" style="68" customWidth="1"/>
  </cols>
  <sheetData>
    <row r="1" spans="1:8" ht="6.75" customHeight="1">
      <c r="A1" s="66"/>
      <c r="B1" s="117"/>
      <c r="C1" s="117"/>
      <c r="D1" s="117"/>
      <c r="E1" s="117"/>
      <c r="F1" s="117"/>
      <c r="G1" s="117"/>
      <c r="H1" s="117"/>
    </row>
    <row r="2" spans="1:8" ht="15.75" customHeight="1">
      <c r="A2" s="353"/>
      <c r="B2" s="395" t="s">
        <v>9</v>
      </c>
      <c r="C2" s="165"/>
      <c r="D2" s="165"/>
      <c r="E2" s="165"/>
      <c r="F2" s="179"/>
      <c r="G2" s="179"/>
      <c r="H2" s="179"/>
    </row>
    <row r="3" spans="1:8" ht="15.75" customHeight="1">
      <c r="A3" s="354"/>
      <c r="B3" s="536" t="s">
        <v>569</v>
      </c>
      <c r="C3" s="168"/>
      <c r="D3" s="168"/>
      <c r="E3" s="168"/>
      <c r="F3" s="180"/>
      <c r="G3" s="180"/>
      <c r="H3" s="180"/>
    </row>
    <row r="4" spans="2:8" ht="15.75" customHeight="1">
      <c r="B4" s="117"/>
      <c r="C4" s="117"/>
      <c r="D4" s="117"/>
      <c r="E4" s="117"/>
      <c r="F4" s="117"/>
      <c r="G4" s="117"/>
      <c r="H4" s="117"/>
    </row>
    <row r="5" spans="2:8" ht="15.75" customHeight="1">
      <c r="B5" s="44"/>
      <c r="C5" s="117"/>
      <c r="D5" s="117"/>
      <c r="E5" s="117"/>
      <c r="F5" s="117"/>
      <c r="G5" s="117"/>
      <c r="H5" s="117"/>
    </row>
    <row r="6" spans="2:8" ht="15.75" customHeight="1">
      <c r="B6" s="54" t="s">
        <v>32</v>
      </c>
      <c r="C6" s="52"/>
      <c r="D6" s="107"/>
      <c r="E6" s="107"/>
      <c r="F6" s="107"/>
      <c r="G6" s="107"/>
      <c r="H6" s="171"/>
    </row>
    <row r="7" spans="2:8" ht="15.75" customHeight="1">
      <c r="B7" s="55" t="s">
        <v>69</v>
      </c>
      <c r="C7" s="56"/>
      <c r="D7" s="181"/>
      <c r="E7" s="181"/>
      <c r="F7" s="181"/>
      <c r="G7" s="181"/>
      <c r="H7" s="176"/>
    </row>
    <row r="8" spans="1:8" ht="15.75" customHeight="1">
      <c r="A8" s="323"/>
      <c r="B8" s="258"/>
      <c r="C8" s="173" t="s">
        <v>249</v>
      </c>
      <c r="D8" s="172" t="s">
        <v>74</v>
      </c>
      <c r="E8" s="177" t="s">
        <v>91</v>
      </c>
      <c r="F8" s="177" t="s">
        <v>92</v>
      </c>
      <c r="G8" s="177" t="s">
        <v>93</v>
      </c>
      <c r="H8" s="177" t="s">
        <v>92</v>
      </c>
    </row>
    <row r="9" spans="1:8" ht="15.75" customHeight="1">
      <c r="A9" s="324" t="s">
        <v>99</v>
      </c>
      <c r="B9" s="62" t="s">
        <v>100</v>
      </c>
      <c r="C9" s="62" t="s">
        <v>106</v>
      </c>
      <c r="D9" s="62" t="s">
        <v>102</v>
      </c>
      <c r="E9" s="62" t="s">
        <v>107</v>
      </c>
      <c r="F9" s="62" t="s">
        <v>108</v>
      </c>
      <c r="G9" s="62" t="s">
        <v>109</v>
      </c>
      <c r="H9" s="62" t="s">
        <v>108</v>
      </c>
    </row>
    <row r="10" ht="4.5" customHeight="1">
      <c r="A10" s="63"/>
    </row>
    <row r="11" spans="1:8" ht="13.5" customHeight="1">
      <c r="A11" s="422" t="s">
        <v>338</v>
      </c>
      <c r="B11" s="318">
        <f>'- 30 -'!D11</f>
        <v>738387</v>
      </c>
      <c r="C11" s="318">
        <v>865</v>
      </c>
      <c r="D11" s="318">
        <f ca="1">IF(AND(CELL("type",C11)="v",C11&gt;0),B11/C11,"")</f>
        <v>853.6265895953758</v>
      </c>
      <c r="E11" s="318">
        <v>725000</v>
      </c>
      <c r="F11" s="288">
        <f ca="1">IF(AND(CELL("type",E11)="v",E11&gt;0),B11/E11,"")</f>
        <v>1.018464827586207</v>
      </c>
      <c r="G11" s="318">
        <v>495000</v>
      </c>
      <c r="H11" s="288">
        <f ca="1">IF(AND(CELL("type",G11)="v",G11&gt;0),B11/G11,"")</f>
        <v>1.4916909090909092</v>
      </c>
    </row>
    <row r="12" spans="1:8" ht="13.5" customHeight="1">
      <c r="A12" s="423" t="s">
        <v>339</v>
      </c>
      <c r="B12" s="319">
        <f>'- 30 -'!D12</f>
        <v>1442823</v>
      </c>
      <c r="C12" s="319">
        <v>1505</v>
      </c>
      <c r="D12" s="319">
        <f aca="true" ca="1" t="shared" si="0" ref="D12:D47">IF(AND(CELL("type",C12)="v",C12&gt;0),B12/C12,"")</f>
        <v>958.6863787375415</v>
      </c>
      <c r="E12" s="319">
        <v>1271424</v>
      </c>
      <c r="F12" s="289">
        <f aca="true" ca="1" t="shared" si="1" ref="F12:F47">IF(AND(CELL("type",E12)="v",E12&gt;0),B12/E12,"")</f>
        <v>1.1348086869525822</v>
      </c>
      <c r="G12" s="319">
        <v>899328</v>
      </c>
      <c r="H12" s="289">
        <f aca="true" ca="1" t="shared" si="2" ref="H12:H47">IF(AND(CELL("type",G12)="v",G12&gt;0),B12/G12,"")</f>
        <v>1.6043345698121263</v>
      </c>
    </row>
    <row r="13" spans="1:8" ht="13.5" customHeight="1">
      <c r="A13" s="422" t="s">
        <v>340</v>
      </c>
      <c r="B13" s="318">
        <f>'- 30 -'!D13</f>
        <v>1180900</v>
      </c>
      <c r="C13" s="318">
        <v>1680</v>
      </c>
      <c r="D13" s="318">
        <f ca="1" t="shared" si="0"/>
        <v>702.9166666666666</v>
      </c>
      <c r="E13" s="318">
        <v>777943</v>
      </c>
      <c r="F13" s="288">
        <f ca="1" t="shared" si="1"/>
        <v>1.5179775382000995</v>
      </c>
      <c r="G13" s="318">
        <v>459355</v>
      </c>
      <c r="H13" s="288">
        <f ca="1" t="shared" si="2"/>
        <v>2.570778591721</v>
      </c>
    </row>
    <row r="14" spans="1:8" ht="13.5" customHeight="1">
      <c r="A14" s="423" t="s">
        <v>377</v>
      </c>
      <c r="B14" s="319">
        <f>'- 30 -'!D14</f>
        <v>3178725</v>
      </c>
      <c r="C14" s="319">
        <v>2910</v>
      </c>
      <c r="D14" s="319">
        <f ca="1" t="shared" si="0"/>
        <v>1092.3453608247423</v>
      </c>
      <c r="E14" s="319">
        <v>1710000</v>
      </c>
      <c r="F14" s="289">
        <f ca="1" t="shared" si="1"/>
        <v>1.85890350877193</v>
      </c>
      <c r="G14" s="319">
        <v>1240750</v>
      </c>
      <c r="H14" s="289">
        <f ca="1" t="shared" si="2"/>
        <v>2.5619383437437033</v>
      </c>
    </row>
    <row r="15" spans="1:8" ht="13.5" customHeight="1">
      <c r="A15" s="422" t="s">
        <v>341</v>
      </c>
      <c r="B15" s="318">
        <f>'- 30 -'!D15</f>
        <v>874200</v>
      </c>
      <c r="C15" s="318">
        <v>1122</v>
      </c>
      <c r="D15" s="318">
        <f ca="1" t="shared" si="0"/>
        <v>779.144385026738</v>
      </c>
      <c r="E15" s="318">
        <v>680000</v>
      </c>
      <c r="F15" s="288">
        <f ca="1" t="shared" si="1"/>
        <v>1.2855882352941177</v>
      </c>
      <c r="G15" s="318">
        <v>500000</v>
      </c>
      <c r="H15" s="288">
        <f ca="1" t="shared" si="2"/>
        <v>1.7484</v>
      </c>
    </row>
    <row r="16" spans="1:8" ht="13.5" customHeight="1">
      <c r="A16" s="423" t="s">
        <v>342</v>
      </c>
      <c r="B16" s="319">
        <f>'- 30 -'!D16</f>
        <v>147016</v>
      </c>
      <c r="C16" s="319">
        <v>56</v>
      </c>
      <c r="D16" s="319">
        <f ca="1" t="shared" si="0"/>
        <v>2625.285714285714</v>
      </c>
      <c r="E16" s="319">
        <v>19100</v>
      </c>
      <c r="F16" s="289">
        <f ca="1" t="shared" si="1"/>
        <v>7.69717277486911</v>
      </c>
      <c r="G16" s="319">
        <v>9310</v>
      </c>
      <c r="H16" s="289">
        <f ca="1" t="shared" si="2"/>
        <v>15.791192266380236</v>
      </c>
    </row>
    <row r="17" spans="1:8" ht="13.5" customHeight="1">
      <c r="A17" s="422" t="s">
        <v>343</v>
      </c>
      <c r="B17" s="318">
        <f>'- 30 -'!D17</f>
        <v>1028710</v>
      </c>
      <c r="C17" s="318">
        <v>785</v>
      </c>
      <c r="D17" s="318">
        <f ca="1" t="shared" si="0"/>
        <v>1310.4585987261146</v>
      </c>
      <c r="E17" s="318">
        <v>1150000</v>
      </c>
      <c r="F17" s="288">
        <f ca="1" t="shared" si="1"/>
        <v>0.8945304347826087</v>
      </c>
      <c r="G17" s="318">
        <v>760500</v>
      </c>
      <c r="H17" s="288">
        <f ca="1" t="shared" si="2"/>
        <v>1.3526758711374096</v>
      </c>
    </row>
    <row r="18" spans="1:8" ht="13.5" customHeight="1">
      <c r="A18" s="423" t="s">
        <v>344</v>
      </c>
      <c r="B18" s="319">
        <f>'- 30 -'!D18</f>
        <v>2988246</v>
      </c>
      <c r="C18" s="319">
        <v>4800</v>
      </c>
      <c r="D18" s="319">
        <f ca="1" t="shared" si="0"/>
        <v>622.55125</v>
      </c>
      <c r="E18" s="319">
        <v>1015280</v>
      </c>
      <c r="F18" s="289">
        <f ca="1" t="shared" si="1"/>
        <v>2.9432727917421797</v>
      </c>
      <c r="G18" s="319">
        <v>736115</v>
      </c>
      <c r="H18" s="289">
        <f ca="1" t="shared" si="2"/>
        <v>4.059482553677075</v>
      </c>
    </row>
    <row r="19" spans="1:8" ht="13.5" customHeight="1">
      <c r="A19" s="422" t="s">
        <v>345</v>
      </c>
      <c r="B19" s="318">
        <f>'- 30 -'!D19</f>
        <v>622500</v>
      </c>
      <c r="C19" s="318">
        <v>1514</v>
      </c>
      <c r="D19" s="318">
        <f ca="1" t="shared" si="0"/>
        <v>411.16248348745046</v>
      </c>
      <c r="E19" s="318">
        <v>418000</v>
      </c>
      <c r="F19" s="288">
        <f ca="1" t="shared" si="1"/>
        <v>1.4892344497607655</v>
      </c>
      <c r="G19" s="318">
        <v>286000</v>
      </c>
      <c r="H19" s="288">
        <f ca="1" t="shared" si="2"/>
        <v>2.1765734265734267</v>
      </c>
    </row>
    <row r="20" spans="1:8" ht="13.5" customHeight="1">
      <c r="A20" s="423" t="s">
        <v>346</v>
      </c>
      <c r="B20" s="319">
        <f>'- 30 -'!D20</f>
        <v>1883444</v>
      </c>
      <c r="C20" s="319">
        <v>3928</v>
      </c>
      <c r="D20" s="319">
        <f ca="1" t="shared" si="0"/>
        <v>479.4918533604888</v>
      </c>
      <c r="E20" s="319">
        <v>1190792</v>
      </c>
      <c r="F20" s="289">
        <f ca="1" t="shared" si="1"/>
        <v>1.5816733736874282</v>
      </c>
      <c r="G20" s="319">
        <v>768920</v>
      </c>
      <c r="H20" s="289">
        <f ca="1" t="shared" si="2"/>
        <v>2.4494667845809706</v>
      </c>
    </row>
    <row r="21" spans="1:8" ht="13.5" customHeight="1">
      <c r="A21" s="422" t="s">
        <v>347</v>
      </c>
      <c r="B21" s="318">
        <f>'- 30 -'!D21</f>
        <v>1514000</v>
      </c>
      <c r="C21" s="318">
        <v>1850</v>
      </c>
      <c r="D21" s="318">
        <f ca="1" t="shared" si="0"/>
        <v>818.3783783783783</v>
      </c>
      <c r="E21" s="318">
        <v>1150000</v>
      </c>
      <c r="F21" s="288">
        <f ca="1" t="shared" si="1"/>
        <v>1.3165217391304347</v>
      </c>
      <c r="G21" s="318">
        <v>695000</v>
      </c>
      <c r="H21" s="288">
        <f ca="1" t="shared" si="2"/>
        <v>2.1784172661870502</v>
      </c>
    </row>
    <row r="22" spans="1:8" ht="13.5" customHeight="1">
      <c r="A22" s="423" t="s">
        <v>348</v>
      </c>
      <c r="B22" s="319">
        <f>'- 30 -'!D22</f>
        <v>323000</v>
      </c>
      <c r="C22" s="319">
        <v>494</v>
      </c>
      <c r="D22" s="319">
        <f ca="1" t="shared" si="0"/>
        <v>653.8461538461538</v>
      </c>
      <c r="E22" s="319">
        <v>256304</v>
      </c>
      <c r="F22" s="289">
        <f ca="1" t="shared" si="1"/>
        <v>1.2602222360946376</v>
      </c>
      <c r="G22" s="319">
        <v>151312</v>
      </c>
      <c r="H22" s="289">
        <f ca="1" t="shared" si="2"/>
        <v>2.1346621550174474</v>
      </c>
    </row>
    <row r="23" spans="1:8" ht="13.5" customHeight="1">
      <c r="A23" s="422" t="s">
        <v>349</v>
      </c>
      <c r="B23" s="318">
        <f>'- 30 -'!D23</f>
        <v>1174700</v>
      </c>
      <c r="C23" s="318">
        <v>992</v>
      </c>
      <c r="D23" s="318">
        <f ca="1" t="shared" si="0"/>
        <v>1184.1733870967741</v>
      </c>
      <c r="E23" s="318">
        <v>1200000</v>
      </c>
      <c r="F23" s="288">
        <f ca="1" t="shared" si="1"/>
        <v>0.9789166666666667</v>
      </c>
      <c r="G23" s="318">
        <v>686812</v>
      </c>
      <c r="H23" s="288">
        <f ca="1" t="shared" si="2"/>
        <v>1.7103661555127168</v>
      </c>
    </row>
    <row r="24" spans="1:8" ht="13.5" customHeight="1">
      <c r="A24" s="423" t="s">
        <v>350</v>
      </c>
      <c r="B24" s="319">
        <f>'- 30 -'!D24</f>
        <v>1606950</v>
      </c>
      <c r="C24" s="319">
        <v>3015</v>
      </c>
      <c r="D24" s="319">
        <f ca="1" t="shared" si="0"/>
        <v>532.9850746268656</v>
      </c>
      <c r="E24" s="319">
        <v>1109750</v>
      </c>
      <c r="F24" s="289">
        <f ca="1" t="shared" si="1"/>
        <v>1.448028835323271</v>
      </c>
      <c r="G24" s="319">
        <v>717381</v>
      </c>
      <c r="H24" s="289">
        <f ca="1" t="shared" si="2"/>
        <v>2.2400230839679334</v>
      </c>
    </row>
    <row r="25" spans="1:8" ht="13.5" customHeight="1">
      <c r="A25" s="422" t="s">
        <v>351</v>
      </c>
      <c r="B25" s="318">
        <f>'- 30 -'!D25</f>
        <v>1353408</v>
      </c>
      <c r="C25" s="318">
        <v>2168</v>
      </c>
      <c r="D25" s="318">
        <f ca="1" t="shared" si="0"/>
        <v>624.2656826568266</v>
      </c>
      <c r="E25" s="318">
        <v>395000</v>
      </c>
      <c r="F25" s="288">
        <f ca="1" t="shared" si="1"/>
        <v>3.4263493670886076</v>
      </c>
      <c r="G25" s="318">
        <v>254080</v>
      </c>
      <c r="H25" s="288">
        <f ca="1" t="shared" si="2"/>
        <v>5.326700251889169</v>
      </c>
    </row>
    <row r="26" spans="1:8" ht="13.5" customHeight="1">
      <c r="A26" s="423" t="s">
        <v>352</v>
      </c>
      <c r="B26" s="319">
        <f>'- 30 -'!D26</f>
        <v>1755884</v>
      </c>
      <c r="C26" s="319">
        <v>1605</v>
      </c>
      <c r="D26" s="319">
        <f ca="1" t="shared" si="0"/>
        <v>1094.008722741433</v>
      </c>
      <c r="E26" s="319">
        <v>1335187</v>
      </c>
      <c r="F26" s="289">
        <f ca="1" t="shared" si="1"/>
        <v>1.3150847034909716</v>
      </c>
      <c r="G26" s="319">
        <v>1149310</v>
      </c>
      <c r="H26" s="289">
        <f ca="1" t="shared" si="2"/>
        <v>1.527772315563251</v>
      </c>
    </row>
    <row r="27" spans="1:8" ht="13.5" customHeight="1">
      <c r="A27" s="422" t="s">
        <v>353</v>
      </c>
      <c r="B27" s="318">
        <f>'- 30 -'!D27</f>
        <v>37407</v>
      </c>
      <c r="C27" s="485" t="s">
        <v>238</v>
      </c>
      <c r="D27" s="318">
        <f ca="1">IF(AND(CELL("type",C27)="v",C27&gt;0),B27/C27,"")</f>
      </c>
      <c r="E27" s="485" t="s">
        <v>238</v>
      </c>
      <c r="F27" s="288">
        <f ca="1">IF(AND(CELL("type",E27)="v",E27&gt;0),B27/E27,"")</f>
      </c>
      <c r="G27" s="485" t="s">
        <v>238</v>
      </c>
      <c r="H27" s="288">
        <f ca="1" t="shared" si="2"/>
      </c>
    </row>
    <row r="28" spans="1:8" ht="13.5" customHeight="1">
      <c r="A28" s="423" t="s">
        <v>354</v>
      </c>
      <c r="B28" s="319">
        <f>'- 30 -'!D28</f>
        <v>1713601.5</v>
      </c>
      <c r="C28" s="319">
        <v>1218</v>
      </c>
      <c r="D28" s="319">
        <f ca="1" t="shared" si="0"/>
        <v>1406.8977832512314</v>
      </c>
      <c r="E28" s="319">
        <v>1621080</v>
      </c>
      <c r="F28" s="289">
        <f ca="1" t="shared" si="1"/>
        <v>1.0570739877118958</v>
      </c>
      <c r="G28" s="319">
        <v>1260150</v>
      </c>
      <c r="H28" s="289">
        <f ca="1" t="shared" si="2"/>
        <v>1.3598393048446613</v>
      </c>
    </row>
    <row r="29" spans="1:8" ht="13.5" customHeight="1">
      <c r="A29" s="422" t="s">
        <v>355</v>
      </c>
      <c r="B29" s="318">
        <f>'- 30 -'!D29</f>
        <v>1161400</v>
      </c>
      <c r="C29" s="318">
        <v>1462</v>
      </c>
      <c r="D29" s="318">
        <f ca="1" t="shared" si="0"/>
        <v>794.3912448700411</v>
      </c>
      <c r="E29" s="318">
        <v>355000</v>
      </c>
      <c r="F29" s="288">
        <f ca="1" t="shared" si="1"/>
        <v>3.2715492957746477</v>
      </c>
      <c r="G29" s="318">
        <v>247000</v>
      </c>
      <c r="H29" s="288">
        <f ca="1" t="shared" si="2"/>
        <v>4.702024291497976</v>
      </c>
    </row>
    <row r="30" spans="1:8" ht="13.5" customHeight="1">
      <c r="A30" s="423" t="s">
        <v>356</v>
      </c>
      <c r="B30" s="319">
        <f>'- 30 -'!D30</f>
        <v>885640</v>
      </c>
      <c r="C30" s="319">
        <v>841</v>
      </c>
      <c r="D30" s="319">
        <f ca="1" t="shared" si="0"/>
        <v>1053.0796670630202</v>
      </c>
      <c r="E30" s="319">
        <v>965568</v>
      </c>
      <c r="F30" s="289">
        <f ca="1" t="shared" si="1"/>
        <v>0.9172217803406907</v>
      </c>
      <c r="G30" s="319">
        <v>593892</v>
      </c>
      <c r="H30" s="289">
        <f ca="1" t="shared" si="2"/>
        <v>1.491247566897685</v>
      </c>
    </row>
    <row r="31" spans="1:8" ht="13.5" customHeight="1">
      <c r="A31" s="422" t="s">
        <v>357</v>
      </c>
      <c r="B31" s="318">
        <f>'- 30 -'!D31</f>
        <v>722724</v>
      </c>
      <c r="C31" s="318">
        <v>961</v>
      </c>
      <c r="D31" s="318">
        <f ca="1" t="shared" si="0"/>
        <v>752.054110301769</v>
      </c>
      <c r="E31" s="318">
        <v>722400</v>
      </c>
      <c r="F31" s="288">
        <f ca="1" t="shared" si="1"/>
        <v>1.0004485049833887</v>
      </c>
      <c r="G31" s="318">
        <v>436000</v>
      </c>
      <c r="H31" s="288">
        <f ca="1" t="shared" si="2"/>
        <v>1.6576238532110092</v>
      </c>
    </row>
    <row r="32" spans="1:8" ht="13.5" customHeight="1">
      <c r="A32" s="423" t="s">
        <v>358</v>
      </c>
      <c r="B32" s="319">
        <f>'- 30 -'!D32</f>
        <v>1495600</v>
      </c>
      <c r="C32" s="319">
        <v>1441</v>
      </c>
      <c r="D32" s="319">
        <f ca="1" t="shared" si="0"/>
        <v>1037.8903539208882</v>
      </c>
      <c r="E32" s="319">
        <v>1149500</v>
      </c>
      <c r="F32" s="289">
        <f ca="1" t="shared" si="1"/>
        <v>1.3010874293170944</v>
      </c>
      <c r="G32" s="319">
        <v>793958</v>
      </c>
      <c r="H32" s="289">
        <f ca="1" t="shared" si="2"/>
        <v>1.8837268470120585</v>
      </c>
    </row>
    <row r="33" spans="1:8" ht="13.5" customHeight="1">
      <c r="A33" s="422" t="s">
        <v>359</v>
      </c>
      <c r="B33" s="318">
        <f>'- 30 -'!D33</f>
        <v>1766750</v>
      </c>
      <c r="C33" s="318">
        <v>1475</v>
      </c>
      <c r="D33" s="318">
        <f ca="1" t="shared" si="0"/>
        <v>1197.7966101694915</v>
      </c>
      <c r="E33" s="318">
        <v>1729300</v>
      </c>
      <c r="F33" s="288">
        <f ca="1" t="shared" si="1"/>
        <v>1.021656161452611</v>
      </c>
      <c r="G33" s="318">
        <v>1140000</v>
      </c>
      <c r="H33" s="288">
        <f ca="1" t="shared" si="2"/>
        <v>1.5497807017543859</v>
      </c>
    </row>
    <row r="34" spans="1:8" ht="13.5" customHeight="1">
      <c r="A34" s="423" t="s">
        <v>360</v>
      </c>
      <c r="B34" s="319">
        <f>'- 30 -'!D34</f>
        <v>1530540</v>
      </c>
      <c r="C34" s="319">
        <v>1300</v>
      </c>
      <c r="D34" s="319">
        <f ca="1" t="shared" si="0"/>
        <v>1177.3384615384616</v>
      </c>
      <c r="E34" s="319">
        <v>1300000</v>
      </c>
      <c r="F34" s="289">
        <f ca="1" t="shared" si="1"/>
        <v>1.1773384615384614</v>
      </c>
      <c r="G34" s="319">
        <v>875000</v>
      </c>
      <c r="H34" s="289">
        <f ca="1" t="shared" si="2"/>
        <v>1.7491885714285715</v>
      </c>
    </row>
    <row r="35" spans="1:8" ht="13.5" customHeight="1">
      <c r="A35" s="422" t="s">
        <v>361</v>
      </c>
      <c r="B35" s="318">
        <f>'- 30 -'!D35</f>
        <v>2054750</v>
      </c>
      <c r="C35" s="318">
        <v>3500</v>
      </c>
      <c r="D35" s="318">
        <f ca="1" t="shared" si="0"/>
        <v>587.0714285714286</v>
      </c>
      <c r="E35" s="318">
        <v>815000</v>
      </c>
      <c r="F35" s="288">
        <f ca="1" t="shared" si="1"/>
        <v>2.5211656441717794</v>
      </c>
      <c r="G35" s="318">
        <v>455000</v>
      </c>
      <c r="H35" s="288">
        <f ca="1" t="shared" si="2"/>
        <v>4.515934065934066</v>
      </c>
    </row>
    <row r="36" spans="1:8" ht="13.5" customHeight="1">
      <c r="A36" s="423" t="s">
        <v>362</v>
      </c>
      <c r="B36" s="319">
        <f>'- 30 -'!D36</f>
        <v>1070000</v>
      </c>
      <c r="C36" s="319">
        <v>1270</v>
      </c>
      <c r="D36" s="319">
        <f ca="1" t="shared" si="0"/>
        <v>842.5196850393701</v>
      </c>
      <c r="E36" s="319">
        <v>1115110</v>
      </c>
      <c r="F36" s="289">
        <f ca="1" t="shared" si="1"/>
        <v>0.9595465918160541</v>
      </c>
      <c r="G36" s="319">
        <v>729790</v>
      </c>
      <c r="H36" s="289">
        <f ca="1" t="shared" si="2"/>
        <v>1.4661752010852438</v>
      </c>
    </row>
    <row r="37" spans="1:8" ht="13.5" customHeight="1">
      <c r="A37" s="422" t="s">
        <v>363</v>
      </c>
      <c r="B37" s="318">
        <f>'- 30 -'!D37</f>
        <v>1616294</v>
      </c>
      <c r="C37" s="318">
        <v>1927</v>
      </c>
      <c r="D37" s="318">
        <f ca="1" t="shared" si="0"/>
        <v>838.7618059159315</v>
      </c>
      <c r="E37" s="318">
        <v>1086971</v>
      </c>
      <c r="F37" s="288">
        <f ca="1" t="shared" si="1"/>
        <v>1.4869706735506283</v>
      </c>
      <c r="G37" s="318">
        <v>724400</v>
      </c>
      <c r="H37" s="288">
        <f ca="1" t="shared" si="2"/>
        <v>2.23121755935947</v>
      </c>
    </row>
    <row r="38" spans="1:8" ht="13.5" customHeight="1">
      <c r="A38" s="423" t="s">
        <v>364</v>
      </c>
      <c r="B38" s="319">
        <f>'- 30 -'!D38</f>
        <v>1379624</v>
      </c>
      <c r="C38" s="319">
        <v>3056</v>
      </c>
      <c r="D38" s="319">
        <f ca="1" t="shared" si="0"/>
        <v>451.4476439790576</v>
      </c>
      <c r="E38" s="319">
        <v>507200</v>
      </c>
      <c r="F38" s="289">
        <f ca="1" t="shared" si="1"/>
        <v>2.7200788643533125</v>
      </c>
      <c r="G38" s="319">
        <v>380200</v>
      </c>
      <c r="H38" s="289">
        <f ca="1" t="shared" si="2"/>
        <v>3.62867964229353</v>
      </c>
    </row>
    <row r="39" spans="1:8" ht="13.5" customHeight="1">
      <c r="A39" s="422" t="s">
        <v>365</v>
      </c>
      <c r="B39" s="318">
        <f>'- 30 -'!D39</f>
        <v>1366100</v>
      </c>
      <c r="C39" s="318">
        <v>915</v>
      </c>
      <c r="D39" s="318">
        <f ca="1" t="shared" si="0"/>
        <v>1493.0054644808743</v>
      </c>
      <c r="E39" s="318">
        <v>1285000</v>
      </c>
      <c r="F39" s="288">
        <f ca="1" t="shared" si="1"/>
        <v>1.0631128404669261</v>
      </c>
      <c r="G39" s="318">
        <v>827200</v>
      </c>
      <c r="H39" s="288">
        <f ca="1" t="shared" si="2"/>
        <v>1.6514748549323017</v>
      </c>
    </row>
    <row r="40" spans="1:8" ht="13.5" customHeight="1">
      <c r="A40" s="423" t="s">
        <v>366</v>
      </c>
      <c r="B40" s="319">
        <f>'- 30 -'!D40</f>
        <v>1141294</v>
      </c>
      <c r="C40" s="319">
        <v>2099</v>
      </c>
      <c r="D40" s="319">
        <f ca="1" t="shared" si="0"/>
        <v>543.7322534540257</v>
      </c>
      <c r="E40" s="319">
        <v>371298</v>
      </c>
      <c r="F40" s="289">
        <f ca="1" t="shared" si="1"/>
        <v>3.073795172610679</v>
      </c>
      <c r="G40" s="319">
        <v>231724</v>
      </c>
      <c r="H40" s="289">
        <f ca="1" t="shared" si="2"/>
        <v>4.925230015017866</v>
      </c>
    </row>
    <row r="41" spans="1:8" ht="13.5" customHeight="1">
      <c r="A41" s="422" t="s">
        <v>367</v>
      </c>
      <c r="B41" s="318">
        <f>'- 30 -'!D41</f>
        <v>3606604</v>
      </c>
      <c r="C41" s="318">
        <v>3806</v>
      </c>
      <c r="D41" s="318">
        <f ca="1" t="shared" si="0"/>
        <v>947.6100893326327</v>
      </c>
      <c r="E41" s="318">
        <v>2376660</v>
      </c>
      <c r="F41" s="288">
        <f ca="1" t="shared" si="1"/>
        <v>1.5175094460293017</v>
      </c>
      <c r="G41" s="318">
        <v>1557660</v>
      </c>
      <c r="H41" s="288">
        <f ca="1" t="shared" si="2"/>
        <v>2.3153987391343427</v>
      </c>
    </row>
    <row r="42" spans="1:8" ht="13.5" customHeight="1">
      <c r="A42" s="423" t="s">
        <v>368</v>
      </c>
      <c r="B42" s="319">
        <f>'- 30 -'!D42</f>
        <v>1099104</v>
      </c>
      <c r="C42" s="319">
        <v>1535</v>
      </c>
      <c r="D42" s="319">
        <f ca="1" t="shared" si="0"/>
        <v>716.028664495114</v>
      </c>
      <c r="E42" s="319">
        <v>873231</v>
      </c>
      <c r="F42" s="289">
        <f ca="1" t="shared" si="1"/>
        <v>1.258663515152348</v>
      </c>
      <c r="G42" s="319">
        <v>691200</v>
      </c>
      <c r="H42" s="289">
        <f ca="1" t="shared" si="2"/>
        <v>1.590138888888889</v>
      </c>
    </row>
    <row r="43" spans="1:8" ht="13.5" customHeight="1">
      <c r="A43" s="422" t="s">
        <v>369</v>
      </c>
      <c r="B43" s="318">
        <f>'- 30 -'!D43</f>
        <v>703449</v>
      </c>
      <c r="C43" s="318">
        <v>667</v>
      </c>
      <c r="D43" s="318">
        <f ca="1" t="shared" si="0"/>
        <v>1054.6461769115442</v>
      </c>
      <c r="E43" s="318">
        <v>801610</v>
      </c>
      <c r="F43" s="288">
        <f ca="1" t="shared" si="1"/>
        <v>0.8775451903045122</v>
      </c>
      <c r="G43" s="318">
        <v>506540</v>
      </c>
      <c r="H43" s="288">
        <f ca="1" t="shared" si="2"/>
        <v>1.3887333675524145</v>
      </c>
    </row>
    <row r="44" spans="1:8" ht="13.5" customHeight="1">
      <c r="A44" s="423" t="s">
        <v>370</v>
      </c>
      <c r="B44" s="319">
        <f>'- 30 -'!D44</f>
        <v>719885</v>
      </c>
      <c r="C44" s="319">
        <v>568</v>
      </c>
      <c r="D44" s="319">
        <f ca="1" t="shared" si="0"/>
        <v>1267.4031690140846</v>
      </c>
      <c r="E44" s="319">
        <v>730000</v>
      </c>
      <c r="F44" s="289">
        <f ca="1" t="shared" si="1"/>
        <v>0.9861438356164384</v>
      </c>
      <c r="G44" s="319">
        <v>598500</v>
      </c>
      <c r="H44" s="289">
        <f ca="1" t="shared" si="2"/>
        <v>1.2028153717627401</v>
      </c>
    </row>
    <row r="45" spans="1:8" ht="13.5" customHeight="1">
      <c r="A45" s="422" t="s">
        <v>371</v>
      </c>
      <c r="B45" s="318">
        <f>'- 30 -'!D45</f>
        <v>341280</v>
      </c>
      <c r="C45" s="318">
        <v>715</v>
      </c>
      <c r="D45" s="318">
        <f ca="1" t="shared" si="0"/>
        <v>477.31468531468533</v>
      </c>
      <c r="E45" s="318">
        <v>263886</v>
      </c>
      <c r="F45" s="288">
        <f ca="1" t="shared" si="1"/>
        <v>1.2932857370228052</v>
      </c>
      <c r="G45" s="318">
        <v>157824</v>
      </c>
      <c r="H45" s="288">
        <f ca="1" t="shared" si="2"/>
        <v>2.1624087591240877</v>
      </c>
    </row>
    <row r="46" spans="1:8" ht="13.5" customHeight="1">
      <c r="A46" s="423" t="s">
        <v>372</v>
      </c>
      <c r="B46" s="319">
        <f>'- 30 -'!D46</f>
        <v>2692400</v>
      </c>
      <c r="C46" s="319">
        <v>2167</v>
      </c>
      <c r="D46" s="319">
        <f ca="1" t="shared" si="0"/>
        <v>1242.455006922012</v>
      </c>
      <c r="E46" s="319">
        <v>1110520</v>
      </c>
      <c r="F46" s="289">
        <f ca="1" t="shared" si="1"/>
        <v>2.4244498072974823</v>
      </c>
      <c r="G46" s="319">
        <v>698240</v>
      </c>
      <c r="H46" s="289">
        <f ca="1" t="shared" si="2"/>
        <v>3.855980751604033</v>
      </c>
    </row>
    <row r="47" spans="1:8" ht="13.5" customHeight="1">
      <c r="A47" s="422" t="s">
        <v>376</v>
      </c>
      <c r="B47" s="318">
        <f>'- 30 -'!D47</f>
        <v>0</v>
      </c>
      <c r="C47" s="318">
        <v>0</v>
      </c>
      <c r="D47" s="318">
        <f ca="1" t="shared" si="0"/>
      </c>
      <c r="E47" s="318">
        <v>0</v>
      </c>
      <c r="F47" s="288">
        <f ca="1" t="shared" si="1"/>
      </c>
      <c r="G47" s="318">
        <v>0</v>
      </c>
      <c r="H47" s="288">
        <f ca="1" t="shared" si="2"/>
      </c>
    </row>
    <row r="48" spans="1:8" ht="4.5" customHeight="1">
      <c r="A48" s="424"/>
      <c r="B48" s="320"/>
      <c r="C48" s="320"/>
      <c r="D48" s="320"/>
      <c r="E48" s="320"/>
      <c r="F48" s="290"/>
      <c r="G48" s="320"/>
      <c r="H48" s="290"/>
    </row>
    <row r="49" spans="1:8" ht="13.5" customHeight="1">
      <c r="A49" s="418" t="s">
        <v>373</v>
      </c>
      <c r="B49" s="321">
        <f>SUM(B11:B47)</f>
        <v>48917339.5</v>
      </c>
      <c r="C49" s="321">
        <f>SUM(C11:C47)</f>
        <v>60212</v>
      </c>
      <c r="D49" s="321">
        <f>B49/C49</f>
        <v>812.4184464890719</v>
      </c>
      <c r="E49" s="321">
        <f>SUM(E11:E47)</f>
        <v>33583114</v>
      </c>
      <c r="F49" s="291">
        <f>B49/E49</f>
        <v>1.4566052302356476</v>
      </c>
      <c r="G49" s="321">
        <f>SUM(G11:G47)</f>
        <v>22713451</v>
      </c>
      <c r="H49" s="291">
        <f>B49/G49</f>
        <v>2.1536727069787855</v>
      </c>
    </row>
    <row r="50" spans="1:8" ht="4.5" customHeight="1">
      <c r="A50" s="424" t="s">
        <v>3</v>
      </c>
      <c r="B50" s="320"/>
      <c r="C50" s="320"/>
      <c r="D50" s="320"/>
      <c r="E50" s="320"/>
      <c r="F50" s="290"/>
      <c r="G50" s="320"/>
      <c r="H50" s="290"/>
    </row>
    <row r="51" spans="1:8" ht="13.5" customHeight="1">
      <c r="A51" s="423" t="s">
        <v>374</v>
      </c>
      <c r="B51" s="319">
        <f>'- 30 -'!D51</f>
        <v>56116</v>
      </c>
      <c r="C51" s="319">
        <v>83</v>
      </c>
      <c r="D51" s="319">
        <f ca="1">IF(AND(CELL("type",C51)="v",C51&gt;0),B51/C51,"")</f>
        <v>676.0963855421687</v>
      </c>
      <c r="E51" s="319">
        <v>20865</v>
      </c>
      <c r="F51" s="289">
        <f ca="1">IF(AND(CELL("type",E51)="v",E51&gt;0),B51/E51,"")</f>
        <v>2.68947999041457</v>
      </c>
      <c r="G51" s="319">
        <v>19110</v>
      </c>
      <c r="H51" s="289">
        <f ca="1">IF(AND(CELL("type",G51)="v",G51&gt;0),B51/G51,"")</f>
        <v>2.936473050758765</v>
      </c>
    </row>
    <row r="52" spans="1:8" ht="13.5" customHeight="1">
      <c r="A52" s="422" t="s">
        <v>375</v>
      </c>
      <c r="B52" s="318">
        <f>'- 30 -'!D52</f>
        <v>7000</v>
      </c>
      <c r="C52" s="485" t="s">
        <v>238</v>
      </c>
      <c r="D52" s="318">
        <f ca="1">IF(AND(CELL("type",C52)="v",C52&gt;0),B52/C52,"")</f>
      </c>
      <c r="E52" s="485" t="s">
        <v>238</v>
      </c>
      <c r="F52" s="288">
        <f ca="1">IF(AND(CELL("type",E52)="v",E52&gt;0),B52/E52,"")</f>
      </c>
      <c r="G52" s="485" t="s">
        <v>238</v>
      </c>
      <c r="H52" s="288">
        <f ca="1">IF(AND(CELL("type",G52)="v",G52&gt;0),B52/G52,"")</f>
      </c>
    </row>
    <row r="53" ht="49.5" customHeight="1"/>
    <row r="54" spans="1:8" ht="12" customHeight="1">
      <c r="A54" s="4"/>
      <c r="B54" s="10"/>
      <c r="C54" s="10"/>
      <c r="D54" s="10"/>
      <c r="E54" s="10"/>
      <c r="G54" s="10"/>
      <c r="H54" s="10"/>
    </row>
    <row r="55" spans="1:8" ht="12" customHeight="1">
      <c r="A55" s="4"/>
      <c r="B55" s="10"/>
      <c r="C55" s="10"/>
      <c r="D55" s="10"/>
      <c r="E55" s="10"/>
      <c r="F55" s="10"/>
      <c r="G55" s="10"/>
      <c r="H55" s="10"/>
    </row>
    <row r="56" spans="1:8" ht="12" customHeight="1">
      <c r="A56" s="4"/>
      <c r="B56" s="10"/>
      <c r="C56" s="10"/>
      <c r="D56" s="10"/>
      <c r="E56" s="10"/>
      <c r="F56" s="10"/>
      <c r="G56" s="10"/>
      <c r="H56" s="10"/>
    </row>
    <row r="57" spans="1:8" ht="12" customHeight="1">
      <c r="A57" s="4"/>
      <c r="B57" s="10"/>
      <c r="C57" s="10"/>
      <c r="D57" s="10"/>
      <c r="E57" s="10"/>
      <c r="F57" s="10"/>
      <c r="G57" s="10"/>
      <c r="H57" s="10"/>
    </row>
    <row r="58" spans="1:8" ht="12" customHeight="1">
      <c r="A58" s="4"/>
      <c r="B58" s="10"/>
      <c r="C58" s="10"/>
      <c r="D58" s="10"/>
      <c r="E58" s="10"/>
      <c r="F58" s="10"/>
      <c r="G58" s="10"/>
      <c r="H58" s="10"/>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E59"/>
  <sheetViews>
    <sheetView showGridLines="0" showZeros="0" workbookViewId="0" topLeftCell="A1">
      <selection activeCell="A1" sqref="A1"/>
    </sheetView>
  </sheetViews>
  <sheetFormatPr defaultColWidth="15.83203125" defaultRowHeight="12"/>
  <cols>
    <col min="1" max="1" width="35.83203125" style="68" customWidth="1"/>
    <col min="2" max="2" width="22.83203125" style="68" customWidth="1"/>
    <col min="3" max="3" width="19.83203125" style="68" customWidth="1"/>
    <col min="4" max="4" width="15.83203125" style="68" customWidth="1"/>
    <col min="5" max="5" width="43.83203125" style="68" customWidth="1"/>
    <col min="6" max="16384" width="15.83203125" style="68" customWidth="1"/>
  </cols>
  <sheetData>
    <row r="1" spans="1:5" ht="6.75" customHeight="1">
      <c r="A1" s="66"/>
      <c r="B1" s="117"/>
      <c r="C1" s="117"/>
      <c r="D1" s="117"/>
      <c r="E1" s="117"/>
    </row>
    <row r="2" spans="1:5" ht="15.75" customHeight="1">
      <c r="A2" s="353"/>
      <c r="B2" s="395" t="s">
        <v>217</v>
      </c>
      <c r="C2" s="165"/>
      <c r="D2" s="165"/>
      <c r="E2" s="174"/>
    </row>
    <row r="3" spans="1:5" ht="15.75" customHeight="1">
      <c r="A3" s="354"/>
      <c r="B3" s="536" t="s">
        <v>569</v>
      </c>
      <c r="C3" s="168"/>
      <c r="D3" s="168"/>
      <c r="E3" s="175"/>
    </row>
    <row r="4" spans="2:5" ht="15.75" customHeight="1">
      <c r="B4" s="117"/>
      <c r="C4" s="117"/>
      <c r="D4" s="117"/>
      <c r="E4" s="117"/>
    </row>
    <row r="5" spans="2:5" ht="15.75" customHeight="1">
      <c r="B5" s="44"/>
      <c r="C5" s="117"/>
      <c r="D5" s="117"/>
      <c r="E5" s="117"/>
    </row>
    <row r="6" spans="2:4" ht="15.75" customHeight="1">
      <c r="B6" s="54" t="s">
        <v>33</v>
      </c>
      <c r="C6" s="107"/>
      <c r="D6" s="171"/>
    </row>
    <row r="7" spans="2:4" ht="15.75" customHeight="1">
      <c r="B7" s="55" t="s">
        <v>70</v>
      </c>
      <c r="C7" s="56"/>
      <c r="D7" s="176"/>
    </row>
    <row r="8" spans="1:4" ht="15.75" customHeight="1">
      <c r="A8" s="323"/>
      <c r="B8" s="200"/>
      <c r="C8" s="177" t="s">
        <v>91</v>
      </c>
      <c r="D8" s="172" t="s">
        <v>92</v>
      </c>
    </row>
    <row r="9" spans="1:4" ht="15.75" customHeight="1">
      <c r="A9" s="324" t="s">
        <v>99</v>
      </c>
      <c r="B9" s="62" t="s">
        <v>100</v>
      </c>
      <c r="C9" s="62" t="s">
        <v>110</v>
      </c>
      <c r="D9" s="62" t="s">
        <v>108</v>
      </c>
    </row>
    <row r="10" ht="4.5" customHeight="1">
      <c r="A10" s="63"/>
    </row>
    <row r="11" spans="1:5" ht="13.5" customHeight="1">
      <c r="A11" s="422" t="s">
        <v>338</v>
      </c>
      <c r="B11" s="318">
        <f>SUM('- 30 -'!B11,'- 30 -'!D11,'- 31 -'!D11)</f>
        <v>839524</v>
      </c>
      <c r="C11" s="318">
        <v>720000</v>
      </c>
      <c r="D11" s="288">
        <f ca="1">IF(AND(CELL("type",C11)="v",C11&gt;0),B11/C11,"")</f>
        <v>1.1660055555555555</v>
      </c>
      <c r="E11" s="178"/>
    </row>
    <row r="12" spans="1:5" ht="13.5" customHeight="1">
      <c r="A12" s="423" t="s">
        <v>339</v>
      </c>
      <c r="B12" s="319">
        <f>SUM('- 30 -'!B12,'- 30 -'!D12,'- 31 -'!D12)</f>
        <v>1505396</v>
      </c>
      <c r="C12" s="319">
        <v>1360423</v>
      </c>
      <c r="D12" s="289">
        <f aca="true" ca="1" t="shared" si="0" ref="D12:D47">IF(AND(CELL("type",C12)="v",C12&gt;0),B12/C12,"")</f>
        <v>1.1065646493774364</v>
      </c>
      <c r="E12" s="178"/>
    </row>
    <row r="13" spans="1:5" ht="13.5" customHeight="1">
      <c r="A13" s="422" t="s">
        <v>340</v>
      </c>
      <c r="B13" s="318">
        <f>SUM('- 30 -'!B13,'- 30 -'!D13,'- 31 -'!D13)</f>
        <v>1298700</v>
      </c>
      <c r="C13" s="318">
        <v>765547</v>
      </c>
      <c r="D13" s="288">
        <f ca="1" t="shared" si="0"/>
        <v>1.696434053036587</v>
      </c>
      <c r="E13" s="178"/>
    </row>
    <row r="14" spans="1:5" ht="13.5" customHeight="1">
      <c r="A14" s="423" t="s">
        <v>377</v>
      </c>
      <c r="B14" s="319">
        <f>SUM('- 30 -'!B14,'- 30 -'!D14,'- 31 -'!D14)</f>
        <v>3402869</v>
      </c>
      <c r="C14" s="319">
        <v>0</v>
      </c>
      <c r="D14" s="289">
        <f ca="1" t="shared" si="0"/>
      </c>
      <c r="E14" s="178"/>
    </row>
    <row r="15" spans="1:5" ht="13.5" customHeight="1">
      <c r="A15" s="422" t="s">
        <v>341</v>
      </c>
      <c r="B15" s="318">
        <f>SUM('- 30 -'!B15,'- 30 -'!D15,'- 31 -'!D15)</f>
        <v>958000</v>
      </c>
      <c r="C15" s="318">
        <v>685000</v>
      </c>
      <c r="D15" s="288">
        <f ca="1" t="shared" si="0"/>
        <v>1.3985401459854014</v>
      </c>
      <c r="E15" s="178"/>
    </row>
    <row r="16" spans="1:5" ht="13.5" customHeight="1">
      <c r="A16" s="423" t="s">
        <v>342</v>
      </c>
      <c r="B16" s="319">
        <f>SUM('- 30 -'!B16,'- 30 -'!D16,'- 31 -'!D16)</f>
        <v>194197</v>
      </c>
      <c r="C16" s="319">
        <v>19000</v>
      </c>
      <c r="D16" s="289">
        <f ca="1" t="shared" si="0"/>
        <v>10.220894736842105</v>
      </c>
      <c r="E16" s="178"/>
    </row>
    <row r="17" spans="1:5" ht="13.5" customHeight="1">
      <c r="A17" s="422" t="s">
        <v>343</v>
      </c>
      <c r="B17" s="318">
        <f>SUM('- 30 -'!B17,'- 30 -'!D17,'- 31 -'!D17)</f>
        <v>1084420</v>
      </c>
      <c r="C17" s="318">
        <v>1097727</v>
      </c>
      <c r="D17" s="288">
        <f ca="1" t="shared" si="0"/>
        <v>0.9878776781476634</v>
      </c>
      <c r="E17" s="178"/>
    </row>
    <row r="18" spans="1:5" ht="13.5" customHeight="1">
      <c r="A18" s="423" t="s">
        <v>344</v>
      </c>
      <c r="B18" s="319">
        <f>SUM('- 30 -'!B18,'- 30 -'!D18,'- 31 -'!D18)</f>
        <v>3564904</v>
      </c>
      <c r="C18" s="319">
        <v>1421392</v>
      </c>
      <c r="D18" s="289">
        <f ca="1" t="shared" si="0"/>
        <v>2.508037191710661</v>
      </c>
      <c r="E18" s="178"/>
    </row>
    <row r="19" spans="1:5" ht="13.5" customHeight="1">
      <c r="A19" s="422" t="s">
        <v>345</v>
      </c>
      <c r="B19" s="318">
        <f>SUM('- 30 -'!B19,'- 30 -'!D19,'- 31 -'!D19)</f>
        <v>685700</v>
      </c>
      <c r="C19" s="318">
        <v>475000</v>
      </c>
      <c r="D19" s="288">
        <f ca="1" t="shared" si="0"/>
        <v>1.443578947368421</v>
      </c>
      <c r="E19" s="178"/>
    </row>
    <row r="20" spans="1:5" ht="13.5" customHeight="1">
      <c r="A20" s="423" t="s">
        <v>346</v>
      </c>
      <c r="B20" s="319">
        <f>SUM('- 30 -'!B20,'- 30 -'!D20,'- 31 -'!D20)</f>
        <v>1976816</v>
      </c>
      <c r="C20" s="319">
        <v>1394145</v>
      </c>
      <c r="D20" s="289">
        <f ca="1" t="shared" si="0"/>
        <v>1.4179414623299584</v>
      </c>
      <c r="E20" s="178"/>
    </row>
    <row r="21" spans="1:5" ht="13.5" customHeight="1">
      <c r="A21" s="422" t="s">
        <v>347</v>
      </c>
      <c r="B21" s="318">
        <f>SUM('- 30 -'!B21,'- 30 -'!D21,'- 31 -'!D21)</f>
        <v>1695000</v>
      </c>
      <c r="C21" s="318">
        <v>1125000</v>
      </c>
      <c r="D21" s="288">
        <f ca="1" t="shared" si="0"/>
        <v>1.5066666666666666</v>
      </c>
      <c r="E21" s="178"/>
    </row>
    <row r="22" spans="1:5" ht="13.5" customHeight="1">
      <c r="A22" s="423" t="s">
        <v>348</v>
      </c>
      <c r="B22" s="319">
        <f>SUM('- 30 -'!B22,'- 30 -'!D22,'- 31 -'!D22)</f>
        <v>419190</v>
      </c>
      <c r="C22" s="319">
        <v>259206</v>
      </c>
      <c r="D22" s="289">
        <f ca="1" t="shared" si="0"/>
        <v>1.6172079350015045</v>
      </c>
      <c r="E22" s="178"/>
    </row>
    <row r="23" spans="1:5" ht="13.5" customHeight="1">
      <c r="A23" s="422" t="s">
        <v>349</v>
      </c>
      <c r="B23" s="318">
        <f>SUM('- 30 -'!B23,'- 30 -'!D23,'- 31 -'!D23)</f>
        <v>1208200</v>
      </c>
      <c r="C23" s="318">
        <v>1100000</v>
      </c>
      <c r="D23" s="288">
        <f ca="1" t="shared" si="0"/>
        <v>1.0983636363636364</v>
      </c>
      <c r="E23" s="178"/>
    </row>
    <row r="24" spans="1:5" ht="13.5" customHeight="1">
      <c r="A24" s="423" t="s">
        <v>350</v>
      </c>
      <c r="B24" s="319">
        <f>SUM('- 30 -'!B24,'- 30 -'!D24,'- 31 -'!D24)</f>
        <v>1790760</v>
      </c>
      <c r="C24" s="319">
        <v>1125000</v>
      </c>
      <c r="D24" s="289">
        <f ca="1" t="shared" si="0"/>
        <v>1.5917866666666667</v>
      </c>
      <c r="E24" s="178"/>
    </row>
    <row r="25" spans="1:5" ht="13.5" customHeight="1">
      <c r="A25" s="422" t="s">
        <v>351</v>
      </c>
      <c r="B25" s="318">
        <f>SUM('- 30 -'!B25,'- 30 -'!D25,'- 31 -'!D25)</f>
        <v>1578112</v>
      </c>
      <c r="C25" s="318">
        <v>529500</v>
      </c>
      <c r="D25" s="288">
        <f ca="1" t="shared" si="0"/>
        <v>2.98038149197356</v>
      </c>
      <c r="E25" s="178"/>
    </row>
    <row r="26" spans="1:5" ht="13.5" customHeight="1">
      <c r="A26" s="423" t="s">
        <v>352</v>
      </c>
      <c r="B26" s="319">
        <f>SUM('- 30 -'!B26,'- 30 -'!D26,'- 31 -'!D26)</f>
        <v>1924186</v>
      </c>
      <c r="C26" s="319">
        <v>1371187</v>
      </c>
      <c r="D26" s="289">
        <f ca="1" t="shared" si="0"/>
        <v>1.403299477022463</v>
      </c>
      <c r="E26" s="178"/>
    </row>
    <row r="27" spans="1:5" ht="13.5" customHeight="1">
      <c r="A27" s="422" t="s">
        <v>353</v>
      </c>
      <c r="B27" s="318">
        <f>SUM('- 30 -'!B27,'- 30 -'!D27,'- 31 -'!D27)</f>
        <v>99838</v>
      </c>
      <c r="C27" s="485" t="s">
        <v>238</v>
      </c>
      <c r="D27" s="288">
        <f ca="1" t="shared" si="0"/>
      </c>
      <c r="E27" s="178"/>
    </row>
    <row r="28" spans="1:5" ht="13.5" customHeight="1">
      <c r="A28" s="423" t="s">
        <v>354</v>
      </c>
      <c r="B28" s="319">
        <f>SUM('- 30 -'!B28,'- 30 -'!D28,'- 31 -'!D28)</f>
        <v>1809862.77</v>
      </c>
      <c r="C28" s="319">
        <v>1725000</v>
      </c>
      <c r="D28" s="289">
        <f ca="1" t="shared" si="0"/>
        <v>1.049195808695652</v>
      </c>
      <c r="E28" s="178"/>
    </row>
    <row r="29" spans="1:5" ht="13.5" customHeight="1">
      <c r="A29" s="422" t="s">
        <v>355</v>
      </c>
      <c r="B29" s="318">
        <f>SUM('- 30 -'!B29,'- 30 -'!D29,'- 31 -'!D29)</f>
        <v>1298149</v>
      </c>
      <c r="C29" s="318">
        <v>495000</v>
      </c>
      <c r="D29" s="288">
        <f ca="1" t="shared" si="0"/>
        <v>2.6225232323232324</v>
      </c>
      <c r="E29" s="178"/>
    </row>
    <row r="30" spans="1:5" ht="13.5" customHeight="1">
      <c r="A30" s="423" t="s">
        <v>356</v>
      </c>
      <c r="B30" s="319">
        <f>SUM('- 30 -'!B30,'- 30 -'!D30,'- 31 -'!D30)</f>
        <v>919142</v>
      </c>
      <c r="C30" s="319">
        <v>955271</v>
      </c>
      <c r="D30" s="289">
        <f ca="1" t="shared" si="0"/>
        <v>0.9621793187482923</v>
      </c>
      <c r="E30" s="178"/>
    </row>
    <row r="31" spans="1:5" ht="13.5" customHeight="1">
      <c r="A31" s="422" t="s">
        <v>357</v>
      </c>
      <c r="B31" s="318">
        <f>SUM('- 30 -'!B31,'- 30 -'!D31,'- 31 -'!D31)</f>
        <v>781828</v>
      </c>
      <c r="C31" s="318">
        <v>751000</v>
      </c>
      <c r="D31" s="288">
        <f ca="1" t="shared" si="0"/>
        <v>1.0410492676431424</v>
      </c>
      <c r="E31" s="178"/>
    </row>
    <row r="32" spans="1:5" ht="13.5" customHeight="1">
      <c r="A32" s="423" t="s">
        <v>358</v>
      </c>
      <c r="B32" s="319">
        <f>SUM('- 30 -'!B32,'- 30 -'!D32,'- 31 -'!D32)</f>
        <v>1570640</v>
      </c>
      <c r="C32" s="319">
        <v>1200000</v>
      </c>
      <c r="D32" s="289">
        <f ca="1" t="shared" si="0"/>
        <v>1.3088666666666666</v>
      </c>
      <c r="E32" s="178"/>
    </row>
    <row r="33" spans="1:5" ht="13.5" customHeight="1">
      <c r="A33" s="422" t="s">
        <v>359</v>
      </c>
      <c r="B33" s="318">
        <f>SUM('- 30 -'!B33,'- 30 -'!D33,'- 31 -'!D33)</f>
        <v>1910965</v>
      </c>
      <c r="C33" s="318">
        <v>1660000</v>
      </c>
      <c r="D33" s="288">
        <f ca="1" t="shared" si="0"/>
        <v>1.1511837349397591</v>
      </c>
      <c r="E33" s="178"/>
    </row>
    <row r="34" spans="1:5" ht="13.5" customHeight="1">
      <c r="A34" s="423" t="s">
        <v>360</v>
      </c>
      <c r="B34" s="319">
        <f>SUM('- 30 -'!B34,'- 30 -'!D34,'- 31 -'!D34)</f>
        <v>1657820</v>
      </c>
      <c r="C34" s="319">
        <v>1400000</v>
      </c>
      <c r="D34" s="289">
        <f ca="1" t="shared" si="0"/>
        <v>1.184157142857143</v>
      </c>
      <c r="E34" s="178"/>
    </row>
    <row r="35" spans="1:5" ht="13.5" customHeight="1">
      <c r="A35" s="422" t="s">
        <v>361</v>
      </c>
      <c r="B35" s="318">
        <f>SUM('- 30 -'!B35,'- 30 -'!D35,'- 31 -'!D35)</f>
        <v>2344850</v>
      </c>
      <c r="C35" s="318">
        <v>1020000</v>
      </c>
      <c r="D35" s="288">
        <f ca="1" t="shared" si="0"/>
        <v>2.298872549019608</v>
      </c>
      <c r="E35" s="178"/>
    </row>
    <row r="36" spans="1:5" ht="13.5" customHeight="1">
      <c r="A36" s="423" t="s">
        <v>362</v>
      </c>
      <c r="B36" s="319">
        <f>SUM('- 30 -'!B36,'- 30 -'!D36,'- 31 -'!D36)</f>
        <v>1150025</v>
      </c>
      <c r="C36" s="319">
        <v>1095000</v>
      </c>
      <c r="D36" s="289">
        <f ca="1" t="shared" si="0"/>
        <v>1.0502511415525113</v>
      </c>
      <c r="E36" s="178"/>
    </row>
    <row r="37" spans="1:5" ht="13.5" customHeight="1">
      <c r="A37" s="422" t="s">
        <v>363</v>
      </c>
      <c r="B37" s="318">
        <f>SUM('- 30 -'!B37,'- 30 -'!D37,'- 31 -'!D37)</f>
        <v>1738152</v>
      </c>
      <c r="C37" s="318">
        <v>1219664</v>
      </c>
      <c r="D37" s="288">
        <f ca="1" t="shared" si="0"/>
        <v>1.425107242650435</v>
      </c>
      <c r="E37" s="178"/>
    </row>
    <row r="38" spans="1:5" ht="13.5" customHeight="1">
      <c r="A38" s="423" t="s">
        <v>364</v>
      </c>
      <c r="B38" s="319">
        <f>SUM('- 30 -'!B38,'- 30 -'!D38,'- 31 -'!D38)</f>
        <v>1721363</v>
      </c>
      <c r="C38" s="319">
        <v>784710</v>
      </c>
      <c r="D38" s="289">
        <f ca="1" t="shared" si="0"/>
        <v>2.193629493698309</v>
      </c>
      <c r="E38" s="178"/>
    </row>
    <row r="39" spans="1:5" ht="13.5" customHeight="1">
      <c r="A39" s="422" t="s">
        <v>365</v>
      </c>
      <c r="B39" s="318">
        <f>SUM('- 30 -'!B39,'- 30 -'!D39,'- 31 -'!D39)</f>
        <v>1403540</v>
      </c>
      <c r="C39" s="318">
        <v>1285000</v>
      </c>
      <c r="D39" s="288">
        <f ca="1" t="shared" si="0"/>
        <v>1.0922490272373542</v>
      </c>
      <c r="E39" s="178"/>
    </row>
    <row r="40" spans="1:5" ht="13.5" customHeight="1">
      <c r="A40" s="423" t="s">
        <v>366</v>
      </c>
      <c r="B40" s="319">
        <f>SUM('- 30 -'!B40,'- 30 -'!D40,'- 31 -'!D40)</f>
        <v>1215601</v>
      </c>
      <c r="C40" s="319">
        <v>395450</v>
      </c>
      <c r="D40" s="289">
        <f ca="1" t="shared" si="0"/>
        <v>3.0739688961942093</v>
      </c>
      <c r="E40" s="178"/>
    </row>
    <row r="41" spans="1:5" ht="13.5" customHeight="1">
      <c r="A41" s="422" t="s">
        <v>367</v>
      </c>
      <c r="B41" s="318">
        <f>SUM('- 30 -'!B41,'- 30 -'!D41,'- 31 -'!D41)</f>
        <v>3809865</v>
      </c>
      <c r="C41" s="318">
        <v>2610534</v>
      </c>
      <c r="D41" s="288">
        <f ca="1" t="shared" si="0"/>
        <v>1.4594197968691462</v>
      </c>
      <c r="E41" s="178"/>
    </row>
    <row r="42" spans="1:5" ht="13.5" customHeight="1">
      <c r="A42" s="423" t="s">
        <v>368</v>
      </c>
      <c r="B42" s="319">
        <f>SUM('- 30 -'!B42,'- 30 -'!D42,'- 31 -'!D42)</f>
        <v>1197493</v>
      </c>
      <c r="C42" s="319">
        <v>823000</v>
      </c>
      <c r="D42" s="289">
        <f ca="1" t="shared" si="0"/>
        <v>1.455034021871203</v>
      </c>
      <c r="E42" s="178"/>
    </row>
    <row r="43" spans="1:5" ht="13.5" customHeight="1">
      <c r="A43" s="422" t="s">
        <v>369</v>
      </c>
      <c r="B43" s="318">
        <f>SUM('- 30 -'!B43,'- 30 -'!D43,'- 31 -'!D43)</f>
        <v>727438</v>
      </c>
      <c r="C43" s="318">
        <v>829610</v>
      </c>
      <c r="D43" s="288">
        <f ca="1" t="shared" si="0"/>
        <v>0.8768433360253614</v>
      </c>
      <c r="E43" s="178"/>
    </row>
    <row r="44" spans="1:5" ht="13.5" customHeight="1">
      <c r="A44" s="423" t="s">
        <v>370</v>
      </c>
      <c r="B44" s="319">
        <f>SUM('- 30 -'!B44,'- 30 -'!D44,'- 31 -'!D44)</f>
        <v>766428</v>
      </c>
      <c r="C44" s="319">
        <v>890000</v>
      </c>
      <c r="D44" s="289">
        <f ca="1" t="shared" si="0"/>
        <v>0.8611550561797753</v>
      </c>
      <c r="E44" s="178"/>
    </row>
    <row r="45" spans="1:5" ht="13.5" customHeight="1">
      <c r="A45" s="422" t="s">
        <v>371</v>
      </c>
      <c r="B45" s="318">
        <f>SUM('- 30 -'!B45,'- 30 -'!D45,'- 31 -'!D45)</f>
        <v>386329</v>
      </c>
      <c r="C45" s="318">
        <v>278451</v>
      </c>
      <c r="D45" s="288">
        <f ca="1" t="shared" si="0"/>
        <v>1.3874218444178688</v>
      </c>
      <c r="E45" s="178"/>
    </row>
    <row r="46" spans="1:5" ht="13.5" customHeight="1">
      <c r="A46" s="423" t="s">
        <v>372</v>
      </c>
      <c r="B46" s="319">
        <f>SUM('- 30 -'!B46,'- 30 -'!D46,'- 31 -'!D46)</f>
        <v>3147200</v>
      </c>
      <c r="C46" s="319">
        <v>1150000</v>
      </c>
      <c r="D46" s="289">
        <f ca="1" t="shared" si="0"/>
        <v>2.736695652173913</v>
      </c>
      <c r="E46" s="178"/>
    </row>
    <row r="47" spans="1:5" ht="13.5" customHeight="1">
      <c r="A47" s="422" t="s">
        <v>376</v>
      </c>
      <c r="B47" s="318">
        <f>SUM('- 30 -'!B47,'- 30 -'!D47,'- 31 -'!D47)</f>
        <v>0</v>
      </c>
      <c r="C47" s="318">
        <v>0</v>
      </c>
      <c r="D47" s="288">
        <f ca="1" t="shared" si="0"/>
      </c>
      <c r="E47" s="178"/>
    </row>
    <row r="48" spans="1:5" ht="4.5" customHeight="1">
      <c r="A48" s="424"/>
      <c r="B48" s="320"/>
      <c r="C48" s="320"/>
      <c r="D48" s="290"/>
      <c r="E48" s="178"/>
    </row>
    <row r="49" spans="1:5" ht="13.5" customHeight="1">
      <c r="A49" s="418" t="s">
        <v>373</v>
      </c>
      <c r="B49" s="321">
        <f>SUM(B11:B47)</f>
        <v>53782502.769999996</v>
      </c>
      <c r="C49" s="321">
        <f>SUM(C11:C47)</f>
        <v>34015817</v>
      </c>
      <c r="D49" s="291">
        <f>B49/C49</f>
        <v>1.5811027784515654</v>
      </c>
      <c r="E49" s="178"/>
    </row>
    <row r="50" spans="1:4" ht="4.5" customHeight="1">
      <c r="A50" s="424" t="s">
        <v>3</v>
      </c>
      <c r="B50" s="320"/>
      <c r="C50" s="320"/>
      <c r="D50" s="290"/>
    </row>
    <row r="51" spans="1:5" ht="13.5" customHeight="1">
      <c r="A51" s="423" t="s">
        <v>374</v>
      </c>
      <c r="B51" s="319">
        <f>SUM('- 30 -'!B51,'- 30 -'!D51,'- 31 -'!D51)</f>
        <v>60648</v>
      </c>
      <c r="C51" s="319">
        <v>20865</v>
      </c>
      <c r="D51" s="289">
        <f ca="1">IF(AND(CELL("type",C51)="v",C51&gt;0),B51/C51,"")</f>
        <v>2.906685837526959</v>
      </c>
      <c r="E51" s="178"/>
    </row>
    <row r="52" spans="1:5" ht="13.5" customHeight="1">
      <c r="A52" s="422" t="s">
        <v>375</v>
      </c>
      <c r="B52" s="318">
        <f>SUM('- 30 -'!B52,'- 30 -'!D52,'- 31 -'!D52)</f>
        <v>31000</v>
      </c>
      <c r="C52" s="485" t="s">
        <v>238</v>
      </c>
      <c r="D52" s="288">
        <f ca="1">IF(AND(CELL("type",C52)="v",C52&gt;0),B52/C52,"")</f>
      </c>
      <c r="E52" s="178"/>
    </row>
    <row r="53" ht="49.5" customHeight="1"/>
    <row r="54" spans="1:4" ht="12" customHeight="1">
      <c r="A54" s="4"/>
      <c r="B54" s="10"/>
      <c r="C54" s="10"/>
      <c r="D54" s="10"/>
    </row>
    <row r="55" spans="1:4" ht="12" customHeight="1">
      <c r="A55" s="4"/>
      <c r="B55" s="10"/>
      <c r="C55" s="10"/>
      <c r="D55" s="10"/>
    </row>
    <row r="56" spans="1:4" ht="12" customHeight="1">
      <c r="A56" s="4"/>
      <c r="B56" s="10"/>
      <c r="C56" s="10"/>
      <c r="D56" s="10"/>
    </row>
    <row r="57" spans="1:4" ht="12" customHeight="1">
      <c r="A57" s="4"/>
      <c r="B57" s="10"/>
      <c r="C57" s="10"/>
      <c r="D57" s="10"/>
    </row>
    <row r="58" spans="1:4" ht="12" customHeight="1">
      <c r="A58" s="4"/>
      <c r="B58" s="10"/>
      <c r="C58" s="10"/>
      <c r="D58" s="10"/>
    </row>
    <row r="59" spans="2:4" ht="12" customHeight="1">
      <c r="B59" s="10"/>
      <c r="C59" s="10"/>
      <c r="D59" s="10"/>
    </row>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I57"/>
  <sheetViews>
    <sheetView showGridLines="0" showZeros="0" workbookViewId="0" topLeftCell="A1">
      <selection activeCell="A1" sqref="A1"/>
    </sheetView>
  </sheetViews>
  <sheetFormatPr defaultColWidth="15.83203125" defaultRowHeight="12"/>
  <cols>
    <col min="1" max="1" width="35.83203125" style="68" customWidth="1"/>
    <col min="2" max="2" width="17.83203125" style="68" customWidth="1"/>
    <col min="3" max="5" width="15.83203125" style="68" customWidth="1"/>
    <col min="6" max="6" width="17.83203125" style="68" customWidth="1"/>
    <col min="7" max="16384" width="15.83203125" style="68" customWidth="1"/>
  </cols>
  <sheetData>
    <row r="1" spans="1:6" ht="6.75" customHeight="1">
      <c r="A1" s="66"/>
      <c r="B1" s="117"/>
      <c r="C1" s="117"/>
      <c r="D1" s="117"/>
      <c r="E1" s="117"/>
      <c r="F1" s="117"/>
    </row>
    <row r="2" spans="1:7" ht="15.75" customHeight="1">
      <c r="A2" s="395" t="s">
        <v>384</v>
      </c>
      <c r="B2" s="349"/>
      <c r="C2" s="166"/>
      <c r="D2" s="165"/>
      <c r="E2" s="165"/>
      <c r="F2" s="165"/>
      <c r="G2" s="165"/>
    </row>
    <row r="3" spans="1:7" ht="15.75" customHeight="1">
      <c r="A3" s="536" t="s">
        <v>569</v>
      </c>
      <c r="B3" s="350"/>
      <c r="C3" s="169"/>
      <c r="D3" s="168"/>
      <c r="E3" s="168"/>
      <c r="F3" s="168"/>
      <c r="G3" s="168"/>
    </row>
    <row r="4" spans="2:6" ht="15.75" customHeight="1">
      <c r="B4" s="117"/>
      <c r="C4" s="117"/>
      <c r="D4" s="147"/>
      <c r="E4" s="117"/>
      <c r="F4" s="117"/>
    </row>
    <row r="5" spans="2:6" ht="15.75" customHeight="1">
      <c r="B5" s="44"/>
      <c r="C5" s="117"/>
      <c r="D5" s="117"/>
      <c r="E5" s="117"/>
      <c r="F5" s="117"/>
    </row>
    <row r="6" spans="2:7" ht="15.75" customHeight="1">
      <c r="B6" s="170"/>
      <c r="C6" s="317"/>
      <c r="D6" s="107"/>
      <c r="E6" s="171"/>
      <c r="F6" s="52" t="s">
        <v>34</v>
      </c>
      <c r="G6" s="53"/>
    </row>
    <row r="7" spans="2:9" ht="15.75" customHeight="1">
      <c r="B7" s="55" t="s">
        <v>66</v>
      </c>
      <c r="C7" s="56"/>
      <c r="D7" s="56"/>
      <c r="E7" s="57"/>
      <c r="F7" s="56" t="s">
        <v>71</v>
      </c>
      <c r="G7" s="57"/>
      <c r="I7" s="2" t="s">
        <v>68</v>
      </c>
    </row>
    <row r="8" spans="1:9" ht="15.75" customHeight="1">
      <c r="A8" s="323"/>
      <c r="B8" s="172" t="s">
        <v>3</v>
      </c>
      <c r="C8" s="192" t="s">
        <v>94</v>
      </c>
      <c r="D8" s="173" t="s">
        <v>94</v>
      </c>
      <c r="E8" s="173" t="s">
        <v>321</v>
      </c>
      <c r="F8" s="172" t="s">
        <v>3</v>
      </c>
      <c r="G8" s="172" t="s">
        <v>94</v>
      </c>
      <c r="I8" s="2" t="s">
        <v>98</v>
      </c>
    </row>
    <row r="9" spans="1:9" ht="15.75" customHeight="1">
      <c r="A9" s="324" t="s">
        <v>99</v>
      </c>
      <c r="B9" s="62" t="s">
        <v>100</v>
      </c>
      <c r="C9" s="62" t="s">
        <v>102</v>
      </c>
      <c r="D9" s="62" t="s">
        <v>322</v>
      </c>
      <c r="E9" s="62" t="s">
        <v>323</v>
      </c>
      <c r="F9" s="62" t="s">
        <v>100</v>
      </c>
      <c r="G9" s="62" t="s">
        <v>322</v>
      </c>
      <c r="I9" s="2" t="s">
        <v>525</v>
      </c>
    </row>
    <row r="10" spans="1:9" ht="4.5" customHeight="1">
      <c r="A10" s="63"/>
      <c r="I10" s="4"/>
    </row>
    <row r="11" spans="1:9" ht="13.5" customHeight="1">
      <c r="A11" s="422" t="s">
        <v>338</v>
      </c>
      <c r="B11" s="318">
        <f>'- 32 -'!D11</f>
        <v>971056</v>
      </c>
      <c r="C11" s="318">
        <f>B11/'- 7 -'!F11</f>
        <v>610.3431803896921</v>
      </c>
      <c r="D11" s="288">
        <f aca="true" t="shared" si="0" ref="D11:D42">B11/I11</f>
        <v>4.15190566182947</v>
      </c>
      <c r="E11" s="318">
        <f>I11/'- 7 -'!F11</f>
        <v>147.00314267756127</v>
      </c>
      <c r="F11" s="318">
        <f>'- 32 -'!F11</f>
        <v>254400</v>
      </c>
      <c r="G11" s="288">
        <f aca="true" t="shared" si="1" ref="G11:G42">F11/I11</f>
        <v>1.0877279995895366</v>
      </c>
      <c r="I11">
        <v>233882</v>
      </c>
    </row>
    <row r="12" spans="1:9" ht="13.5" customHeight="1">
      <c r="A12" s="423" t="s">
        <v>339</v>
      </c>
      <c r="B12" s="319">
        <f>'- 32 -'!D12</f>
        <v>1607150</v>
      </c>
      <c r="C12" s="319">
        <f>B12/'- 7 -'!F12</f>
        <v>665.7622203811102</v>
      </c>
      <c r="D12" s="289">
        <f t="shared" si="0"/>
        <v>4.148918593784689</v>
      </c>
      <c r="E12" s="319">
        <f>I12/'- 7 -'!F12</f>
        <v>160.46644573322286</v>
      </c>
      <c r="F12" s="319">
        <f>'- 32 -'!F12</f>
        <v>129500</v>
      </c>
      <c r="G12" s="289">
        <f t="shared" si="1"/>
        <v>0.33430915464960786</v>
      </c>
      <c r="I12">
        <v>387366</v>
      </c>
    </row>
    <row r="13" spans="1:9" ht="13.5" customHeight="1">
      <c r="A13" s="422" t="s">
        <v>340</v>
      </c>
      <c r="B13" s="318">
        <f>'- 32 -'!D13</f>
        <v>4052500</v>
      </c>
      <c r="C13" s="318">
        <f>B13/'- 7 -'!F13</f>
        <v>555.6698203757028</v>
      </c>
      <c r="D13" s="288">
        <f t="shared" si="0"/>
        <v>3.781442425497886</v>
      </c>
      <c r="E13" s="318">
        <f>I13/'- 7 -'!F13</f>
        <v>146.94652406417111</v>
      </c>
      <c r="F13" s="318">
        <f>'- 32 -'!F13</f>
        <v>322100</v>
      </c>
      <c r="G13" s="288">
        <f t="shared" si="1"/>
        <v>0.30055585570706206</v>
      </c>
      <c r="I13">
        <v>1071681</v>
      </c>
    </row>
    <row r="14" spans="1:9" ht="13.5" customHeight="1">
      <c r="A14" s="423" t="s">
        <v>377</v>
      </c>
      <c r="B14" s="319">
        <f>'- 32 -'!D14</f>
        <v>3852664</v>
      </c>
      <c r="C14" s="319">
        <f>B14/'- 7 -'!F14</f>
        <v>860.3537293434568</v>
      </c>
      <c r="D14" s="289">
        <f t="shared" si="0"/>
        <v>5.445584635129558</v>
      </c>
      <c r="E14" s="319">
        <f>I14/'- 7 -'!F14</f>
        <v>157.9910674408218</v>
      </c>
      <c r="F14" s="319">
        <f>'- 32 -'!F14</f>
        <v>300000</v>
      </c>
      <c r="G14" s="289">
        <f t="shared" si="1"/>
        <v>0.4240378580999712</v>
      </c>
      <c r="I14">
        <v>707484</v>
      </c>
    </row>
    <row r="15" spans="1:9" ht="13.5" customHeight="1">
      <c r="A15" s="422" t="s">
        <v>341</v>
      </c>
      <c r="B15" s="318">
        <f>'- 32 -'!D15</f>
        <v>1443300</v>
      </c>
      <c r="C15" s="318">
        <f>B15/'- 7 -'!F15</f>
        <v>897.5746268656717</v>
      </c>
      <c r="D15" s="288">
        <f t="shared" si="0"/>
        <v>5.044193044444677</v>
      </c>
      <c r="E15" s="318">
        <f>I15/'- 7 -'!F15</f>
        <v>177.94216417910448</v>
      </c>
      <c r="F15" s="318">
        <f>'- 32 -'!F15</f>
        <v>144000</v>
      </c>
      <c r="G15" s="288">
        <f t="shared" si="1"/>
        <v>0.5032659865586043</v>
      </c>
      <c r="I15">
        <v>286131</v>
      </c>
    </row>
    <row r="16" spans="1:9" ht="13.5" customHeight="1">
      <c r="A16" s="423" t="s">
        <v>342</v>
      </c>
      <c r="B16" s="319">
        <f>'- 32 -'!D16</f>
        <v>1396074</v>
      </c>
      <c r="C16" s="319">
        <f>B16/'- 7 -'!F16</f>
        <v>953.6024590163935</v>
      </c>
      <c r="D16" s="289">
        <f t="shared" si="0"/>
        <v>6.0182866897729035</v>
      </c>
      <c r="E16" s="319">
        <f>I16/'- 7 -'!F16</f>
        <v>158.45081967213116</v>
      </c>
      <c r="F16" s="319">
        <f>'- 32 -'!F16</f>
        <v>90000</v>
      </c>
      <c r="G16" s="289">
        <f t="shared" si="1"/>
        <v>0.3879778593968238</v>
      </c>
      <c r="I16">
        <v>231972</v>
      </c>
    </row>
    <row r="17" spans="1:9" ht="13.5" customHeight="1">
      <c r="A17" s="422" t="s">
        <v>343</v>
      </c>
      <c r="B17" s="318">
        <f>'- 32 -'!D17</f>
        <v>1184500</v>
      </c>
      <c r="C17" s="318">
        <f>B17/'- 7 -'!F17</f>
        <v>763.2087628865979</v>
      </c>
      <c r="D17" s="288">
        <f t="shared" si="0"/>
        <v>4.388727509855648</v>
      </c>
      <c r="E17" s="318">
        <f>I17/'- 7 -'!F17</f>
        <v>173.9020618556701</v>
      </c>
      <c r="F17" s="318">
        <f>'- 32 -'!F17</f>
        <v>131000</v>
      </c>
      <c r="G17" s="288">
        <f t="shared" si="1"/>
        <v>0.4853721433441029</v>
      </c>
      <c r="I17">
        <v>269896</v>
      </c>
    </row>
    <row r="18" spans="1:9" ht="13.5" customHeight="1">
      <c r="A18" s="423" t="s">
        <v>344</v>
      </c>
      <c r="B18" s="319">
        <f>'- 32 -'!D18</f>
        <v>10621038</v>
      </c>
      <c r="C18" s="319">
        <f>B18/'- 7 -'!F18</f>
        <v>1769.583138953682</v>
      </c>
      <c r="D18" s="289">
        <f t="shared" si="0"/>
        <v>8.862844611633392</v>
      </c>
      <c r="E18" s="319">
        <f>I18/'- 7 -'!F18</f>
        <v>199.66311229590136</v>
      </c>
      <c r="F18" s="319">
        <f>'- 32 -'!F18</f>
        <v>680727</v>
      </c>
      <c r="G18" s="289">
        <f t="shared" si="1"/>
        <v>0.5680403011403747</v>
      </c>
      <c r="I18">
        <v>1198378</v>
      </c>
    </row>
    <row r="19" spans="1:9" ht="13.5" customHeight="1">
      <c r="A19" s="422" t="s">
        <v>345</v>
      </c>
      <c r="B19" s="318">
        <f>'- 32 -'!D19</f>
        <v>1506500</v>
      </c>
      <c r="C19" s="318">
        <f>B19/'- 7 -'!F19</f>
        <v>505.53691275167785</v>
      </c>
      <c r="D19" s="288">
        <f t="shared" si="0"/>
        <v>4.355934653751627</v>
      </c>
      <c r="E19" s="318">
        <f>I19/'- 7 -'!F19</f>
        <v>116.05704697986577</v>
      </c>
      <c r="F19" s="318">
        <f>'- 32 -'!F19</f>
        <v>55000</v>
      </c>
      <c r="G19" s="288">
        <f t="shared" si="1"/>
        <v>0.15902848055515398</v>
      </c>
      <c r="I19">
        <v>345850</v>
      </c>
    </row>
    <row r="20" spans="1:9" ht="13.5" customHeight="1">
      <c r="A20" s="423" t="s">
        <v>346</v>
      </c>
      <c r="B20" s="319">
        <f>'- 32 -'!D20</f>
        <v>3638474</v>
      </c>
      <c r="C20" s="319">
        <f>B20/'- 7 -'!F20</f>
        <v>580.7620111731843</v>
      </c>
      <c r="D20" s="289">
        <f t="shared" si="0"/>
        <v>4.785173943006244</v>
      </c>
      <c r="E20" s="319">
        <f>I20/'- 7 -'!F20</f>
        <v>121.36695929768555</v>
      </c>
      <c r="F20" s="319">
        <f>'- 32 -'!F20</f>
        <v>307390</v>
      </c>
      <c r="G20" s="289">
        <f t="shared" si="1"/>
        <v>0.4042669037461005</v>
      </c>
      <c r="I20">
        <v>760364</v>
      </c>
    </row>
    <row r="21" spans="1:9" ht="13.5" customHeight="1">
      <c r="A21" s="422" t="s">
        <v>347</v>
      </c>
      <c r="B21" s="318">
        <f>'- 32 -'!D21</f>
        <v>2037300</v>
      </c>
      <c r="C21" s="318">
        <f>B21/'- 7 -'!F21</f>
        <v>626.8615384615384</v>
      </c>
      <c r="D21" s="288">
        <f t="shared" si="0"/>
        <v>4.6194136453302495</v>
      </c>
      <c r="E21" s="318">
        <f>I21/'- 7 -'!F21</f>
        <v>135.70153846153846</v>
      </c>
      <c r="F21" s="318">
        <f>'- 32 -'!F21</f>
        <v>300000</v>
      </c>
      <c r="G21" s="288">
        <f t="shared" si="1"/>
        <v>0.6802258349772125</v>
      </c>
      <c r="I21">
        <v>441030</v>
      </c>
    </row>
    <row r="22" spans="1:9" ht="13.5" customHeight="1">
      <c r="A22" s="423" t="s">
        <v>348</v>
      </c>
      <c r="B22" s="319">
        <f>'- 32 -'!D22</f>
        <v>1450768</v>
      </c>
      <c r="C22" s="319">
        <f>B22/'- 7 -'!F22</f>
        <v>856.4155844155844</v>
      </c>
      <c r="D22" s="289">
        <f t="shared" si="0"/>
        <v>4.264355923435075</v>
      </c>
      <c r="E22" s="319">
        <f>I22/'- 7 -'!F22</f>
        <v>200.83116883116884</v>
      </c>
      <c r="F22" s="319">
        <f>'- 32 -'!F22</f>
        <v>101700</v>
      </c>
      <c r="G22" s="289">
        <f t="shared" si="1"/>
        <v>0.29893476931759394</v>
      </c>
      <c r="I22">
        <v>340208</v>
      </c>
    </row>
    <row r="23" spans="1:9" ht="13.5" customHeight="1">
      <c r="A23" s="422" t="s">
        <v>349</v>
      </c>
      <c r="B23" s="318">
        <f>'- 32 -'!D23</f>
        <v>866600</v>
      </c>
      <c r="C23" s="318">
        <f>B23/'- 7 -'!F23</f>
        <v>617.8966131907308</v>
      </c>
      <c r="D23" s="288">
        <f t="shared" si="0"/>
        <v>3.897844625958044</v>
      </c>
      <c r="E23" s="318">
        <f>I23/'- 7 -'!F23</f>
        <v>158.52263814616757</v>
      </c>
      <c r="F23" s="318">
        <f>'- 32 -'!F23</f>
        <v>85000</v>
      </c>
      <c r="G23" s="288">
        <f t="shared" si="1"/>
        <v>0.38231801662408693</v>
      </c>
      <c r="I23">
        <v>222328</v>
      </c>
    </row>
    <row r="24" spans="1:9" ht="13.5" customHeight="1">
      <c r="A24" s="423" t="s">
        <v>350</v>
      </c>
      <c r="B24" s="319">
        <f>'- 32 -'!D24</f>
        <v>3131505</v>
      </c>
      <c r="C24" s="319">
        <f>B24/'- 7 -'!F24</f>
        <v>684.4071686154518</v>
      </c>
      <c r="D24" s="289">
        <f t="shared" si="0"/>
        <v>4.837018306961341</v>
      </c>
      <c r="E24" s="319">
        <f>I24/'- 7 -'!F24</f>
        <v>141.4936072560376</v>
      </c>
      <c r="F24" s="319">
        <f>'- 32 -'!F24</f>
        <v>145275</v>
      </c>
      <c r="G24" s="289">
        <f t="shared" si="1"/>
        <v>0.2243962039159474</v>
      </c>
      <c r="I24">
        <v>647404</v>
      </c>
    </row>
    <row r="25" spans="1:9" ht="13.5" customHeight="1">
      <c r="A25" s="422" t="s">
        <v>351</v>
      </c>
      <c r="B25" s="318">
        <f>'- 32 -'!D25</f>
        <v>12168561</v>
      </c>
      <c r="C25" s="318">
        <f>B25/'- 7 -'!F25</f>
        <v>807.8980879033329</v>
      </c>
      <c r="D25" s="288">
        <f t="shared" si="0"/>
        <v>5.459094122861639</v>
      </c>
      <c r="E25" s="318">
        <f>I25/'- 7 -'!F25</f>
        <v>147.9912362236091</v>
      </c>
      <c r="F25" s="318">
        <f>'- 32 -'!F25</f>
        <v>420000</v>
      </c>
      <c r="G25" s="288">
        <f t="shared" si="1"/>
        <v>0.18842158342320744</v>
      </c>
      <c r="I25">
        <v>2229044</v>
      </c>
    </row>
    <row r="26" spans="1:9" ht="13.5" customHeight="1">
      <c r="A26" s="423" t="s">
        <v>352</v>
      </c>
      <c r="B26" s="319">
        <f>'- 32 -'!D26</f>
        <v>2762099</v>
      </c>
      <c r="C26" s="319">
        <f>B26/'- 7 -'!F26</f>
        <v>843.9043690803544</v>
      </c>
      <c r="D26" s="289">
        <f t="shared" si="0"/>
        <v>3.0804513223606875</v>
      </c>
      <c r="E26" s="319">
        <f>I26/'- 7 -'!F26</f>
        <v>273.95478154598226</v>
      </c>
      <c r="F26" s="319">
        <f>'- 32 -'!F26</f>
        <v>131418</v>
      </c>
      <c r="G26" s="289">
        <f t="shared" si="1"/>
        <v>0.14656489571228143</v>
      </c>
      <c r="I26">
        <v>896654</v>
      </c>
    </row>
    <row r="27" spans="1:9" ht="13.5" customHeight="1">
      <c r="A27" s="422" t="s">
        <v>353</v>
      </c>
      <c r="B27" s="318">
        <f>'- 32 -'!D27</f>
        <v>2874276</v>
      </c>
      <c r="C27" s="318">
        <f>B27/'- 7 -'!F27</f>
        <v>866.199755293437</v>
      </c>
      <c r="D27" s="288">
        <f t="shared" si="0"/>
        <v>6.234601535725131</v>
      </c>
      <c r="E27" s="318">
        <f>I27/'- 7 -'!F27</f>
        <v>138.93426072700754</v>
      </c>
      <c r="F27" s="318">
        <f>'- 32 -'!F27</f>
        <v>125300</v>
      </c>
      <c r="G27" s="288">
        <f t="shared" si="1"/>
        <v>0.27178864257515944</v>
      </c>
      <c r="I27">
        <v>461020</v>
      </c>
    </row>
    <row r="28" spans="1:9" ht="13.5" customHeight="1">
      <c r="A28" s="423" t="s">
        <v>354</v>
      </c>
      <c r="B28" s="319">
        <f>'- 32 -'!D28</f>
        <v>1667933</v>
      </c>
      <c r="C28" s="319">
        <f>B28/'- 7 -'!F28</f>
        <v>831.0660793829535</v>
      </c>
      <c r="D28" s="289">
        <f t="shared" si="0"/>
        <v>4.172711671053027</v>
      </c>
      <c r="E28" s="319">
        <f>I28/'- 7 -'!F28</f>
        <v>199.16690749284996</v>
      </c>
      <c r="F28" s="319">
        <f>'- 32 -'!F28</f>
        <v>90990</v>
      </c>
      <c r="G28" s="289">
        <f t="shared" si="1"/>
        <v>0.22763206612562667</v>
      </c>
      <c r="I28">
        <v>399724</v>
      </c>
    </row>
    <row r="29" spans="1:9" ht="13.5" customHeight="1">
      <c r="A29" s="422" t="s">
        <v>355</v>
      </c>
      <c r="B29" s="318">
        <f>'- 32 -'!D29</f>
        <v>8497518</v>
      </c>
      <c r="C29" s="318">
        <f>B29/'- 7 -'!F29</f>
        <v>647.7013605701437</v>
      </c>
      <c r="D29" s="288">
        <f t="shared" si="0"/>
        <v>5.02289810114461</v>
      </c>
      <c r="E29" s="318">
        <f>I29/'- 7 -'!F29</f>
        <v>128.94973131598002</v>
      </c>
      <c r="F29" s="318">
        <f>'- 32 -'!F29</f>
        <v>721500</v>
      </c>
      <c r="G29" s="288">
        <f t="shared" si="1"/>
        <v>0.426479941551855</v>
      </c>
      <c r="I29">
        <v>1691756</v>
      </c>
    </row>
    <row r="30" spans="1:9" ht="13.5" customHeight="1">
      <c r="A30" s="423" t="s">
        <v>356</v>
      </c>
      <c r="B30" s="319">
        <f>'- 32 -'!D30</f>
        <v>897167</v>
      </c>
      <c r="C30" s="319">
        <f>B30/'- 7 -'!F30</f>
        <v>699.490877904257</v>
      </c>
      <c r="D30" s="289">
        <f t="shared" si="0"/>
        <v>4.293178609881565</v>
      </c>
      <c r="E30" s="319">
        <f>I30/'- 7 -'!F30</f>
        <v>162.93076563230937</v>
      </c>
      <c r="F30" s="319">
        <f>'- 32 -'!F30</f>
        <v>187150</v>
      </c>
      <c r="G30" s="289">
        <f t="shared" si="1"/>
        <v>0.8955616700562268</v>
      </c>
      <c r="I30">
        <v>208975</v>
      </c>
    </row>
    <row r="31" spans="1:9" ht="13.5" customHeight="1">
      <c r="A31" s="422" t="s">
        <v>357</v>
      </c>
      <c r="B31" s="318">
        <f>'- 32 -'!D31</f>
        <v>2691381</v>
      </c>
      <c r="C31" s="318">
        <f>B31/'- 7 -'!F31</f>
        <v>794.0816687811642</v>
      </c>
      <c r="D31" s="288">
        <f t="shared" si="0"/>
        <v>4.298081069082152</v>
      </c>
      <c r="E31" s="318">
        <f>I31/'- 7 -'!F31</f>
        <v>184.75260378249195</v>
      </c>
      <c r="F31" s="318">
        <f>'- 32 -'!F31</f>
        <v>173885</v>
      </c>
      <c r="G31" s="288">
        <f t="shared" si="1"/>
        <v>0.27769083110022325</v>
      </c>
      <c r="I31">
        <v>626182</v>
      </c>
    </row>
    <row r="32" spans="1:9" ht="13.5" customHeight="1">
      <c r="A32" s="423" t="s">
        <v>358</v>
      </c>
      <c r="B32" s="319">
        <f>'- 32 -'!D32</f>
        <v>1673650</v>
      </c>
      <c r="C32" s="319">
        <f>B32/'- 7 -'!F32</f>
        <v>722.02329594478</v>
      </c>
      <c r="D32" s="289">
        <f t="shared" si="0"/>
        <v>4.198894611796996</v>
      </c>
      <c r="E32" s="319">
        <f>I32/'- 7 -'!F32</f>
        <v>171.9555651423641</v>
      </c>
      <c r="F32" s="319">
        <f>'- 32 -'!F32</f>
        <v>189500</v>
      </c>
      <c r="G32" s="289">
        <f t="shared" si="1"/>
        <v>0.47542229793297924</v>
      </c>
      <c r="I32">
        <v>398593</v>
      </c>
    </row>
    <row r="33" spans="1:9" ht="13.5" customHeight="1">
      <c r="A33" s="422" t="s">
        <v>359</v>
      </c>
      <c r="B33" s="318">
        <f>'- 32 -'!D33</f>
        <v>2087930</v>
      </c>
      <c r="C33" s="318">
        <f>B33/'- 7 -'!F33</f>
        <v>844.4610717896866</v>
      </c>
      <c r="D33" s="288">
        <f t="shared" si="0"/>
        <v>4.151647591247842</v>
      </c>
      <c r="E33" s="318">
        <f>I33/'- 7 -'!F33</f>
        <v>203.40384226491406</v>
      </c>
      <c r="F33" s="318">
        <f>'- 32 -'!F33</f>
        <v>171470</v>
      </c>
      <c r="G33" s="288">
        <f t="shared" si="1"/>
        <v>0.340951570441187</v>
      </c>
      <c r="I33">
        <v>502916</v>
      </c>
    </row>
    <row r="34" spans="1:9" ht="13.5" customHeight="1">
      <c r="A34" s="423" t="s">
        <v>360</v>
      </c>
      <c r="B34" s="319">
        <f>'- 32 -'!D34</f>
        <v>1499330</v>
      </c>
      <c r="C34" s="319">
        <f>B34/'- 7 -'!F34</f>
        <v>681.2968600899715</v>
      </c>
      <c r="D34" s="289">
        <f t="shared" si="0"/>
        <v>4.135352654979535</v>
      </c>
      <c r="E34" s="319">
        <f>I34/'- 7 -'!F34</f>
        <v>164.749397918844</v>
      </c>
      <c r="F34" s="319">
        <f>'- 32 -'!F34</f>
        <v>119400</v>
      </c>
      <c r="G34" s="289">
        <f t="shared" si="1"/>
        <v>0.32932116812480006</v>
      </c>
      <c r="I34">
        <v>362564</v>
      </c>
    </row>
    <row r="35" spans="1:9" ht="13.5" customHeight="1">
      <c r="A35" s="422" t="s">
        <v>361</v>
      </c>
      <c r="B35" s="318">
        <f>'- 32 -'!D35</f>
        <v>13155414</v>
      </c>
      <c r="C35" s="318">
        <f>B35/'- 7 -'!F35</f>
        <v>738.2387205387205</v>
      </c>
      <c r="D35" s="288">
        <f t="shared" si="0"/>
        <v>5.408982699200951</v>
      </c>
      <c r="E35" s="318">
        <f>I35/'- 7 -'!F35</f>
        <v>136.4838383838384</v>
      </c>
      <c r="F35" s="318">
        <f>'- 32 -'!F35</f>
        <v>564500</v>
      </c>
      <c r="G35" s="288">
        <f t="shared" si="1"/>
        <v>0.23209993495445577</v>
      </c>
      <c r="I35">
        <v>2432142</v>
      </c>
    </row>
    <row r="36" spans="1:9" ht="13.5" customHeight="1">
      <c r="A36" s="423" t="s">
        <v>362</v>
      </c>
      <c r="B36" s="319">
        <f>'- 32 -'!D36</f>
        <v>1641100</v>
      </c>
      <c r="C36" s="319">
        <f>B36/'- 7 -'!F36</f>
        <v>772.2932559047894</v>
      </c>
      <c r="D36" s="289">
        <f t="shared" si="0"/>
        <v>4.872552367096688</v>
      </c>
      <c r="E36" s="319">
        <f>I36/'- 7 -'!F36</f>
        <v>158.49870821705719</v>
      </c>
      <c r="F36" s="319">
        <f>'- 32 -'!F36</f>
        <v>90000</v>
      </c>
      <c r="G36" s="289">
        <f t="shared" si="1"/>
        <v>0.2672169356155639</v>
      </c>
      <c r="I36">
        <v>336805</v>
      </c>
    </row>
    <row r="37" spans="1:9" ht="13.5" customHeight="1">
      <c r="A37" s="422" t="s">
        <v>363</v>
      </c>
      <c r="B37" s="318">
        <f>'- 32 -'!D37</f>
        <v>2586349</v>
      </c>
      <c r="C37" s="318">
        <f>B37/'- 7 -'!F37</f>
        <v>793.8456108041744</v>
      </c>
      <c r="D37" s="288">
        <f t="shared" si="0"/>
        <v>4.853957994343443</v>
      </c>
      <c r="E37" s="318">
        <f>I37/'- 7 -'!F37</f>
        <v>163.54604051565377</v>
      </c>
      <c r="F37" s="318">
        <f>'- 32 -'!F37</f>
        <v>201486</v>
      </c>
      <c r="G37" s="288">
        <f t="shared" si="1"/>
        <v>0.3781409935195455</v>
      </c>
      <c r="I37">
        <v>532833</v>
      </c>
    </row>
    <row r="38" spans="1:9" ht="13.5" customHeight="1">
      <c r="A38" s="423" t="s">
        <v>364</v>
      </c>
      <c r="B38" s="319">
        <f>'- 32 -'!D38</f>
        <v>6474959</v>
      </c>
      <c r="C38" s="319">
        <f>B38/'- 7 -'!F38</f>
        <v>757.961159366001</v>
      </c>
      <c r="D38" s="289">
        <f t="shared" si="0"/>
        <v>5.950248257875743</v>
      </c>
      <c r="E38" s="319">
        <f>I38/'- 7 -'!F38</f>
        <v>127.38311521082574</v>
      </c>
      <c r="F38" s="319">
        <f>'- 32 -'!F38</f>
        <v>575000</v>
      </c>
      <c r="G38" s="289">
        <f t="shared" si="1"/>
        <v>0.5284037703217198</v>
      </c>
      <c r="I38">
        <v>1088183</v>
      </c>
    </row>
    <row r="39" spans="1:9" ht="13.5" customHeight="1">
      <c r="A39" s="422" t="s">
        <v>365</v>
      </c>
      <c r="B39" s="318">
        <f>'- 32 -'!D39</f>
        <v>1378200</v>
      </c>
      <c r="C39" s="318">
        <f>B39/'- 7 -'!F39</f>
        <v>776.4507042253521</v>
      </c>
      <c r="D39" s="288">
        <f t="shared" si="0"/>
        <v>4.280576209910363</v>
      </c>
      <c r="E39" s="318">
        <f>I39/'- 7 -'!F39</f>
        <v>181.38929577464788</v>
      </c>
      <c r="F39" s="318">
        <f>'- 32 -'!F39</f>
        <v>160000</v>
      </c>
      <c r="G39" s="288">
        <f t="shared" si="1"/>
        <v>0.4969468825900871</v>
      </c>
      <c r="I39">
        <v>321966</v>
      </c>
    </row>
    <row r="40" spans="1:9" ht="13.5" customHeight="1">
      <c r="A40" s="423" t="s">
        <v>366</v>
      </c>
      <c r="B40" s="319">
        <f>'- 32 -'!D40</f>
        <v>5668542</v>
      </c>
      <c r="C40" s="319">
        <f>B40/'- 7 -'!F40</f>
        <v>625.0873362445415</v>
      </c>
      <c r="D40" s="289">
        <f t="shared" si="0"/>
        <v>3.8231342251778013</v>
      </c>
      <c r="E40" s="319">
        <f>I40/'- 7 -'!F40</f>
        <v>163.50127916721803</v>
      </c>
      <c r="F40" s="319">
        <f>'- 32 -'!F40</f>
        <v>807392</v>
      </c>
      <c r="G40" s="289">
        <f t="shared" si="1"/>
        <v>0.5445435507639804</v>
      </c>
      <c r="I40">
        <v>1482695</v>
      </c>
    </row>
    <row r="41" spans="1:9" ht="13.5" customHeight="1">
      <c r="A41" s="422" t="s">
        <v>367</v>
      </c>
      <c r="B41" s="318">
        <f>'- 32 -'!D41</f>
        <v>2999169</v>
      </c>
      <c r="C41" s="318">
        <f>B41/'- 7 -'!F41</f>
        <v>635.9116092385393</v>
      </c>
      <c r="D41" s="288">
        <f t="shared" si="0"/>
        <v>4.416316331203588</v>
      </c>
      <c r="E41" s="318">
        <f>I41/'- 7 -'!F41</f>
        <v>143.99140857403955</v>
      </c>
      <c r="F41" s="318">
        <f>'- 32 -'!F41</f>
        <v>116865</v>
      </c>
      <c r="G41" s="288">
        <f t="shared" si="1"/>
        <v>0.1720852703019094</v>
      </c>
      <c r="I41">
        <v>679111</v>
      </c>
    </row>
    <row r="42" spans="1:9" ht="13.5" customHeight="1">
      <c r="A42" s="423" t="s">
        <v>368</v>
      </c>
      <c r="B42" s="319">
        <f>'- 32 -'!D42</f>
        <v>1605900</v>
      </c>
      <c r="C42" s="319">
        <f>B42/'- 7 -'!F42</f>
        <v>858.9997325488098</v>
      </c>
      <c r="D42" s="289">
        <f t="shared" si="0"/>
        <v>4.7800902499136795</v>
      </c>
      <c r="E42" s="319">
        <f>I42/'- 7 -'!F42</f>
        <v>179.70366408130516</v>
      </c>
      <c r="F42" s="319">
        <f>'- 32 -'!F42</f>
        <v>57967</v>
      </c>
      <c r="G42" s="289">
        <f t="shared" si="1"/>
        <v>0.1725434283060877</v>
      </c>
      <c r="I42">
        <v>335956</v>
      </c>
    </row>
    <row r="43" spans="1:9" ht="13.5" customHeight="1">
      <c r="A43" s="422" t="s">
        <v>369</v>
      </c>
      <c r="B43" s="318">
        <f>'- 32 -'!D43</f>
        <v>692446</v>
      </c>
      <c r="C43" s="318">
        <f>B43/'- 7 -'!F43</f>
        <v>576.7980008329863</v>
      </c>
      <c r="D43" s="288">
        <f>B43/I43</f>
        <v>3.6749742599059556</v>
      </c>
      <c r="E43" s="318">
        <f>I43/'- 7 -'!F43</f>
        <v>156.95293627655144</v>
      </c>
      <c r="F43" s="318">
        <f>'- 32 -'!F43</f>
        <v>93500</v>
      </c>
      <c r="G43" s="288">
        <f>F43/I43</f>
        <v>0.4962265552854762</v>
      </c>
      <c r="I43">
        <v>188422</v>
      </c>
    </row>
    <row r="44" spans="1:9" ht="13.5" customHeight="1">
      <c r="A44" s="423" t="s">
        <v>370</v>
      </c>
      <c r="B44" s="319">
        <f>'- 32 -'!D44</f>
        <v>694722</v>
      </c>
      <c r="C44" s="319">
        <f>B44/'- 7 -'!F44</f>
        <v>839.036231884058</v>
      </c>
      <c r="D44" s="289">
        <f>B44/I44</f>
        <v>3.5256306806936344</v>
      </c>
      <c r="E44" s="319">
        <f>I44/'- 7 -'!F44</f>
        <v>237.981884057971</v>
      </c>
      <c r="F44" s="319">
        <f>'- 32 -'!F44</f>
        <v>70842</v>
      </c>
      <c r="G44" s="289">
        <f>F44/I44</f>
        <v>0.35951463849093374</v>
      </c>
      <c r="I44">
        <v>197049</v>
      </c>
    </row>
    <row r="45" spans="1:9" ht="13.5" customHeight="1">
      <c r="A45" s="422" t="s">
        <v>371</v>
      </c>
      <c r="B45" s="318">
        <f>'- 32 -'!D45</f>
        <v>881257</v>
      </c>
      <c r="C45" s="318">
        <f>B45/'- 7 -'!F45</f>
        <v>623.2369165487977</v>
      </c>
      <c r="D45" s="288">
        <f>B45/I45</f>
        <v>4.869926336905045</v>
      </c>
      <c r="E45" s="318">
        <f>I45/'- 7 -'!F45</f>
        <v>127.97666195190948</v>
      </c>
      <c r="F45" s="318">
        <f>'- 32 -'!F45</f>
        <v>135188</v>
      </c>
      <c r="G45" s="288">
        <f>F45/I45</f>
        <v>0.7470642521234092</v>
      </c>
      <c r="I45">
        <v>180959</v>
      </c>
    </row>
    <row r="46" spans="1:9" ht="13.5" customHeight="1">
      <c r="A46" s="423" t="s">
        <v>372</v>
      </c>
      <c r="B46" s="319">
        <f>'- 32 -'!D46</f>
        <v>24469600</v>
      </c>
      <c r="C46" s="319">
        <f>B46/'- 7 -'!F46</f>
        <v>789.6858309263712</v>
      </c>
      <c r="D46" s="289">
        <f>B46/I46</f>
        <v>4.991093597690883</v>
      </c>
      <c r="E46" s="319">
        <f>I46/'- 7 -'!F46</f>
        <v>158.21899859616283</v>
      </c>
      <c r="F46" s="319">
        <f>'- 32 -'!F46</f>
        <v>8398700</v>
      </c>
      <c r="G46" s="289">
        <f>F46/I46</f>
        <v>1.7130928907267147</v>
      </c>
      <c r="I46">
        <v>4902653</v>
      </c>
    </row>
    <row r="47" spans="1:9" ht="13.5" customHeight="1">
      <c r="A47" s="422" t="s">
        <v>376</v>
      </c>
      <c r="B47" s="318">
        <f>'- 32 -'!D47</f>
        <v>535319</v>
      </c>
      <c r="C47" s="318">
        <f>B47/'- 7 -'!F47</f>
        <v>797.7928464977646</v>
      </c>
      <c r="D47" s="288">
        <f>B47/I47</f>
        <v>4.257687107293407</v>
      </c>
      <c r="E47" s="318">
        <f>I47/'- 7 -'!F47</f>
        <v>187.37704918032787</v>
      </c>
      <c r="F47" s="318">
        <f>'- 32 -'!F47</f>
        <v>74340</v>
      </c>
      <c r="G47" s="288">
        <f>F47/I47</f>
        <v>0.5912670007158196</v>
      </c>
      <c r="I47">
        <v>125730</v>
      </c>
    </row>
    <row r="48" spans="1:9" ht="4.5" customHeight="1">
      <c r="A48" s="424"/>
      <c r="B48" s="320"/>
      <c r="C48" s="320"/>
      <c r="D48" s="290"/>
      <c r="E48" s="320"/>
      <c r="F48" s="320"/>
      <c r="G48" s="290"/>
      <c r="I48" s="4"/>
    </row>
    <row r="49" spans="1:9" ht="13.5" customHeight="1">
      <c r="A49" s="418" t="s">
        <v>373</v>
      </c>
      <c r="B49" s="321">
        <f>SUM(B11:B47)</f>
        <v>137362251</v>
      </c>
      <c r="C49" s="321">
        <f>B49/'- 7 -'!F49</f>
        <v>766.1599938511872</v>
      </c>
      <c r="D49" s="291">
        <f>B49/I49</f>
        <v>4.954292602737671</v>
      </c>
      <c r="E49" s="321">
        <f>I49/'- 7 -'!F49</f>
        <v>154.64568916010697</v>
      </c>
      <c r="F49" s="321">
        <f>SUM(F11:F47)</f>
        <v>16722485</v>
      </c>
      <c r="G49" s="291">
        <f>F49/I49</f>
        <v>0.6031357460419868</v>
      </c>
      <c r="I49">
        <f>SUM(I11:I47)</f>
        <v>27725906</v>
      </c>
    </row>
    <row r="50" spans="1:9" ht="4.5" customHeight="1">
      <c r="A50" s="424" t="s">
        <v>3</v>
      </c>
      <c r="B50" s="320"/>
      <c r="C50" s="320"/>
      <c r="D50" s="290"/>
      <c r="E50" s="320"/>
      <c r="F50" s="320"/>
      <c r="G50" s="290"/>
      <c r="I50" s="4"/>
    </row>
    <row r="51" spans="1:9" ht="13.5" customHeight="1">
      <c r="A51" s="423" t="s">
        <v>374</v>
      </c>
      <c r="B51" s="319">
        <f>'- 32 -'!D51</f>
        <v>139307</v>
      </c>
      <c r="C51" s="319">
        <f>B51/'- 7 -'!F51</f>
        <v>950.9010238907849</v>
      </c>
      <c r="D51" s="293" t="s">
        <v>238</v>
      </c>
      <c r="E51" s="486" t="s">
        <v>238</v>
      </c>
      <c r="F51" s="319">
        <f>'- 32 -'!F51</f>
        <v>50000</v>
      </c>
      <c r="G51" s="293" t="s">
        <v>238</v>
      </c>
      <c r="I51" s="263" t="s">
        <v>113</v>
      </c>
    </row>
    <row r="52" spans="1:9" ht="13.5" customHeight="1">
      <c r="A52" s="422" t="s">
        <v>375</v>
      </c>
      <c r="B52" s="318">
        <f>'- 32 -'!D52</f>
        <v>291980</v>
      </c>
      <c r="C52" s="318">
        <f>B52/'- 7 -'!F52</f>
        <v>1206.5289256198348</v>
      </c>
      <c r="D52" s="294" t="s">
        <v>238</v>
      </c>
      <c r="E52" s="485" t="s">
        <v>238</v>
      </c>
      <c r="F52" s="318">
        <f>'- 32 -'!F52</f>
        <v>0</v>
      </c>
      <c r="G52" s="294" t="s">
        <v>238</v>
      </c>
      <c r="I52" s="263" t="s">
        <v>113</v>
      </c>
    </row>
    <row r="53" spans="1:7" ht="49.5" customHeight="1">
      <c r="A53" s="336"/>
      <c r="B53" s="336"/>
      <c r="C53" s="336"/>
      <c r="D53" s="336"/>
      <c r="E53" s="336"/>
      <c r="F53" s="336"/>
      <c r="G53" s="336"/>
    </row>
    <row r="54" spans="1:6" ht="12" customHeight="1">
      <c r="A54" s="231" t="s">
        <v>581</v>
      </c>
      <c r="B54" s="10"/>
      <c r="C54" s="10"/>
      <c r="D54" s="10"/>
      <c r="E54" s="10"/>
      <c r="F54" s="10"/>
    </row>
    <row r="55" spans="1:6" ht="12" customHeight="1">
      <c r="A55" s="231" t="s">
        <v>378</v>
      </c>
      <c r="B55" s="10"/>
      <c r="C55" s="10"/>
      <c r="D55" s="10"/>
      <c r="E55" s="10"/>
      <c r="F55" s="10"/>
    </row>
    <row r="56" spans="1:6" ht="12" customHeight="1">
      <c r="A56" s="4"/>
      <c r="B56" s="10"/>
      <c r="C56" s="10"/>
      <c r="D56" s="10"/>
      <c r="E56" s="10"/>
      <c r="F56" s="10"/>
    </row>
    <row r="57" spans="1:6" ht="12" customHeight="1">
      <c r="A57" s="4"/>
      <c r="B57" s="10"/>
      <c r="C57" s="10"/>
      <c r="D57" s="10"/>
      <c r="E57" s="10"/>
      <c r="F57" s="10"/>
    </row>
    <row r="58" ht="12" customHeight="1"/>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34.xml><?xml version="1.0" encoding="utf-8"?>
<worksheet xmlns="http://schemas.openxmlformats.org/spreadsheetml/2006/main" xmlns:r="http://schemas.openxmlformats.org/officeDocument/2006/relationships">
  <sheetPr codeName="Sheet52">
    <pageSetUpPr fitToPage="1"/>
  </sheetPr>
  <dimension ref="A1:J55"/>
  <sheetViews>
    <sheetView showGridLines="0" showZeros="0" workbookViewId="0" topLeftCell="A1">
      <selection activeCell="A1" sqref="A1"/>
    </sheetView>
  </sheetViews>
  <sheetFormatPr defaultColWidth="15.83203125" defaultRowHeight="12"/>
  <cols>
    <col min="1" max="1" width="34.83203125" style="68" customWidth="1"/>
    <col min="2" max="2" width="15.83203125" style="68" customWidth="1"/>
    <col min="3" max="3" width="8.83203125" style="68" customWidth="1"/>
    <col min="4" max="4" width="9.83203125" style="68" customWidth="1"/>
    <col min="5" max="5" width="15.83203125" style="68" customWidth="1"/>
    <col min="6" max="6" width="8.83203125" style="68" customWidth="1"/>
    <col min="7" max="7" width="9.83203125" style="68" customWidth="1"/>
    <col min="8" max="8" width="15.83203125" style="68" customWidth="1"/>
    <col min="9" max="9" width="8.83203125" style="68" customWidth="1"/>
    <col min="10" max="10" width="9.83203125" style="68" customWidth="1"/>
    <col min="11" max="16384" width="15.83203125" style="68" customWidth="1"/>
  </cols>
  <sheetData>
    <row r="1" spans="1:10" ht="6.75" customHeight="1">
      <c r="A1" s="66"/>
      <c r="B1" s="117"/>
      <c r="C1" s="117"/>
      <c r="D1" s="117"/>
      <c r="E1" s="117"/>
      <c r="F1" s="117"/>
      <c r="G1" s="117"/>
      <c r="H1" s="117"/>
      <c r="I1" s="117"/>
      <c r="J1" s="117"/>
    </row>
    <row r="2" spans="1:10" ht="15.75" customHeight="1">
      <c r="A2" s="353"/>
      <c r="B2" s="395" t="s">
        <v>218</v>
      </c>
      <c r="C2" s="165"/>
      <c r="D2" s="165"/>
      <c r="E2" s="165"/>
      <c r="F2" s="165"/>
      <c r="G2" s="165"/>
      <c r="H2" s="179"/>
      <c r="I2" s="194"/>
      <c r="J2" s="182"/>
    </row>
    <row r="3" spans="1:10" ht="15.75" customHeight="1">
      <c r="A3" s="354"/>
      <c r="B3" s="536" t="s">
        <v>569</v>
      </c>
      <c r="C3" s="168"/>
      <c r="D3" s="168"/>
      <c r="E3" s="168"/>
      <c r="F3" s="168"/>
      <c r="G3" s="168"/>
      <c r="H3" s="180"/>
      <c r="I3" s="180"/>
      <c r="J3" s="183"/>
    </row>
    <row r="4" spans="2:10" ht="15.75" customHeight="1">
      <c r="B4" s="117"/>
      <c r="C4" s="117"/>
      <c r="D4" s="117"/>
      <c r="E4" s="117"/>
      <c r="F4" s="117"/>
      <c r="G4" s="117"/>
      <c r="H4" s="117"/>
      <c r="I4" s="117"/>
      <c r="J4" s="117"/>
    </row>
    <row r="5" ht="13.5" customHeight="1"/>
    <row r="6" spans="2:10" ht="18" customHeight="1">
      <c r="B6" s="312" t="s">
        <v>419</v>
      </c>
      <c r="C6" s="280"/>
      <c r="D6" s="281"/>
      <c r="E6" s="281"/>
      <c r="F6" s="281"/>
      <c r="G6" s="281"/>
      <c r="H6" s="281"/>
      <c r="I6" s="281"/>
      <c r="J6" s="282"/>
    </row>
    <row r="7" spans="2:10" ht="15.75" customHeight="1">
      <c r="B7" s="55" t="s">
        <v>193</v>
      </c>
      <c r="C7" s="56"/>
      <c r="D7" s="57"/>
      <c r="E7" s="55" t="s">
        <v>171</v>
      </c>
      <c r="F7" s="56"/>
      <c r="G7" s="57"/>
      <c r="H7" s="55" t="s">
        <v>177</v>
      </c>
      <c r="I7" s="56"/>
      <c r="J7" s="57"/>
    </row>
    <row r="8" spans="1:10" ht="15.75" customHeight="1">
      <c r="A8" s="323"/>
      <c r="B8" s="59"/>
      <c r="C8" s="191"/>
      <c r="D8" s="192" t="s">
        <v>74</v>
      </c>
      <c r="E8" s="59"/>
      <c r="F8" s="60"/>
      <c r="G8" s="192" t="s">
        <v>74</v>
      </c>
      <c r="H8" s="59"/>
      <c r="I8" s="60"/>
      <c r="J8" s="192" t="s">
        <v>74</v>
      </c>
    </row>
    <row r="9" spans="1:10" ht="15.75" customHeight="1">
      <c r="A9" s="324" t="s">
        <v>99</v>
      </c>
      <c r="B9" s="62" t="s">
        <v>100</v>
      </c>
      <c r="C9" s="62" t="s">
        <v>101</v>
      </c>
      <c r="D9" s="62" t="s">
        <v>102</v>
      </c>
      <c r="E9" s="62" t="s">
        <v>100</v>
      </c>
      <c r="F9" s="62" t="s">
        <v>101</v>
      </c>
      <c r="G9" s="62" t="s">
        <v>102</v>
      </c>
      <c r="H9" s="62" t="s">
        <v>100</v>
      </c>
      <c r="I9" s="62" t="s">
        <v>101</v>
      </c>
      <c r="J9" s="62" t="s">
        <v>102</v>
      </c>
    </row>
    <row r="10" ht="4.5" customHeight="1">
      <c r="A10" s="63"/>
    </row>
    <row r="11" spans="1:10" ht="13.5" customHeight="1">
      <c r="A11" s="422" t="s">
        <v>338</v>
      </c>
      <c r="B11" s="318">
        <v>87000</v>
      </c>
      <c r="C11" s="285">
        <f>B11/'- 3 -'!D11</f>
        <v>0.007642582925977807</v>
      </c>
      <c r="D11" s="318">
        <f>B11/'- 7 -'!F11</f>
        <v>54.6825895663105</v>
      </c>
      <c r="E11" s="318">
        <v>44250</v>
      </c>
      <c r="F11" s="285">
        <f>E11/'- 3 -'!D11</f>
        <v>0.0038871757985576775</v>
      </c>
      <c r="G11" s="318">
        <f>E11/'- 7 -'!F11</f>
        <v>27.81269641734758</v>
      </c>
      <c r="H11" s="318">
        <v>160142</v>
      </c>
      <c r="I11" s="285">
        <f>H11/'- 3 -'!D11</f>
        <v>0.014067799022206184</v>
      </c>
      <c r="J11" s="318">
        <f>H11/'- 7 -'!F11</f>
        <v>100.65493400377122</v>
      </c>
    </row>
    <row r="12" spans="1:10" ht="13.5" customHeight="1">
      <c r="A12" s="423" t="s">
        <v>339</v>
      </c>
      <c r="B12" s="319">
        <v>106927</v>
      </c>
      <c r="C12" s="286">
        <f>B12/'- 3 -'!D12</f>
        <v>0.005616689110240636</v>
      </c>
      <c r="D12" s="319">
        <f>B12/'- 7 -'!F12</f>
        <v>44.29453189726595</v>
      </c>
      <c r="E12" s="319">
        <v>5500</v>
      </c>
      <c r="F12" s="286">
        <f>E12/'- 3 -'!D12</f>
        <v>0.00028890542245011547</v>
      </c>
      <c r="G12" s="319">
        <f>E12/'- 7 -'!F12</f>
        <v>2.2783761391880697</v>
      </c>
      <c r="H12" s="319">
        <v>233725</v>
      </c>
      <c r="I12" s="286">
        <f>H12/'- 3 -'!D12</f>
        <v>0.012277167247664226</v>
      </c>
      <c r="J12" s="319">
        <f>H12/'- 7 -'!F12</f>
        <v>96.82062966031484</v>
      </c>
    </row>
    <row r="13" spans="1:10" ht="13.5" customHeight="1">
      <c r="A13" s="422" t="s">
        <v>340</v>
      </c>
      <c r="B13" s="318">
        <v>188200</v>
      </c>
      <c r="C13" s="285">
        <f>B13/'- 3 -'!D13</f>
        <v>0.003877630071618715</v>
      </c>
      <c r="D13" s="318">
        <f>B13/'- 7 -'!F13</f>
        <v>25.805566982037572</v>
      </c>
      <c r="E13" s="318">
        <v>152800</v>
      </c>
      <c r="F13" s="285">
        <f>E13/'- 3 -'!D13</f>
        <v>0.003148256508731879</v>
      </c>
      <c r="G13" s="318">
        <f>E13/'- 7 -'!F13</f>
        <v>20.951597422185657</v>
      </c>
      <c r="H13" s="318">
        <v>462500</v>
      </c>
      <c r="I13" s="285">
        <f>H13/'- 3 -'!D13</f>
        <v>0.009529244995343548</v>
      </c>
      <c r="J13" s="318">
        <f>H13/'- 7 -'!F13</f>
        <v>63.41697518168107</v>
      </c>
    </row>
    <row r="14" spans="1:10" ht="13.5" customHeight="1">
      <c r="A14" s="423" t="s">
        <v>377</v>
      </c>
      <c r="B14" s="319">
        <v>119935</v>
      </c>
      <c r="C14" s="286">
        <f>B14/'- 3 -'!D14</f>
        <v>0.0028721343553966385</v>
      </c>
      <c r="D14" s="319">
        <f>B14/'- 7 -'!F14</f>
        <v>26.783162125949083</v>
      </c>
      <c r="E14" s="319">
        <v>257240</v>
      </c>
      <c r="F14" s="286">
        <f>E14/'- 3 -'!D14</f>
        <v>0.006160235474067047</v>
      </c>
      <c r="G14" s="319">
        <f>E14/'- 7 -'!F14</f>
        <v>57.445288075033496</v>
      </c>
      <c r="H14" s="319">
        <v>239080</v>
      </c>
      <c r="I14" s="286">
        <f>H14/'- 3 -'!D14</f>
        <v>0.005725350245451522</v>
      </c>
      <c r="J14" s="319">
        <f>H14/'- 7 -'!F14</f>
        <v>53.38990620812863</v>
      </c>
    </row>
    <row r="15" spans="1:10" ht="13.5" customHeight="1">
      <c r="A15" s="422" t="s">
        <v>341</v>
      </c>
      <c r="B15" s="318">
        <v>38000</v>
      </c>
      <c r="C15" s="285">
        <f>B15/'- 3 -'!D15</f>
        <v>0.0029323474266837904</v>
      </c>
      <c r="D15" s="318">
        <f>B15/'- 7 -'!F15</f>
        <v>23.6318407960199</v>
      </c>
      <c r="E15" s="318">
        <v>14000</v>
      </c>
      <c r="F15" s="285">
        <f>E15/'- 3 -'!D15</f>
        <v>0.0010803385256203438</v>
      </c>
      <c r="G15" s="318">
        <f>E15/'- 7 -'!F15</f>
        <v>8.706467661691542</v>
      </c>
      <c r="H15" s="318">
        <v>165983</v>
      </c>
      <c r="I15" s="285">
        <f>H15/'- 3 -'!D15</f>
        <v>0.012808416392717252</v>
      </c>
      <c r="J15" s="318">
        <f>H15/'- 7 -'!F15</f>
        <v>103.22325870646766</v>
      </c>
    </row>
    <row r="16" spans="1:10" ht="13.5" customHeight="1">
      <c r="A16" s="423" t="s">
        <v>342</v>
      </c>
      <c r="B16" s="319">
        <v>78909</v>
      </c>
      <c r="C16" s="286">
        <f>B16/'- 3 -'!D16</f>
        <v>0.007323451853610407</v>
      </c>
      <c r="D16" s="319">
        <f>B16/'- 7 -'!F16</f>
        <v>53.89959016393443</v>
      </c>
      <c r="E16" s="319">
        <v>15208</v>
      </c>
      <c r="F16" s="286">
        <f>E16/'- 3 -'!D16</f>
        <v>0.001411436664888759</v>
      </c>
      <c r="G16" s="319">
        <f>E16/'- 7 -'!F16</f>
        <v>10.387978142076502</v>
      </c>
      <c r="H16" s="319">
        <v>77542</v>
      </c>
      <c r="I16" s="286">
        <f>H16/'- 3 -'!D16</f>
        <v>0.007196582184955559</v>
      </c>
      <c r="J16" s="319">
        <f>H16/'- 7 -'!F16</f>
        <v>52.96584699453552</v>
      </c>
    </row>
    <row r="17" spans="1:10" ht="13.5" customHeight="1">
      <c r="A17" s="422" t="s">
        <v>343</v>
      </c>
      <c r="B17" s="318">
        <v>73700</v>
      </c>
      <c r="C17" s="285">
        <f>B17/'- 3 -'!D17</f>
        <v>0.005852915518286787</v>
      </c>
      <c r="D17" s="318">
        <f>B17/'- 7 -'!F17</f>
        <v>47.48711340206186</v>
      </c>
      <c r="E17" s="318">
        <v>56850</v>
      </c>
      <c r="F17" s="285">
        <f>E17/'- 3 -'!D17</f>
        <v>0.004514765905218506</v>
      </c>
      <c r="G17" s="318">
        <f>E17/'- 7 -'!F17</f>
        <v>36.63015463917526</v>
      </c>
      <c r="H17" s="318">
        <v>255100</v>
      </c>
      <c r="I17" s="285">
        <f>H17/'- 3 -'!D17</f>
        <v>0.02025887040318805</v>
      </c>
      <c r="J17" s="318">
        <f>H17/'- 7 -'!F17</f>
        <v>164.36855670103094</v>
      </c>
    </row>
    <row r="18" spans="1:10" ht="13.5" customHeight="1">
      <c r="A18" s="423" t="s">
        <v>344</v>
      </c>
      <c r="B18" s="319">
        <v>371679</v>
      </c>
      <c r="C18" s="286">
        <f>B18/'- 3 -'!D18</f>
        <v>0.0049542370977519005</v>
      </c>
      <c r="D18" s="319">
        <f>B18/'- 7 -'!F18</f>
        <v>61.92585804731756</v>
      </c>
      <c r="E18" s="319">
        <v>539540</v>
      </c>
      <c r="F18" s="286">
        <f>E18/'- 3 -'!D18</f>
        <v>0.00719171404281937</v>
      </c>
      <c r="G18" s="319">
        <f>E18/'- 7 -'!F18</f>
        <v>89.89336887704098</v>
      </c>
      <c r="H18" s="319">
        <v>536420</v>
      </c>
      <c r="I18" s="286">
        <f>H18/'- 3 -'!D18</f>
        <v>0.0071501264908054385</v>
      </c>
      <c r="J18" s="319">
        <f>H18/'- 7 -'!F18</f>
        <v>89.3735421526158</v>
      </c>
    </row>
    <row r="19" spans="1:10" ht="13.5" customHeight="1">
      <c r="A19" s="422" t="s">
        <v>345</v>
      </c>
      <c r="B19" s="318">
        <v>118000</v>
      </c>
      <c r="C19" s="285">
        <f>B19/'- 3 -'!D19</f>
        <v>0.006423700187403287</v>
      </c>
      <c r="D19" s="318">
        <f>B19/'- 7 -'!F19</f>
        <v>39.59731543624161</v>
      </c>
      <c r="E19" s="318">
        <v>57600</v>
      </c>
      <c r="F19" s="285">
        <f>E19/'- 3 -'!D19</f>
        <v>0.0031356367016477063</v>
      </c>
      <c r="G19" s="318">
        <f>E19/'- 7 -'!F19</f>
        <v>19.328859060402685</v>
      </c>
      <c r="H19" s="318">
        <v>273800</v>
      </c>
      <c r="I19" s="285">
        <f>H19/'- 3 -'!D19</f>
        <v>0.014905161960262881</v>
      </c>
      <c r="J19" s="318">
        <f>H19/'- 7 -'!F19</f>
        <v>91.87919463087249</v>
      </c>
    </row>
    <row r="20" spans="1:10" ht="13.5" customHeight="1">
      <c r="A20" s="423" t="s">
        <v>346</v>
      </c>
      <c r="B20" s="319">
        <v>207989</v>
      </c>
      <c r="C20" s="286">
        <f>B20/'- 3 -'!D20</f>
        <v>0.005738240826067867</v>
      </c>
      <c r="D20" s="319">
        <f>B20/'- 7 -'!F20</f>
        <v>33.19856344772546</v>
      </c>
      <c r="E20" s="319">
        <v>107550</v>
      </c>
      <c r="F20" s="286">
        <f>E20/'- 3 -'!D20</f>
        <v>0.0029672136547778927</v>
      </c>
      <c r="G20" s="319">
        <f>E20/'- 7 -'!F20</f>
        <v>17.16679968076616</v>
      </c>
      <c r="H20" s="319">
        <v>317767</v>
      </c>
      <c r="I20" s="286">
        <f>H20/'- 3 -'!D20</f>
        <v>0.008766923118901038</v>
      </c>
      <c r="J20" s="319">
        <f>H20/'- 7 -'!F20</f>
        <v>50.72098962490024</v>
      </c>
    </row>
    <row r="21" spans="1:10" ht="13.5" customHeight="1">
      <c r="A21" s="422" t="s">
        <v>347</v>
      </c>
      <c r="B21" s="318">
        <v>89800</v>
      </c>
      <c r="C21" s="285">
        <f>B21/'- 3 -'!D21</f>
        <v>0.0037625172832781665</v>
      </c>
      <c r="D21" s="318">
        <f>B21/'- 7 -'!F21</f>
        <v>27.630769230769232</v>
      </c>
      <c r="E21" s="318">
        <v>26377</v>
      </c>
      <c r="F21" s="285">
        <f>E21/'- 3 -'!D21</f>
        <v>0.0011051661289646793</v>
      </c>
      <c r="G21" s="318">
        <f>E21/'- 7 -'!F21</f>
        <v>8.116</v>
      </c>
      <c r="H21" s="318">
        <v>165345</v>
      </c>
      <c r="I21" s="285">
        <f>H21/'- 3 -'!D21</f>
        <v>0.006927766371978045</v>
      </c>
      <c r="J21" s="318">
        <f>H21/'- 7 -'!F21</f>
        <v>50.87538461538462</v>
      </c>
    </row>
    <row r="22" spans="1:10" ht="13.5" customHeight="1">
      <c r="A22" s="423" t="s">
        <v>348</v>
      </c>
      <c r="B22" s="319">
        <v>48500</v>
      </c>
      <c r="C22" s="286">
        <f>B22/'- 3 -'!D22</f>
        <v>0.003882725362586507</v>
      </c>
      <c r="D22" s="319">
        <f>B22/'- 7 -'!F22</f>
        <v>28.630460448642268</v>
      </c>
      <c r="E22" s="319">
        <v>16980</v>
      </c>
      <c r="F22" s="286">
        <f>E22/'- 3 -'!D22</f>
        <v>0.0013593541578704924</v>
      </c>
      <c r="G22" s="319">
        <f>E22/'- 7 -'!F22</f>
        <v>10.023612750885478</v>
      </c>
      <c r="H22" s="319">
        <v>114480</v>
      </c>
      <c r="I22" s="286">
        <f>H22/'- 3 -'!D22</f>
        <v>0.009164832979565017</v>
      </c>
      <c r="J22" s="319">
        <f>H22/'- 7 -'!F22</f>
        <v>67.57969303423849</v>
      </c>
    </row>
    <row r="23" spans="1:10" ht="13.5" customHeight="1">
      <c r="A23" s="422" t="s">
        <v>349</v>
      </c>
      <c r="B23" s="318">
        <v>45000</v>
      </c>
      <c r="C23" s="285">
        <f>B23/'- 3 -'!D23</f>
        <v>0.004240688273130481</v>
      </c>
      <c r="D23" s="318">
        <f>B23/'- 7 -'!F23</f>
        <v>32.0855614973262</v>
      </c>
      <c r="E23" s="318">
        <v>0</v>
      </c>
      <c r="F23" s="285">
        <f>E23/'- 3 -'!D23</f>
        <v>0</v>
      </c>
      <c r="G23" s="318">
        <f>E23/'- 7 -'!F23</f>
        <v>0</v>
      </c>
      <c r="H23" s="318">
        <v>189000</v>
      </c>
      <c r="I23" s="285">
        <f>H23/'- 3 -'!D23</f>
        <v>0.01781089074714802</v>
      </c>
      <c r="J23" s="318">
        <f>H23/'- 7 -'!F23</f>
        <v>134.75935828877004</v>
      </c>
    </row>
    <row r="24" spans="1:10" ht="13.5" customHeight="1">
      <c r="A24" s="423" t="s">
        <v>350</v>
      </c>
      <c r="B24" s="319">
        <v>97410</v>
      </c>
      <c r="C24" s="286">
        <f>B24/'- 3 -'!D24</f>
        <v>0.002808721077503949</v>
      </c>
      <c r="D24" s="319">
        <f>B24/'- 7 -'!F24</f>
        <v>21.289476559938805</v>
      </c>
      <c r="E24" s="319">
        <v>110500</v>
      </c>
      <c r="F24" s="286">
        <f>E24/'- 3 -'!D24</f>
        <v>0.003186158290362246</v>
      </c>
      <c r="G24" s="319">
        <f>E24/'- 7 -'!F24</f>
        <v>24.150366080209814</v>
      </c>
      <c r="H24" s="319">
        <v>454675</v>
      </c>
      <c r="I24" s="286">
        <f>H24/'- 3 -'!D24</f>
        <v>0.013110104259461124</v>
      </c>
      <c r="J24" s="319">
        <f>H24/'- 7 -'!F24</f>
        <v>99.37165337121625</v>
      </c>
    </row>
    <row r="25" spans="1:10" ht="13.5" customHeight="1">
      <c r="A25" s="422" t="s">
        <v>351</v>
      </c>
      <c r="B25" s="318">
        <v>492305</v>
      </c>
      <c r="C25" s="285">
        <f>B25/'- 3 -'!D25</f>
        <v>0.004424655797540736</v>
      </c>
      <c r="D25" s="318">
        <f>B25/'- 7 -'!F25</f>
        <v>32.68523436462621</v>
      </c>
      <c r="E25" s="318">
        <v>767025</v>
      </c>
      <c r="F25" s="285">
        <f>E25/'- 3 -'!D25</f>
        <v>0.006893737851755889</v>
      </c>
      <c r="G25" s="318">
        <f>E25/'- 7 -'!F25</f>
        <v>50.92451201699642</v>
      </c>
      <c r="H25" s="318">
        <v>431370</v>
      </c>
      <c r="I25" s="285">
        <f>H25/'- 3 -'!D25</f>
        <v>0.0038769944879396864</v>
      </c>
      <c r="J25" s="318">
        <f>H25/'- 7 -'!F25</f>
        <v>28.63962289204621</v>
      </c>
    </row>
    <row r="26" spans="1:10" ht="13.5" customHeight="1">
      <c r="A26" s="423" t="s">
        <v>352</v>
      </c>
      <c r="B26" s="319">
        <v>172944</v>
      </c>
      <c r="C26" s="286">
        <f>B26/'- 3 -'!D26</f>
        <v>0.006563193200850016</v>
      </c>
      <c r="D26" s="319">
        <f>B26/'- 7 -'!F26</f>
        <v>52.839596700274974</v>
      </c>
      <c r="E26" s="319">
        <v>46422</v>
      </c>
      <c r="F26" s="286">
        <f>E26/'- 3 -'!D26</f>
        <v>0.0017617064180882795</v>
      </c>
      <c r="G26" s="319">
        <f>E26/'- 7 -'!F26</f>
        <v>14.183318056828597</v>
      </c>
      <c r="H26" s="319">
        <v>257283</v>
      </c>
      <c r="I26" s="286">
        <f>H26/'- 3 -'!D26</f>
        <v>0.009763842841002257</v>
      </c>
      <c r="J26" s="319">
        <f>H26/'- 7 -'!F26</f>
        <v>78.6076993583868</v>
      </c>
    </row>
    <row r="27" spans="1:10" ht="13.5" customHeight="1">
      <c r="A27" s="422" t="s">
        <v>353</v>
      </c>
      <c r="B27" s="318">
        <v>104281</v>
      </c>
      <c r="C27" s="285">
        <f>B27/'- 3 -'!D27</f>
        <v>0.003832162308083198</v>
      </c>
      <c r="D27" s="318">
        <f>B27/'- 7 -'!F27</f>
        <v>31.42641022704671</v>
      </c>
      <c r="E27" s="318">
        <v>16624</v>
      </c>
      <c r="F27" s="285">
        <f>E27/'- 3 -'!D27</f>
        <v>0.0006109057854218417</v>
      </c>
      <c r="G27" s="318">
        <f>E27/'- 7 -'!F27</f>
        <v>5.009854562330861</v>
      </c>
      <c r="H27" s="318">
        <v>221578</v>
      </c>
      <c r="I27" s="285">
        <f>H27/'- 3 -'!D27</f>
        <v>0.00814264209108523</v>
      </c>
      <c r="J27" s="318">
        <f>H27/'- 7 -'!F27</f>
        <v>66.77535816964313</v>
      </c>
    </row>
    <row r="28" spans="1:10" ht="13.5" customHeight="1">
      <c r="A28" s="423" t="s">
        <v>354</v>
      </c>
      <c r="B28" s="319">
        <v>130908.5</v>
      </c>
      <c r="C28" s="286">
        <f>B28/'- 3 -'!D28</f>
        <v>0.007989355378697861</v>
      </c>
      <c r="D28" s="319">
        <f>B28/'- 7 -'!F28</f>
        <v>65.22660913412192</v>
      </c>
      <c r="E28" s="319">
        <v>23000</v>
      </c>
      <c r="F28" s="286">
        <f>E28/'- 3 -'!D28</f>
        <v>0.0014036916908378816</v>
      </c>
      <c r="G28" s="319">
        <f>E28/'- 7 -'!F28</f>
        <v>11.460004584001833</v>
      </c>
      <c r="H28" s="319">
        <v>127700</v>
      </c>
      <c r="I28" s="286">
        <f>H28/'- 3 -'!D28</f>
        <v>0.007793540387825977</v>
      </c>
      <c r="J28" s="319">
        <f>H28/'- 7 -'!F28</f>
        <v>63.627938494653655</v>
      </c>
    </row>
    <row r="29" spans="1:10" ht="13.5" customHeight="1">
      <c r="A29" s="422" t="s">
        <v>355</v>
      </c>
      <c r="B29" s="318">
        <v>981500</v>
      </c>
      <c r="C29" s="285">
        <f>B29/'- 3 -'!D29</f>
        <v>0.00946134313053567</v>
      </c>
      <c r="D29" s="318">
        <f>B29/'- 7 -'!F29</f>
        <v>74.81230229810588</v>
      </c>
      <c r="E29" s="318">
        <v>644600</v>
      </c>
      <c r="F29" s="285">
        <f>E29/'- 3 -'!D29</f>
        <v>0.006213735896019656</v>
      </c>
      <c r="G29" s="318">
        <f>E29/'- 7 -'!F29</f>
        <v>49.13297000647891</v>
      </c>
      <c r="H29" s="318">
        <v>1170500</v>
      </c>
      <c r="I29" s="285">
        <f>H29/'- 3 -'!D29</f>
        <v>0.01128324211338971</v>
      </c>
      <c r="J29" s="318">
        <f>H29/'- 7 -'!F29</f>
        <v>89.21833911353329</v>
      </c>
    </row>
    <row r="30" spans="1:10" ht="13.5" customHeight="1">
      <c r="A30" s="423" t="s">
        <v>356</v>
      </c>
      <c r="B30" s="319">
        <v>48233</v>
      </c>
      <c r="C30" s="286">
        <f>B30/'- 3 -'!D30</f>
        <v>0.004813893651804374</v>
      </c>
      <c r="D30" s="319">
        <f>B30/'- 7 -'!F30</f>
        <v>37.605644784032435</v>
      </c>
      <c r="E30" s="319">
        <v>20755</v>
      </c>
      <c r="F30" s="286">
        <f>E30/'- 3 -'!D30</f>
        <v>0.002071452382045483</v>
      </c>
      <c r="G30" s="319">
        <f>E30/'- 7 -'!F30</f>
        <v>16.18197411507875</v>
      </c>
      <c r="H30" s="319">
        <v>96059</v>
      </c>
      <c r="I30" s="286">
        <f>H30/'- 3 -'!D30</f>
        <v>0.009587166676314481</v>
      </c>
      <c r="J30" s="319">
        <f>H30/'- 7 -'!F30</f>
        <v>74.89396538281616</v>
      </c>
    </row>
    <row r="31" spans="1:10" ht="13.5" customHeight="1">
      <c r="A31" s="422" t="s">
        <v>357</v>
      </c>
      <c r="B31" s="318">
        <v>103084</v>
      </c>
      <c r="C31" s="285">
        <f>B31/'- 3 -'!D31</f>
        <v>0.004223527544418863</v>
      </c>
      <c r="D31" s="318">
        <f>B31/'- 7 -'!F31</f>
        <v>30.41453987549051</v>
      </c>
      <c r="E31" s="318">
        <v>58734</v>
      </c>
      <c r="F31" s="285">
        <f>E31/'- 3 -'!D31</f>
        <v>0.0024064322959324188</v>
      </c>
      <c r="G31" s="318">
        <f>E31/'- 7 -'!F31</f>
        <v>17.329242026377127</v>
      </c>
      <c r="H31" s="318">
        <v>187102</v>
      </c>
      <c r="I31" s="285">
        <f>H31/'- 3 -'!D31</f>
        <v>0.007665888504674421</v>
      </c>
      <c r="J31" s="318">
        <f>H31/'- 7 -'!F31</f>
        <v>55.203729383648536</v>
      </c>
    </row>
    <row r="32" spans="1:10" ht="13.5" customHeight="1">
      <c r="A32" s="423" t="s">
        <v>358</v>
      </c>
      <c r="B32" s="319">
        <v>98150</v>
      </c>
      <c r="C32" s="286">
        <f>B32/'- 3 -'!D32</f>
        <v>0.005152296422873194</v>
      </c>
      <c r="D32" s="319">
        <f>B32/'- 7 -'!F32</f>
        <v>42.34253666954271</v>
      </c>
      <c r="E32" s="319">
        <v>28896</v>
      </c>
      <c r="F32" s="286">
        <f>E32/'- 3 -'!D32</f>
        <v>0.0015168696631211798</v>
      </c>
      <c r="G32" s="319">
        <f>E32/'- 7 -'!F32</f>
        <v>12.465918895599655</v>
      </c>
      <c r="H32" s="319">
        <v>150522</v>
      </c>
      <c r="I32" s="286">
        <f>H32/'- 3 -'!D32</f>
        <v>0.007901517699069983</v>
      </c>
      <c r="J32" s="319">
        <f>H32/'- 7 -'!F32</f>
        <v>64.93615185504746</v>
      </c>
    </row>
    <row r="33" spans="1:10" ht="13.5" customHeight="1">
      <c r="A33" s="422" t="s">
        <v>359</v>
      </c>
      <c r="B33" s="318">
        <v>120782</v>
      </c>
      <c r="C33" s="285">
        <f>B33/'- 3 -'!D33</f>
        <v>0.005714434409049834</v>
      </c>
      <c r="D33" s="318">
        <f>B33/'- 7 -'!F33</f>
        <v>48.85015166835187</v>
      </c>
      <c r="E33" s="318">
        <v>45300</v>
      </c>
      <c r="F33" s="285">
        <f>E33/'- 3 -'!D33</f>
        <v>0.0021432322591938987</v>
      </c>
      <c r="G33" s="318">
        <f>E33/'- 7 -'!F33</f>
        <v>18.321536905965623</v>
      </c>
      <c r="H33" s="318">
        <v>137470</v>
      </c>
      <c r="I33" s="285">
        <f>H33/'- 3 -'!D33</f>
        <v>0.006503976571112257</v>
      </c>
      <c r="J33" s="318">
        <f>H33/'- 7 -'!F33</f>
        <v>55.599595551061675</v>
      </c>
    </row>
    <row r="34" spans="1:10" ht="13.5" customHeight="1">
      <c r="A34" s="423" t="s">
        <v>360</v>
      </c>
      <c r="B34" s="319">
        <v>33046</v>
      </c>
      <c r="C34" s="286">
        <f>B34/'- 3 -'!D34</f>
        <v>0.001880069691041843</v>
      </c>
      <c r="D34" s="319">
        <f>B34/'- 7 -'!F34</f>
        <v>15.016131230971965</v>
      </c>
      <c r="E34" s="319">
        <v>84305</v>
      </c>
      <c r="F34" s="286">
        <f>E34/'- 3 -'!D34</f>
        <v>0.004796322559561901</v>
      </c>
      <c r="G34" s="319">
        <f>E34/'- 7 -'!F34</f>
        <v>38.308265551869866</v>
      </c>
      <c r="H34" s="319">
        <v>169904</v>
      </c>
      <c r="I34" s="286">
        <f>H34/'- 3 -'!D34</f>
        <v>0.009666264019450864</v>
      </c>
      <c r="J34" s="319">
        <f>H34/'- 7 -'!F34</f>
        <v>77.20452583268961</v>
      </c>
    </row>
    <row r="35" spans="1:10" ht="13.5" customHeight="1">
      <c r="A35" s="422" t="s">
        <v>361</v>
      </c>
      <c r="B35" s="318">
        <v>534000</v>
      </c>
      <c r="C35" s="285">
        <f>B35/'- 3 -'!D35</f>
        <v>0.0042155064135219805</v>
      </c>
      <c r="D35" s="318">
        <f>B35/'- 7 -'!F35</f>
        <v>29.966329966329965</v>
      </c>
      <c r="E35" s="318">
        <v>266250</v>
      </c>
      <c r="F35" s="285">
        <f>E35/'- 3 -'!D35</f>
        <v>0.002101832551685819</v>
      </c>
      <c r="G35" s="318">
        <f>E35/'- 7 -'!F35</f>
        <v>14.941077441077441</v>
      </c>
      <c r="H35" s="318">
        <v>1504545</v>
      </c>
      <c r="I35" s="285">
        <f>H35/'- 3 -'!D35</f>
        <v>0.01187718932009818</v>
      </c>
      <c r="J35" s="318">
        <f>H35/'- 7 -'!F35</f>
        <v>84.43013468013469</v>
      </c>
    </row>
    <row r="36" spans="1:10" ht="13.5" customHeight="1">
      <c r="A36" s="423" t="s">
        <v>362</v>
      </c>
      <c r="B36" s="319">
        <v>119210</v>
      </c>
      <c r="C36" s="286">
        <f>B36/'- 3 -'!D36</f>
        <v>0.0071931484973946636</v>
      </c>
      <c r="D36" s="319">
        <f>B36/'- 7 -'!F36</f>
        <v>56.09961552398387</v>
      </c>
      <c r="E36" s="319">
        <v>33500</v>
      </c>
      <c r="F36" s="286">
        <f>E36/'- 3 -'!D36</f>
        <v>0.002021394804653311</v>
      </c>
      <c r="G36" s="319">
        <f>E36/'- 7 -'!F36</f>
        <v>15.764928446048652</v>
      </c>
      <c r="H36" s="319">
        <v>74800</v>
      </c>
      <c r="I36" s="286">
        <f>H36/'- 3 -'!D36</f>
        <v>0.00451344272800202</v>
      </c>
      <c r="J36" s="319">
        <f>H36/'- 7 -'!F36</f>
        <v>35.20049694819221</v>
      </c>
    </row>
    <row r="37" spans="1:10" ht="13.5" customHeight="1">
      <c r="A37" s="422" t="s">
        <v>363</v>
      </c>
      <c r="B37" s="318">
        <v>83205</v>
      </c>
      <c r="C37" s="285">
        <f>B37/'- 3 -'!D37</f>
        <v>0.0032641433118101924</v>
      </c>
      <c r="D37" s="318">
        <f>B37/'- 7 -'!F37</f>
        <v>25.53867403314917</v>
      </c>
      <c r="E37" s="318">
        <v>35885</v>
      </c>
      <c r="F37" s="285">
        <f>E37/'- 3 -'!D37</f>
        <v>0.0014077733639121296</v>
      </c>
      <c r="G37" s="318">
        <f>E37/'- 7 -'!F37</f>
        <v>11.014426028238184</v>
      </c>
      <c r="H37" s="318">
        <v>476088</v>
      </c>
      <c r="I37" s="285">
        <f>H37/'- 3 -'!D37</f>
        <v>0.01867699610640095</v>
      </c>
      <c r="J37" s="318">
        <f>H37/'- 7 -'!F37</f>
        <v>146.12891344383058</v>
      </c>
    </row>
    <row r="38" spans="1:10" ht="13.5" customHeight="1">
      <c r="A38" s="423" t="s">
        <v>364</v>
      </c>
      <c r="B38" s="319">
        <v>167204</v>
      </c>
      <c r="C38" s="286">
        <f>B38/'- 3 -'!D38</f>
        <v>0.0025562829355302366</v>
      </c>
      <c r="D38" s="319">
        <f>B38/'- 7 -'!F38</f>
        <v>19.572963734694355</v>
      </c>
      <c r="E38" s="319">
        <v>228000</v>
      </c>
      <c r="F38" s="286">
        <f>E38/'- 3 -'!D38</f>
        <v>0.0034857569753169422</v>
      </c>
      <c r="G38" s="319">
        <f>E38/'- 7 -'!F38</f>
        <v>26.68976658160279</v>
      </c>
      <c r="H38" s="319">
        <v>660853</v>
      </c>
      <c r="I38" s="286">
        <f>H38/'- 3 -'!D38</f>
        <v>0.010103390150917223</v>
      </c>
      <c r="J38" s="319">
        <f>H38/'- 7 -'!F38</f>
        <v>77.35970313487697</v>
      </c>
    </row>
    <row r="39" spans="1:10" ht="13.5" customHeight="1">
      <c r="A39" s="422" t="s">
        <v>365</v>
      </c>
      <c r="B39" s="318">
        <v>238000</v>
      </c>
      <c r="C39" s="285">
        <f>B39/'- 3 -'!D39</f>
        <v>0.01599963321849227</v>
      </c>
      <c r="D39" s="318">
        <f>B39/'- 7 -'!F39</f>
        <v>134.08450704225353</v>
      </c>
      <c r="E39" s="318">
        <v>70600</v>
      </c>
      <c r="F39" s="285">
        <f>E39/'- 3 -'!D39</f>
        <v>0.0047461096858216565</v>
      </c>
      <c r="G39" s="318">
        <f>E39/'- 7 -'!F39</f>
        <v>39.774647887323944</v>
      </c>
      <c r="H39" s="318">
        <v>251000</v>
      </c>
      <c r="I39" s="285">
        <f>H39/'- 3 -'!D39</f>
        <v>0.016873562764040166</v>
      </c>
      <c r="J39" s="318">
        <f>H39/'- 7 -'!F39</f>
        <v>141.40845070422534</v>
      </c>
    </row>
    <row r="40" spans="1:10" ht="13.5" customHeight="1">
      <c r="A40" s="423" t="s">
        <v>366</v>
      </c>
      <c r="B40" s="319">
        <v>378979</v>
      </c>
      <c r="C40" s="286">
        <f>B40/'- 3 -'!D40</f>
        <v>0.005685121844762551</v>
      </c>
      <c r="D40" s="319">
        <f>B40/'- 7 -'!F40</f>
        <v>41.7911649243527</v>
      </c>
      <c r="E40" s="319">
        <v>184000</v>
      </c>
      <c r="F40" s="286">
        <f>E40/'- 3 -'!D40</f>
        <v>0.0027602120946973565</v>
      </c>
      <c r="G40" s="319">
        <f>E40/'- 7 -'!F40</f>
        <v>20.290238630849984</v>
      </c>
      <c r="H40" s="319">
        <v>1029359</v>
      </c>
      <c r="I40" s="286">
        <f>H40/'- 3 -'!D40</f>
        <v>0.015441571530356392</v>
      </c>
      <c r="J40" s="319">
        <f>H40/'- 7 -'!F40</f>
        <v>113.51054210224517</v>
      </c>
    </row>
    <row r="41" spans="1:10" ht="13.5" customHeight="1">
      <c r="A41" s="422" t="s">
        <v>367</v>
      </c>
      <c r="B41" s="318">
        <v>212510</v>
      </c>
      <c r="C41" s="285">
        <f>B41/'- 3 -'!D41</f>
        <v>0.0053522694178941696</v>
      </c>
      <c r="D41" s="318">
        <f>B41/'- 7 -'!F41</f>
        <v>45.05833985323334</v>
      </c>
      <c r="E41" s="318">
        <v>106832</v>
      </c>
      <c r="F41" s="285">
        <f>E41/'- 3 -'!D41</f>
        <v>0.0026906670107405294</v>
      </c>
      <c r="G41" s="318">
        <f>E41/'- 7 -'!F41</f>
        <v>22.651510814552843</v>
      </c>
      <c r="H41" s="318">
        <v>390253</v>
      </c>
      <c r="I41" s="285">
        <f>H41/'- 3 -'!D41</f>
        <v>0.0098288983913296</v>
      </c>
      <c r="J41" s="318">
        <f>H41/'- 7 -'!F41</f>
        <v>82.74505812782397</v>
      </c>
    </row>
    <row r="42" spans="1:10" ht="13.5" customHeight="1">
      <c r="A42" s="423" t="s">
        <v>368</v>
      </c>
      <c r="B42" s="319">
        <v>176654</v>
      </c>
      <c r="C42" s="286">
        <f>B42/'- 3 -'!D42</f>
        <v>0.011528945711087833</v>
      </c>
      <c r="D42" s="319">
        <f>B42/'- 7 -'!F42</f>
        <v>94.49264509227066</v>
      </c>
      <c r="E42" s="319">
        <v>88050</v>
      </c>
      <c r="F42" s="286">
        <f>E42/'- 3 -'!D42</f>
        <v>0.0057463950426329645</v>
      </c>
      <c r="G42" s="319">
        <f>E42/'- 7 -'!F42</f>
        <v>47.09815458678791</v>
      </c>
      <c r="H42" s="319">
        <v>262894</v>
      </c>
      <c r="I42" s="286">
        <f>H42/'- 3 -'!D42</f>
        <v>0.017157214972605913</v>
      </c>
      <c r="J42" s="319">
        <f>H42/'- 7 -'!F42</f>
        <v>140.62262637068736</v>
      </c>
    </row>
    <row r="43" spans="1:10" ht="13.5" customHeight="1">
      <c r="A43" s="422" t="s">
        <v>369</v>
      </c>
      <c r="B43" s="318">
        <v>30192</v>
      </c>
      <c r="C43" s="285">
        <f>B43/'- 3 -'!D43</f>
        <v>0.0033175382530005303</v>
      </c>
      <c r="D43" s="318">
        <f>B43/'- 7 -'!F43</f>
        <v>25.149521032902957</v>
      </c>
      <c r="E43" s="318">
        <v>13000</v>
      </c>
      <c r="F43" s="285">
        <f>E43/'- 3 -'!D43</f>
        <v>0.0014284577798425707</v>
      </c>
      <c r="G43" s="318">
        <f>E43/'- 7 -'!F43</f>
        <v>10.828821324448146</v>
      </c>
      <c r="H43" s="318">
        <v>54688</v>
      </c>
      <c r="I43" s="285">
        <f>H43/'- 3 -'!D43</f>
        <v>0.006009192235694655</v>
      </c>
      <c r="J43" s="318">
        <f>H43/'- 7 -'!F43</f>
        <v>45.554352353186175</v>
      </c>
    </row>
    <row r="44" spans="1:10" ht="13.5" customHeight="1">
      <c r="A44" s="423" t="s">
        <v>370</v>
      </c>
      <c r="B44" s="319">
        <v>36450</v>
      </c>
      <c r="C44" s="286">
        <f>B44/'- 3 -'!D44</f>
        <v>0.005233296630862494</v>
      </c>
      <c r="D44" s="319">
        <f>B44/'- 7 -'!F44</f>
        <v>44.02173913043478</v>
      </c>
      <c r="E44" s="319">
        <v>52500</v>
      </c>
      <c r="F44" s="286">
        <f>E44/'- 3 -'!D44</f>
        <v>0.007537670044452153</v>
      </c>
      <c r="G44" s="319">
        <f>E44/'- 7 -'!F44</f>
        <v>63.405797101449274</v>
      </c>
      <c r="H44" s="319">
        <v>111355</v>
      </c>
      <c r="I44" s="286">
        <f>H44/'- 3 -'!D44</f>
        <v>0.0159877571009518</v>
      </c>
      <c r="J44" s="319">
        <f>H44/'- 7 -'!F44</f>
        <v>134.48671497584542</v>
      </c>
    </row>
    <row r="45" spans="1:10" ht="13.5" customHeight="1">
      <c r="A45" s="422" t="s">
        <v>371</v>
      </c>
      <c r="B45" s="318">
        <v>113202</v>
      </c>
      <c r="C45" s="285">
        <f>B45/'- 3 -'!D45</f>
        <v>0.010993822008504716</v>
      </c>
      <c r="D45" s="318">
        <f>B45/'- 7 -'!F45</f>
        <v>80.05799151343706</v>
      </c>
      <c r="E45" s="318">
        <v>12860</v>
      </c>
      <c r="F45" s="285">
        <f>E45/'- 3 -'!D45</f>
        <v>0.0012489227313066081</v>
      </c>
      <c r="G45" s="318">
        <f>E45/'- 7 -'!F45</f>
        <v>9.094766619519095</v>
      </c>
      <c r="H45" s="318">
        <v>137549</v>
      </c>
      <c r="I45" s="285">
        <f>H45/'- 3 -'!D45</f>
        <v>0.013358326031764591</v>
      </c>
      <c r="J45" s="318">
        <f>H45/'- 7 -'!F45</f>
        <v>97.27652050919377</v>
      </c>
    </row>
    <row r="46" spans="1:10" ht="13.5" customHeight="1">
      <c r="A46" s="423" t="s">
        <v>372</v>
      </c>
      <c r="B46" s="319">
        <v>730100</v>
      </c>
      <c r="C46" s="286">
        <f>B46/'- 3 -'!D46</f>
        <v>0.002796309836185498</v>
      </c>
      <c r="D46" s="319">
        <f>B46/'- 7 -'!F46</f>
        <v>23.561873719200296</v>
      </c>
      <c r="E46" s="319">
        <v>757400</v>
      </c>
      <c r="F46" s="286">
        <f>E46/'- 3 -'!D46</f>
        <v>0.002900869839647851</v>
      </c>
      <c r="G46" s="319">
        <f>E46/'- 7 -'!F46</f>
        <v>24.44290255433818</v>
      </c>
      <c r="H46" s="319">
        <v>1616000</v>
      </c>
      <c r="I46" s="286">
        <f>H46/'- 3 -'!D46</f>
        <v>0.006189339399090213</v>
      </c>
      <c r="J46" s="319">
        <f>H46/'- 7 -'!F46</f>
        <v>52.151743501202134</v>
      </c>
    </row>
    <row r="47" spans="1:10" ht="13.5" customHeight="1">
      <c r="A47" s="422" t="s">
        <v>376</v>
      </c>
      <c r="B47" s="318">
        <v>80946</v>
      </c>
      <c r="C47" s="285">
        <f>B47/'- 3 -'!D47</f>
        <v>0.013668365263784624</v>
      </c>
      <c r="D47" s="318">
        <f>B47/'- 7 -'!F47</f>
        <v>120.63487332339791</v>
      </c>
      <c r="E47" s="318">
        <v>39640</v>
      </c>
      <c r="F47" s="285">
        <f>E47/'- 3 -'!D47</f>
        <v>0.006693524066123373</v>
      </c>
      <c r="G47" s="318">
        <f>E47/'- 7 -'!F47</f>
        <v>59.076005961251866</v>
      </c>
      <c r="H47" s="318">
        <v>234400</v>
      </c>
      <c r="I47" s="285">
        <f>H47/'- 3 -'!D47</f>
        <v>0.039580273488882906</v>
      </c>
      <c r="J47" s="318">
        <f>H47/'- 7 -'!F47</f>
        <v>349.32935916542476</v>
      </c>
    </row>
    <row r="48" spans="1:10" ht="4.5" customHeight="1">
      <c r="A48" s="424"/>
      <c r="B48" s="320"/>
      <c r="C48" s="163"/>
      <c r="D48" s="320"/>
      <c r="E48" s="320"/>
      <c r="F48" s="163"/>
      <c r="G48" s="320"/>
      <c r="H48" s="320"/>
      <c r="I48" s="163"/>
      <c r="J48" s="320"/>
    </row>
    <row r="49" spans="1:10" ht="13.5" customHeight="1">
      <c r="A49" s="418" t="s">
        <v>373</v>
      </c>
      <c r="B49" s="321">
        <f>SUM(B11:B47)</f>
        <v>6856934.5</v>
      </c>
      <c r="C49" s="82">
        <f>B49/'- 3 -'!D49</f>
        <v>0.004864595975657135</v>
      </c>
      <c r="D49" s="321">
        <f>B49/'- 7 -'!F49</f>
        <v>38.2456523252374</v>
      </c>
      <c r="E49" s="321">
        <f>SUM(E11:E47)</f>
        <v>5028573</v>
      </c>
      <c r="F49" s="82">
        <f>E49/'- 3 -'!D49</f>
        <v>0.00356747989631491</v>
      </c>
      <c r="G49" s="321">
        <f>E49/'- 7 -'!F49</f>
        <v>28.047672710024575</v>
      </c>
      <c r="H49" s="321">
        <f>SUM(H11:H47)</f>
        <v>13398831</v>
      </c>
      <c r="I49" s="82">
        <f>H49/'- 3 -'!D49</f>
        <v>0.009505690824538294</v>
      </c>
      <c r="J49" s="321">
        <f>H49/'- 7 -'!F49</f>
        <v>74.73412965963331</v>
      </c>
    </row>
    <row r="50" spans="1:10" ht="4.5" customHeight="1">
      <c r="A50" s="424" t="s">
        <v>3</v>
      </c>
      <c r="B50" s="320"/>
      <c r="C50" s="163"/>
      <c r="D50" s="320"/>
      <c r="E50" s="320"/>
      <c r="F50" s="163"/>
      <c r="G50" s="320"/>
      <c r="H50" s="320"/>
      <c r="I50" s="163"/>
      <c r="J50" s="320"/>
    </row>
    <row r="51" spans="1:10" ht="13.5" customHeight="1">
      <c r="A51" s="423" t="s">
        <v>374</v>
      </c>
      <c r="B51" s="319">
        <v>0</v>
      </c>
      <c r="C51" s="286">
        <f>B51/'- 3 -'!D51</f>
        <v>0</v>
      </c>
      <c r="D51" s="319">
        <f>B51/'- 7 -'!F51</f>
        <v>0</v>
      </c>
      <c r="E51" s="319">
        <v>200</v>
      </c>
      <c r="F51" s="286">
        <f>E51/'- 3 -'!D51</f>
        <v>0.00014662357521977272</v>
      </c>
      <c r="G51" s="319">
        <f>E51/'- 7 -'!F51</f>
        <v>1.3651877133105803</v>
      </c>
      <c r="H51" s="319">
        <v>14900</v>
      </c>
      <c r="I51" s="286">
        <f>H51/'- 3 -'!D51</f>
        <v>0.010923456353873066</v>
      </c>
      <c r="J51" s="319">
        <f>H51/'- 7 -'!F51</f>
        <v>101.70648464163823</v>
      </c>
    </row>
    <row r="52" spans="1:10" ht="13.5" customHeight="1">
      <c r="A52" s="422" t="s">
        <v>375</v>
      </c>
      <c r="B52" s="318">
        <v>0</v>
      </c>
      <c r="C52" s="285">
        <f>B52/'- 3 -'!D52</f>
        <v>0</v>
      </c>
      <c r="D52" s="318">
        <f>B52/'- 7 -'!F52</f>
        <v>0</v>
      </c>
      <c r="E52" s="318">
        <v>25500</v>
      </c>
      <c r="F52" s="285">
        <f>E52/'- 3 -'!D52</f>
        <v>0.0107413240640621</v>
      </c>
      <c r="G52" s="318">
        <f>E52/'- 7 -'!F52</f>
        <v>105.37190082644628</v>
      </c>
      <c r="H52" s="318">
        <v>47400</v>
      </c>
      <c r="I52" s="285">
        <f>H52/'- 3 -'!D52</f>
        <v>0.019966225907315432</v>
      </c>
      <c r="J52" s="318">
        <f>H52/'- 7 -'!F52</f>
        <v>195.86776859504133</v>
      </c>
    </row>
    <row r="53" spans="1:10" ht="49.5" customHeight="1">
      <c r="A53" s="336"/>
      <c r="B53" s="336"/>
      <c r="C53" s="336"/>
      <c r="D53" s="336"/>
      <c r="E53" s="336"/>
      <c r="F53" s="336"/>
      <c r="G53" s="336"/>
      <c r="H53" s="336"/>
      <c r="I53" s="336"/>
      <c r="J53" s="336"/>
    </row>
    <row r="54" ht="12" customHeight="1">
      <c r="A54" s="4" t="s">
        <v>413</v>
      </c>
    </row>
    <row r="55" ht="12" customHeight="1">
      <c r="A55" s="305" t="s">
        <v>414</v>
      </c>
    </row>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35.xml><?xml version="1.0" encoding="utf-8"?>
<worksheet xmlns="http://schemas.openxmlformats.org/spreadsheetml/2006/main" xmlns:r="http://schemas.openxmlformats.org/officeDocument/2006/relationships">
  <sheetPr codeName="Sheet53">
    <pageSetUpPr fitToPage="1"/>
  </sheetPr>
  <dimension ref="A1:E58"/>
  <sheetViews>
    <sheetView showGridLines="0" workbookViewId="0" topLeftCell="A1">
      <selection activeCell="A1" sqref="A1"/>
    </sheetView>
  </sheetViews>
  <sheetFormatPr defaultColWidth="15.83203125" defaultRowHeight="12"/>
  <cols>
    <col min="1" max="2" width="35.83203125" style="68" customWidth="1"/>
    <col min="3" max="4" width="16.83203125" style="68" customWidth="1"/>
    <col min="5" max="5" width="32.83203125" style="68" customWidth="1"/>
    <col min="6" max="16384" width="15.83203125" style="68" customWidth="1"/>
  </cols>
  <sheetData>
    <row r="1" spans="1:4" ht="6.75" customHeight="1">
      <c r="A1" s="66"/>
      <c r="B1" s="117"/>
      <c r="C1" s="117"/>
      <c r="D1" s="117"/>
    </row>
    <row r="2" spans="1:5" ht="15.75" customHeight="1">
      <c r="A2" s="353"/>
      <c r="B2" s="395" t="s">
        <v>218</v>
      </c>
      <c r="C2" s="166"/>
      <c r="D2" s="165"/>
      <c r="E2" s="6"/>
    </row>
    <row r="3" spans="1:5" ht="15.75" customHeight="1">
      <c r="A3" s="354"/>
      <c r="B3" s="536" t="s">
        <v>569</v>
      </c>
      <c r="C3" s="168"/>
      <c r="D3" s="168"/>
      <c r="E3" s="7"/>
    </row>
    <row r="4" spans="2:4" ht="15.75" customHeight="1">
      <c r="B4" s="117"/>
      <c r="C4" s="117"/>
      <c r="D4" s="117"/>
    </row>
    <row r="5" ht="13.5" customHeight="1"/>
    <row r="6" spans="2:4" ht="18" customHeight="1">
      <c r="B6" s="312" t="s">
        <v>419</v>
      </c>
      <c r="C6" s="281"/>
      <c r="D6" s="282"/>
    </row>
    <row r="7" spans="2:4" ht="15.75" customHeight="1">
      <c r="B7" s="55" t="s">
        <v>68</v>
      </c>
      <c r="C7" s="56"/>
      <c r="D7" s="57"/>
    </row>
    <row r="8" spans="1:4" ht="15.75" customHeight="1">
      <c r="A8" s="323"/>
      <c r="B8" s="59"/>
      <c r="C8" s="60"/>
      <c r="D8" s="192" t="s">
        <v>74</v>
      </c>
    </row>
    <row r="9" spans="1:4" ht="15.75" customHeight="1">
      <c r="A9" s="324" t="s">
        <v>99</v>
      </c>
      <c r="B9" s="62" t="s">
        <v>100</v>
      </c>
      <c r="C9" s="62" t="s">
        <v>101</v>
      </c>
      <c r="D9" s="62" t="s">
        <v>102</v>
      </c>
    </row>
    <row r="10" ht="4.5" customHeight="1">
      <c r="A10" s="63"/>
    </row>
    <row r="11" spans="1:4" ht="13.5" customHeight="1">
      <c r="A11" s="422" t="s">
        <v>338</v>
      </c>
      <c r="B11" s="318">
        <f>SUM('- 38 -'!B11,'- 38 -'!E11,'- 38 -'!H11)</f>
        <v>291392</v>
      </c>
      <c r="C11" s="285">
        <f>B11/'- 3 -'!D11</f>
        <v>0.02559755774674167</v>
      </c>
      <c r="D11" s="318">
        <f>B11/'- 7 -'!F11</f>
        <v>183.1502199874293</v>
      </c>
    </row>
    <row r="12" spans="1:4" ht="13.5" customHeight="1">
      <c r="A12" s="423" t="s">
        <v>339</v>
      </c>
      <c r="B12" s="319">
        <f>SUM('- 38 -'!B12,'- 38 -'!E12,'- 38 -'!H12)</f>
        <v>346152</v>
      </c>
      <c r="C12" s="286">
        <f>B12/'- 3 -'!D12</f>
        <v>0.018182761780354977</v>
      </c>
      <c r="D12" s="319">
        <f>B12/'- 7 -'!F12</f>
        <v>143.39353769676885</v>
      </c>
    </row>
    <row r="13" spans="1:4" ht="13.5" customHeight="1">
      <c r="A13" s="422" t="s">
        <v>340</v>
      </c>
      <c r="B13" s="318">
        <f>SUM('- 38 -'!B13,'- 38 -'!E13,'- 38 -'!H13)</f>
        <v>803500</v>
      </c>
      <c r="C13" s="285">
        <f>B13/'- 3 -'!D13</f>
        <v>0.016555131575694142</v>
      </c>
      <c r="D13" s="318">
        <f>B13/'- 7 -'!F13</f>
        <v>110.17413958590429</v>
      </c>
    </row>
    <row r="14" spans="1:4" ht="13.5" customHeight="1">
      <c r="A14" s="423" t="s">
        <v>377</v>
      </c>
      <c r="B14" s="319">
        <f>SUM('- 38 -'!B14,'- 38 -'!E14,'- 38 -'!H14)</f>
        <v>616255</v>
      </c>
      <c r="C14" s="286">
        <f>B14/'- 3 -'!D14</f>
        <v>0.014757720074915206</v>
      </c>
      <c r="D14" s="319">
        <f>B14/'- 7 -'!F14</f>
        <v>137.61835640911121</v>
      </c>
    </row>
    <row r="15" spans="1:4" ht="13.5" customHeight="1">
      <c r="A15" s="422" t="s">
        <v>341</v>
      </c>
      <c r="B15" s="318">
        <f>SUM('- 38 -'!B15,'- 38 -'!E15,'- 38 -'!H15)</f>
        <v>217983</v>
      </c>
      <c r="C15" s="285">
        <f>B15/'- 3 -'!D15</f>
        <v>0.016821102345021387</v>
      </c>
      <c r="D15" s="318">
        <f>B15/'- 7 -'!F15</f>
        <v>135.5615671641791</v>
      </c>
    </row>
    <row r="16" spans="1:4" ht="13.5" customHeight="1">
      <c r="A16" s="423" t="s">
        <v>342</v>
      </c>
      <c r="B16" s="319">
        <f>SUM('- 38 -'!B16,'- 38 -'!E16,'- 38 -'!H16)</f>
        <v>171659</v>
      </c>
      <c r="C16" s="286">
        <f>B16/'- 3 -'!D16</f>
        <v>0.015931470703454725</v>
      </c>
      <c r="D16" s="319">
        <f>B16/'- 7 -'!F16</f>
        <v>117.25341530054645</v>
      </c>
    </row>
    <row r="17" spans="1:4" ht="13.5" customHeight="1">
      <c r="A17" s="422" t="s">
        <v>343</v>
      </c>
      <c r="B17" s="318">
        <f>SUM('- 38 -'!B17,'- 38 -'!E17,'- 38 -'!H17)</f>
        <v>385650</v>
      </c>
      <c r="C17" s="285">
        <f>B17/'- 3 -'!D17</f>
        <v>0.030626551826693344</v>
      </c>
      <c r="D17" s="318">
        <f>B17/'- 7 -'!F17</f>
        <v>248.48582474226805</v>
      </c>
    </row>
    <row r="18" spans="1:4" ht="13.5" customHeight="1">
      <c r="A18" s="423" t="s">
        <v>344</v>
      </c>
      <c r="B18" s="319">
        <f>SUM('- 38 -'!B18,'- 38 -'!E18,'- 38 -'!H18)</f>
        <v>1447639</v>
      </c>
      <c r="C18" s="286">
        <f>B18/'- 3 -'!D18</f>
        <v>0.01929607763137671</v>
      </c>
      <c r="D18" s="319">
        <f>B18/'- 7 -'!F18</f>
        <v>241.19276907697434</v>
      </c>
    </row>
    <row r="19" spans="1:4" ht="13.5" customHeight="1">
      <c r="A19" s="422" t="s">
        <v>345</v>
      </c>
      <c r="B19" s="318">
        <f>SUM('- 38 -'!B19,'- 38 -'!E19,'- 38 -'!H19)</f>
        <v>449400</v>
      </c>
      <c r="C19" s="285">
        <f>B19/'- 3 -'!D19</f>
        <v>0.024464498849313874</v>
      </c>
      <c r="D19" s="318">
        <f>B19/'- 7 -'!F19</f>
        <v>150.80536912751677</v>
      </c>
    </row>
    <row r="20" spans="1:4" ht="13.5" customHeight="1">
      <c r="A20" s="423" t="s">
        <v>346</v>
      </c>
      <c r="B20" s="319">
        <f>SUM('- 38 -'!B20,'- 38 -'!E20,'- 38 -'!H20)</f>
        <v>633306</v>
      </c>
      <c r="C20" s="286">
        <f>B20/'- 3 -'!D20</f>
        <v>0.017472377599746798</v>
      </c>
      <c r="D20" s="319">
        <f>B20/'- 7 -'!F20</f>
        <v>101.08635275339186</v>
      </c>
    </row>
    <row r="21" spans="1:4" ht="13.5" customHeight="1">
      <c r="A21" s="422" t="s">
        <v>347</v>
      </c>
      <c r="B21" s="318">
        <f>SUM('- 38 -'!B21,'- 38 -'!E21,'- 38 -'!H21)</f>
        <v>281522</v>
      </c>
      <c r="C21" s="285">
        <f>B21/'- 3 -'!D21</f>
        <v>0.011795449784220891</v>
      </c>
      <c r="D21" s="318">
        <f>B21/'- 7 -'!F21</f>
        <v>86.62215384615385</v>
      </c>
    </row>
    <row r="22" spans="1:4" ht="13.5" customHeight="1">
      <c r="A22" s="423" t="s">
        <v>348</v>
      </c>
      <c r="B22" s="319">
        <f>SUM('- 38 -'!B22,'- 38 -'!E22,'- 38 -'!H22)</f>
        <v>179960</v>
      </c>
      <c r="C22" s="286">
        <f>B22/'- 3 -'!D22</f>
        <v>0.014406912500022016</v>
      </c>
      <c r="D22" s="319">
        <f>B22/'- 7 -'!F22</f>
        <v>106.23376623376623</v>
      </c>
    </row>
    <row r="23" spans="1:4" ht="13.5" customHeight="1">
      <c r="A23" s="422" t="s">
        <v>349</v>
      </c>
      <c r="B23" s="318">
        <f>SUM('- 38 -'!B23,'- 38 -'!E23,'- 38 -'!H23)</f>
        <v>234000</v>
      </c>
      <c r="C23" s="285">
        <f>B23/'- 3 -'!D23</f>
        <v>0.0220515790202785</v>
      </c>
      <c r="D23" s="318">
        <f>B23/'- 7 -'!F23</f>
        <v>166.84491978609626</v>
      </c>
    </row>
    <row r="24" spans="1:4" ht="13.5" customHeight="1">
      <c r="A24" s="423" t="s">
        <v>350</v>
      </c>
      <c r="B24" s="319">
        <f>SUM('- 38 -'!B24,'- 38 -'!E24,'- 38 -'!H24)</f>
        <v>662585</v>
      </c>
      <c r="C24" s="286">
        <f>B24/'- 3 -'!D24</f>
        <v>0.019104983627327318</v>
      </c>
      <c r="D24" s="319">
        <f>B24/'- 7 -'!F24</f>
        <v>144.81149601136488</v>
      </c>
    </row>
    <row r="25" spans="1:4" ht="13.5" customHeight="1">
      <c r="A25" s="422" t="s">
        <v>351</v>
      </c>
      <c r="B25" s="318">
        <f>SUM('- 38 -'!B25,'- 38 -'!E25,'- 38 -'!H25)</f>
        <v>1690700</v>
      </c>
      <c r="C25" s="285">
        <f>B25/'- 3 -'!D25</f>
        <v>0.015195388137236312</v>
      </c>
      <c r="D25" s="318">
        <f>B25/'- 7 -'!F25</f>
        <v>112.24936927366883</v>
      </c>
    </row>
    <row r="26" spans="1:4" ht="13.5" customHeight="1">
      <c r="A26" s="423" t="s">
        <v>352</v>
      </c>
      <c r="B26" s="319">
        <f>SUM('- 38 -'!B26,'- 38 -'!E26,'- 38 -'!H26)</f>
        <v>476649</v>
      </c>
      <c r="C26" s="286">
        <f>B26/'- 3 -'!D26</f>
        <v>0.018088742459940552</v>
      </c>
      <c r="D26" s="319">
        <f>B26/'- 7 -'!F26</f>
        <v>145.63061411549037</v>
      </c>
    </row>
    <row r="27" spans="1:4" ht="13.5" customHeight="1">
      <c r="A27" s="422" t="s">
        <v>353</v>
      </c>
      <c r="B27" s="318">
        <f>SUM('- 38 -'!B27,'- 38 -'!E27,'- 38 -'!H27)</f>
        <v>342483</v>
      </c>
      <c r="C27" s="285">
        <f>B27/'- 3 -'!D27</f>
        <v>0.012585710184590268</v>
      </c>
      <c r="D27" s="318">
        <f>B27/'- 7 -'!F27</f>
        <v>103.2116229590207</v>
      </c>
    </row>
    <row r="28" spans="1:4" ht="13.5" customHeight="1">
      <c r="A28" s="423" t="s">
        <v>354</v>
      </c>
      <c r="B28" s="319">
        <f>SUM('- 38 -'!B28,'- 38 -'!E28,'- 38 -'!H28)</f>
        <v>281608.5</v>
      </c>
      <c r="C28" s="286">
        <f>B28/'- 3 -'!D28</f>
        <v>0.01718658745736172</v>
      </c>
      <c r="D28" s="319">
        <f>B28/'- 7 -'!F28</f>
        <v>140.31455221277741</v>
      </c>
    </row>
    <row r="29" spans="1:4" ht="13.5" customHeight="1">
      <c r="A29" s="422" t="s">
        <v>355</v>
      </c>
      <c r="B29" s="318">
        <f>SUM('- 38 -'!B29,'- 38 -'!E29,'- 38 -'!H29)</f>
        <v>2796600</v>
      </c>
      <c r="C29" s="285">
        <f>B29/'- 3 -'!D29</f>
        <v>0.026958321139945035</v>
      </c>
      <c r="D29" s="318">
        <f>B29/'- 7 -'!F29</f>
        <v>213.16361141811808</v>
      </c>
    </row>
    <row r="30" spans="1:4" ht="13.5" customHeight="1">
      <c r="A30" s="423" t="s">
        <v>356</v>
      </c>
      <c r="B30" s="319">
        <f>SUM('- 38 -'!B30,'- 38 -'!E30,'- 38 -'!H30)</f>
        <v>165047</v>
      </c>
      <c r="C30" s="286">
        <f>B30/'- 3 -'!D30</f>
        <v>0.01647251271016434</v>
      </c>
      <c r="D30" s="319">
        <f>B30/'- 7 -'!F30</f>
        <v>128.68158428192734</v>
      </c>
    </row>
    <row r="31" spans="1:4" ht="13.5" customHeight="1">
      <c r="A31" s="422" t="s">
        <v>357</v>
      </c>
      <c r="B31" s="318">
        <f>SUM('- 38 -'!B31,'- 38 -'!E31,'- 38 -'!H31)</f>
        <v>348920</v>
      </c>
      <c r="C31" s="285">
        <f>B31/'- 3 -'!D31</f>
        <v>0.014295848345025702</v>
      </c>
      <c r="D31" s="318">
        <f>B31/'- 7 -'!F31</f>
        <v>102.94751128551617</v>
      </c>
    </row>
    <row r="32" spans="1:4" ht="13.5" customHeight="1">
      <c r="A32" s="423" t="s">
        <v>358</v>
      </c>
      <c r="B32" s="319">
        <f>SUM('- 38 -'!B32,'- 38 -'!E32,'- 38 -'!H32)</f>
        <v>277568</v>
      </c>
      <c r="C32" s="286">
        <f>B32/'- 3 -'!D32</f>
        <v>0.014570683785064356</v>
      </c>
      <c r="D32" s="319">
        <f>B32/'- 7 -'!F32</f>
        <v>119.74460742018982</v>
      </c>
    </row>
    <row r="33" spans="1:4" ht="13.5" customHeight="1">
      <c r="A33" s="422" t="s">
        <v>359</v>
      </c>
      <c r="B33" s="318">
        <f>SUM('- 38 -'!B33,'- 38 -'!E33,'- 38 -'!H33)</f>
        <v>303552</v>
      </c>
      <c r="C33" s="285">
        <f>B33/'- 3 -'!D33</f>
        <v>0.01436164323935599</v>
      </c>
      <c r="D33" s="318">
        <f>B33/'- 7 -'!F33</f>
        <v>122.77128412537917</v>
      </c>
    </row>
    <row r="34" spans="1:4" ht="13.5" customHeight="1">
      <c r="A34" s="423" t="s">
        <v>360</v>
      </c>
      <c r="B34" s="319">
        <f>SUM('- 38 -'!B34,'- 38 -'!E34,'- 38 -'!H34)</f>
        <v>287255</v>
      </c>
      <c r="C34" s="286">
        <f>B34/'- 3 -'!D34</f>
        <v>0.016342656270054608</v>
      </c>
      <c r="D34" s="319">
        <f>B34/'- 7 -'!F34</f>
        <v>130.52892261553143</v>
      </c>
    </row>
    <row r="35" spans="1:4" ht="13.5" customHeight="1">
      <c r="A35" s="422" t="s">
        <v>361</v>
      </c>
      <c r="B35" s="318">
        <f>SUM('- 38 -'!B35,'- 38 -'!E35,'- 38 -'!H35)</f>
        <v>2304795</v>
      </c>
      <c r="C35" s="285">
        <f>B35/'- 3 -'!D35</f>
        <v>0.018194528285305978</v>
      </c>
      <c r="D35" s="318">
        <f>B35/'- 7 -'!F35</f>
        <v>129.3375420875421</v>
      </c>
    </row>
    <row r="36" spans="1:4" ht="13.5" customHeight="1">
      <c r="A36" s="423" t="s">
        <v>362</v>
      </c>
      <c r="B36" s="319">
        <f>SUM('- 38 -'!B36,'- 38 -'!E36,'- 38 -'!H36)</f>
        <v>227510</v>
      </c>
      <c r="C36" s="286">
        <f>B36/'- 3 -'!D36</f>
        <v>0.013727986030049995</v>
      </c>
      <c r="D36" s="319">
        <f>B36/'- 7 -'!F36</f>
        <v>107.06504091822474</v>
      </c>
    </row>
    <row r="37" spans="1:4" ht="13.5" customHeight="1">
      <c r="A37" s="422" t="s">
        <v>363</v>
      </c>
      <c r="B37" s="318">
        <f>SUM('- 38 -'!B37,'- 38 -'!E37,'- 38 -'!H37)</f>
        <v>595178</v>
      </c>
      <c r="C37" s="285">
        <f>B37/'- 3 -'!D37</f>
        <v>0.02334891278212327</v>
      </c>
      <c r="D37" s="318">
        <f>B37/'- 7 -'!F37</f>
        <v>182.68201350521792</v>
      </c>
    </row>
    <row r="38" spans="1:4" ht="13.5" customHeight="1">
      <c r="A38" s="423" t="s">
        <v>364</v>
      </c>
      <c r="B38" s="319">
        <f>SUM('- 38 -'!B38,'- 38 -'!E38,'- 38 -'!H38)</f>
        <v>1056057</v>
      </c>
      <c r="C38" s="286">
        <f>B38/'- 3 -'!D38</f>
        <v>0.0161454300617644</v>
      </c>
      <c r="D38" s="319">
        <f>B38/'- 7 -'!F38</f>
        <v>123.6224334511741</v>
      </c>
    </row>
    <row r="39" spans="1:4" ht="13.5" customHeight="1">
      <c r="A39" s="422" t="s">
        <v>365</v>
      </c>
      <c r="B39" s="318">
        <f>SUM('- 38 -'!B39,'- 38 -'!E39,'- 38 -'!H39)</f>
        <v>559600</v>
      </c>
      <c r="C39" s="285">
        <f>B39/'- 3 -'!D39</f>
        <v>0.03761930566835409</v>
      </c>
      <c r="D39" s="318">
        <f>B39/'- 7 -'!F39</f>
        <v>315.2676056338028</v>
      </c>
    </row>
    <row r="40" spans="1:4" ht="13.5" customHeight="1">
      <c r="A40" s="423" t="s">
        <v>366</v>
      </c>
      <c r="B40" s="319">
        <f>SUM('- 38 -'!B40,'- 38 -'!E40,'- 38 -'!H40)</f>
        <v>1592338</v>
      </c>
      <c r="C40" s="286">
        <f>B40/'- 3 -'!D40</f>
        <v>0.0238869054698163</v>
      </c>
      <c r="D40" s="319">
        <f>B40/'- 7 -'!F40</f>
        <v>175.59194565744784</v>
      </c>
    </row>
    <row r="41" spans="1:4" ht="13.5" customHeight="1">
      <c r="A41" s="422" t="s">
        <v>367</v>
      </c>
      <c r="B41" s="318">
        <f>SUM('- 38 -'!B41,'- 38 -'!E41,'- 38 -'!H41)</f>
        <v>709595</v>
      </c>
      <c r="C41" s="285">
        <f>B41/'- 3 -'!D41</f>
        <v>0.0178718348199643</v>
      </c>
      <c r="D41" s="318">
        <f>B41/'- 7 -'!F41</f>
        <v>150.45490879561015</v>
      </c>
    </row>
    <row r="42" spans="1:4" ht="13.5" customHeight="1">
      <c r="A42" s="423" t="s">
        <v>368</v>
      </c>
      <c r="B42" s="319">
        <f>SUM('- 38 -'!B42,'- 38 -'!E42,'- 38 -'!H42)</f>
        <v>527598</v>
      </c>
      <c r="C42" s="286">
        <f>B42/'- 3 -'!D42</f>
        <v>0.03443255572632671</v>
      </c>
      <c r="D42" s="319">
        <f>B42/'- 7 -'!F42</f>
        <v>282.2134260497459</v>
      </c>
    </row>
    <row r="43" spans="1:4" ht="13.5" customHeight="1">
      <c r="A43" s="422" t="s">
        <v>369</v>
      </c>
      <c r="B43" s="318">
        <f>SUM('- 38 -'!B43,'- 38 -'!E43,'- 38 -'!H43)</f>
        <v>97880</v>
      </c>
      <c r="C43" s="285">
        <f>B43/'- 3 -'!D43</f>
        <v>0.010755188268537755</v>
      </c>
      <c r="D43" s="318">
        <f>B43/'- 7 -'!F43</f>
        <v>81.53269471053727</v>
      </c>
    </row>
    <row r="44" spans="1:4" ht="13.5" customHeight="1">
      <c r="A44" s="423" t="s">
        <v>370</v>
      </c>
      <c r="B44" s="319">
        <f>SUM('- 38 -'!B44,'- 38 -'!E44,'- 38 -'!H44)</f>
        <v>200305</v>
      </c>
      <c r="C44" s="286">
        <f>B44/'- 3 -'!D44</f>
        <v>0.028758723776266447</v>
      </c>
      <c r="D44" s="319">
        <f>B44/'- 7 -'!F44</f>
        <v>241.91425120772948</v>
      </c>
    </row>
    <row r="45" spans="1:4" ht="13.5" customHeight="1">
      <c r="A45" s="422" t="s">
        <v>371</v>
      </c>
      <c r="B45" s="318">
        <f>SUM('- 38 -'!B45,'- 38 -'!E45,'- 38 -'!H45)</f>
        <v>263611</v>
      </c>
      <c r="C45" s="285">
        <f>B45/'- 3 -'!D45</f>
        <v>0.025601070771575918</v>
      </c>
      <c r="D45" s="318">
        <f>B45/'- 7 -'!F45</f>
        <v>186.42927864214994</v>
      </c>
    </row>
    <row r="46" spans="1:4" ht="13.5" customHeight="1">
      <c r="A46" s="423" t="s">
        <v>372</v>
      </c>
      <c r="B46" s="319">
        <f>SUM('- 38 -'!B46,'- 38 -'!E46,'- 38 -'!H46)</f>
        <v>3103500</v>
      </c>
      <c r="C46" s="286">
        <f>B46/'- 3 -'!D46</f>
        <v>0.011886519074923562</v>
      </c>
      <c r="D46" s="319">
        <f>B46/'- 7 -'!F46</f>
        <v>100.15651977474062</v>
      </c>
    </row>
    <row r="47" spans="1:4" ht="13.5" customHeight="1">
      <c r="A47" s="422" t="s">
        <v>376</v>
      </c>
      <c r="B47" s="318">
        <f>SUM('- 38 -'!B47,'- 38 -'!E47,'- 38 -'!H47)</f>
        <v>354986</v>
      </c>
      <c r="C47" s="285">
        <f>B47/'- 3 -'!D47</f>
        <v>0.0599421628187909</v>
      </c>
      <c r="D47" s="318">
        <f>B47/'- 7 -'!F47</f>
        <v>529.0402384500745</v>
      </c>
    </row>
    <row r="48" spans="1:4" ht="4.5" customHeight="1">
      <c r="A48" s="424"/>
      <c r="B48" s="320"/>
      <c r="C48" s="163"/>
      <c r="D48" s="320"/>
    </row>
    <row r="49" spans="1:4" ht="13.5" customHeight="1">
      <c r="A49" s="418" t="s">
        <v>373</v>
      </c>
      <c r="B49" s="321">
        <f>SUM(B11:B47)</f>
        <v>25284338.5</v>
      </c>
      <c r="C49" s="82">
        <f>B49/'- 3 -'!D49</f>
        <v>0.01793776669651034</v>
      </c>
      <c r="D49" s="321">
        <f>B49/'- 7 -'!F49</f>
        <v>141.02745469489528</v>
      </c>
    </row>
    <row r="50" spans="1:4" ht="4.5" customHeight="1">
      <c r="A50" s="424" t="s">
        <v>3</v>
      </c>
      <c r="B50" s="320"/>
      <c r="C50" s="163"/>
      <c r="D50" s="320"/>
    </row>
    <row r="51" spans="1:4" ht="13.5" customHeight="1">
      <c r="A51" s="423" t="s">
        <v>374</v>
      </c>
      <c r="B51" s="319">
        <f>SUM('- 38 -'!B51,'- 38 -'!E51,'- 38 -'!H51)</f>
        <v>15100</v>
      </c>
      <c r="C51" s="286">
        <f>B51/'- 3 -'!D51</f>
        <v>0.01107007992909284</v>
      </c>
      <c r="D51" s="319">
        <f>B51/'- 7 -'!F51</f>
        <v>103.0716723549488</v>
      </c>
    </row>
    <row r="52" spans="1:4" ht="13.5" customHeight="1">
      <c r="A52" s="422" t="s">
        <v>375</v>
      </c>
      <c r="B52" s="318">
        <f>SUM('- 38 -'!B52,'- 38 -'!E52,'- 38 -'!H52)</f>
        <v>72900</v>
      </c>
      <c r="C52" s="285">
        <f>B52/'- 3 -'!D52</f>
        <v>0.03070754997137753</v>
      </c>
      <c r="D52" s="318">
        <f>B52/'- 7 -'!F52</f>
        <v>301.2396694214876</v>
      </c>
    </row>
    <row r="53" spans="1:5" ht="49.5" customHeight="1">
      <c r="A53" s="336"/>
      <c r="B53" s="336"/>
      <c r="C53" s="336"/>
      <c r="D53" s="336"/>
      <c r="E53" s="336"/>
    </row>
    <row r="54" ht="12" customHeight="1">
      <c r="A54" s="4" t="s">
        <v>413</v>
      </c>
    </row>
    <row r="55" ht="12" customHeight="1">
      <c r="A55" s="305" t="s">
        <v>414</v>
      </c>
    </row>
    <row r="56" ht="12" customHeight="1">
      <c r="A56" s="4"/>
    </row>
    <row r="57" ht="12" customHeight="1">
      <c r="A57" s="4"/>
    </row>
    <row r="58" ht="12" customHeight="1">
      <c r="A58" s="4"/>
    </row>
    <row r="59" ht="12" customHeight="1"/>
    <row r="60" ht="12" customHeight="1"/>
    <row r="61" ht="12" customHeight="1"/>
    <row r="62" ht="12" customHeight="1"/>
    <row r="63" ht="12" customHeight="1"/>
    <row r="64" ht="12" customHeight="1"/>
    <row r="65" ht="12" customHeight="1"/>
    <row r="66" ht="12" customHeight="1"/>
    <row r="67"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L58"/>
  <sheetViews>
    <sheetView showGridLines="0" showZeros="0" workbookViewId="0" topLeftCell="A1">
      <selection activeCell="A1" sqref="A1"/>
    </sheetView>
  </sheetViews>
  <sheetFormatPr defaultColWidth="14.83203125" defaultRowHeight="12"/>
  <cols>
    <col min="1" max="1" width="31.83203125" style="68" customWidth="1"/>
    <col min="2" max="2" width="16.83203125" style="68" customWidth="1"/>
    <col min="3" max="3" width="13.83203125" style="68" customWidth="1"/>
    <col min="4" max="5" width="15.83203125" style="68" customWidth="1"/>
    <col min="6" max="6" width="12.83203125" style="68" customWidth="1"/>
    <col min="7" max="7" width="16.83203125" style="68" customWidth="1"/>
    <col min="8" max="8" width="13.83203125" style="68" customWidth="1"/>
    <col min="9" max="10" width="14.83203125" style="68" customWidth="1"/>
    <col min="11" max="11" width="19.5" style="68" customWidth="1"/>
    <col min="12" max="16384" width="14.83203125" style="68" customWidth="1"/>
  </cols>
  <sheetData>
    <row r="1" ht="6.75" customHeight="1">
      <c r="A1" s="66"/>
    </row>
    <row r="2" spans="1:8" ht="15.75" customHeight="1">
      <c r="A2" s="554" t="s">
        <v>573</v>
      </c>
      <c r="B2" s="86"/>
      <c r="C2" s="86"/>
      <c r="D2" s="86"/>
      <c r="E2" s="86"/>
      <c r="F2" s="86"/>
      <c r="G2" s="86"/>
      <c r="H2" s="86"/>
    </row>
    <row r="3" ht="15.75" customHeight="1">
      <c r="A3" s="88"/>
    </row>
    <row r="4" spans="2:8" ht="15.75" customHeight="1">
      <c r="B4" s="117"/>
      <c r="C4" s="147"/>
      <c r="D4" s="147"/>
      <c r="E4" s="117"/>
      <c r="F4" s="117"/>
      <c r="G4" s="117"/>
      <c r="H4" s="117"/>
    </row>
    <row r="5" spans="2:8" ht="15.75" customHeight="1">
      <c r="B5" s="44"/>
      <c r="C5" s="117"/>
      <c r="D5" s="117"/>
      <c r="E5" s="117"/>
      <c r="F5" s="117"/>
      <c r="G5" s="117"/>
      <c r="H5" s="117"/>
    </row>
    <row r="6" spans="2:8" ht="15.75" customHeight="1">
      <c r="B6" s="127" t="s">
        <v>121</v>
      </c>
      <c r="C6" s="104"/>
      <c r="D6" s="104"/>
      <c r="E6" s="104"/>
      <c r="F6" s="104"/>
      <c r="G6" s="104"/>
      <c r="H6" s="105"/>
    </row>
    <row r="7" spans="2:8" ht="15.75" customHeight="1">
      <c r="B7" s="54" t="s">
        <v>134</v>
      </c>
      <c r="C7" s="52"/>
      <c r="D7" s="52"/>
      <c r="E7" s="118" t="s">
        <v>56</v>
      </c>
      <c r="F7" s="118" t="s">
        <v>3</v>
      </c>
      <c r="G7" s="118" t="s">
        <v>120</v>
      </c>
      <c r="H7" s="118" t="s">
        <v>3</v>
      </c>
    </row>
    <row r="8" spans="1:8" ht="15.75" customHeight="1">
      <c r="A8" s="36"/>
      <c r="B8" s="143"/>
      <c r="C8" s="108"/>
      <c r="D8" s="108"/>
      <c r="E8" s="120" t="s">
        <v>155</v>
      </c>
      <c r="F8" s="120" t="s">
        <v>156</v>
      </c>
      <c r="G8" s="120" t="s">
        <v>157</v>
      </c>
      <c r="H8" s="120" t="s">
        <v>3</v>
      </c>
    </row>
    <row r="9" spans="1:10" ht="15.75" customHeight="1">
      <c r="A9" s="471" t="s">
        <v>99</v>
      </c>
      <c r="B9" s="122" t="s">
        <v>148</v>
      </c>
      <c r="C9" s="122" t="s">
        <v>128</v>
      </c>
      <c r="D9" s="122" t="s">
        <v>129</v>
      </c>
      <c r="E9" s="122" t="s">
        <v>151</v>
      </c>
      <c r="F9" s="122" t="s">
        <v>173</v>
      </c>
      <c r="G9" s="122" t="s">
        <v>174</v>
      </c>
      <c r="H9" s="122" t="s">
        <v>56</v>
      </c>
      <c r="J9" s="83" t="s">
        <v>211</v>
      </c>
    </row>
    <row r="10" spans="1:8" ht="4.5" customHeight="1">
      <c r="A10" s="63"/>
      <c r="B10" s="123"/>
      <c r="C10" s="123"/>
      <c r="D10" s="123"/>
      <c r="E10" s="123"/>
      <c r="F10" s="123"/>
      <c r="G10" s="123"/>
      <c r="H10" s="123"/>
    </row>
    <row r="11" spans="1:12" ht="13.5" customHeight="1">
      <c r="A11" s="422" t="s">
        <v>338</v>
      </c>
      <c r="B11" s="285">
        <f>'- 42 -'!G11</f>
        <v>0.5996066710166955</v>
      </c>
      <c r="C11" s="285">
        <f>'- 43 -'!C11</f>
        <v>0</v>
      </c>
      <c r="D11" s="285">
        <f>'- 43 -'!E11</f>
        <v>0.38362843057979495</v>
      </c>
      <c r="E11" s="285">
        <f>'- 43 -'!G11</f>
        <v>0.0049105817523126686</v>
      </c>
      <c r="F11" s="285">
        <f>'- 43 -'!I11</f>
        <v>0</v>
      </c>
      <c r="G11" s="285">
        <f>'- 44 -'!C11</f>
        <v>0.004833046250960363</v>
      </c>
      <c r="H11" s="285">
        <f>'- 44 -'!E11</f>
        <v>0.007021270400236535</v>
      </c>
      <c r="J11" s="163">
        <f>SUM(B11:H11)</f>
        <v>1</v>
      </c>
      <c r="K11" s="68" t="s">
        <v>148</v>
      </c>
      <c r="L11" s="81">
        <f>B49</f>
        <v>0.566529259545868</v>
      </c>
    </row>
    <row r="12" spans="1:12" ht="13.5" customHeight="1">
      <c r="A12" s="423" t="s">
        <v>339</v>
      </c>
      <c r="B12" s="286">
        <f>'- 42 -'!G12</f>
        <v>0.5968040386667692</v>
      </c>
      <c r="C12" s="286">
        <f>'- 43 -'!C12</f>
        <v>0.00506421320551361</v>
      </c>
      <c r="D12" s="286">
        <f>'- 43 -'!E12</f>
        <v>0.36769557227950467</v>
      </c>
      <c r="E12" s="286">
        <f>'- 43 -'!G12</f>
        <v>0.008957804263019049</v>
      </c>
      <c r="F12" s="286">
        <f>'- 43 -'!I12</f>
        <v>0.01017932302615801</v>
      </c>
      <c r="G12" s="286">
        <f>'- 44 -'!C12</f>
        <v>0.007176422733441397</v>
      </c>
      <c r="H12" s="286">
        <f>'- 44 -'!E12</f>
        <v>0.004122625825593994</v>
      </c>
      <c r="J12" s="163">
        <f aca="true" t="shared" si="0" ref="J12:J47">SUM(B12:H12)</f>
        <v>1</v>
      </c>
      <c r="K12" s="68" t="s">
        <v>128</v>
      </c>
      <c r="L12" s="81">
        <f>C49</f>
        <v>0.012840867197753382</v>
      </c>
    </row>
    <row r="13" spans="1:12" ht="13.5" customHeight="1">
      <c r="A13" s="422" t="s">
        <v>340</v>
      </c>
      <c r="B13" s="285">
        <f>'- 42 -'!G13</f>
        <v>0.5856462855226033</v>
      </c>
      <c r="C13" s="285">
        <f>'- 43 -'!C13</f>
        <v>0.0003107488223442809</v>
      </c>
      <c r="D13" s="285">
        <f>'- 43 -'!E13</f>
        <v>0.38832489921242663</v>
      </c>
      <c r="E13" s="285">
        <f>'- 43 -'!G13</f>
        <v>0.003656957995402564</v>
      </c>
      <c r="F13" s="285">
        <f>'- 43 -'!I13</f>
        <v>0.009373913150849003</v>
      </c>
      <c r="G13" s="285">
        <f>'- 44 -'!C13</f>
        <v>0.011182841725952465</v>
      </c>
      <c r="H13" s="285">
        <f>'- 44 -'!E13</f>
        <v>0.0015043535704216513</v>
      </c>
      <c r="J13" s="163">
        <f t="shared" si="0"/>
        <v>1</v>
      </c>
      <c r="K13" s="68" t="s">
        <v>129</v>
      </c>
      <c r="L13" s="81">
        <f>D49</f>
        <v>0.38147415469092966</v>
      </c>
    </row>
    <row r="14" spans="1:12" ht="13.5" customHeight="1">
      <c r="A14" s="423" t="s">
        <v>377</v>
      </c>
      <c r="B14" s="286">
        <f>'- 42 -'!G14</f>
        <v>0.6262771591458451</v>
      </c>
      <c r="C14" s="286">
        <f>'- 43 -'!C14</f>
        <v>0.06122037928473782</v>
      </c>
      <c r="D14" s="286">
        <f>'- 43 -'!E14</f>
        <v>0.3006410130829991</v>
      </c>
      <c r="E14" s="286">
        <f>'- 43 -'!G14</f>
        <v>0.006759750212689801</v>
      </c>
      <c r="F14" s="286">
        <f>'- 43 -'!I14</f>
        <v>0</v>
      </c>
      <c r="G14" s="286">
        <f>'- 44 -'!C14</f>
        <v>0.0014029670252752417</v>
      </c>
      <c r="H14" s="286">
        <f>'- 44 -'!E14</f>
        <v>0.00369873124845291</v>
      </c>
      <c r="J14" s="163">
        <f t="shared" si="0"/>
        <v>1</v>
      </c>
      <c r="K14" s="68" t="s">
        <v>182</v>
      </c>
      <c r="L14" s="81">
        <f>E49</f>
        <v>0.008332561122881077</v>
      </c>
    </row>
    <row r="15" spans="1:12" ht="13.5" customHeight="1">
      <c r="A15" s="422" t="s">
        <v>341</v>
      </c>
      <c r="B15" s="285">
        <f>'- 42 -'!G15</f>
        <v>0.5354308192910676</v>
      </c>
      <c r="C15" s="285">
        <f>'- 43 -'!C15</f>
        <v>0</v>
      </c>
      <c r="D15" s="285">
        <f>'- 43 -'!E15</f>
        <v>0.4474484609644566</v>
      </c>
      <c r="E15" s="285">
        <f>'- 43 -'!G15</f>
        <v>0.0022676449992683066</v>
      </c>
      <c r="F15" s="285">
        <f>'- 43 -'!I15</f>
        <v>0.009070579997073227</v>
      </c>
      <c r="G15" s="285">
        <f>'- 44 -'!C15</f>
        <v>0.005631318414849628</v>
      </c>
      <c r="H15" s="285">
        <f>'- 44 -'!E15</f>
        <v>0.00015117633328455378</v>
      </c>
      <c r="J15" s="163">
        <f t="shared" si="0"/>
        <v>1</v>
      </c>
      <c r="K15" s="68" t="s">
        <v>152</v>
      </c>
      <c r="L15" s="81">
        <f>F49</f>
        <v>0.01819841731221232</v>
      </c>
    </row>
    <row r="16" spans="1:12" ht="13.5" customHeight="1">
      <c r="A16" s="423" t="s">
        <v>342</v>
      </c>
      <c r="B16" s="286">
        <f>'- 42 -'!G16</f>
        <v>0.5839828129409076</v>
      </c>
      <c r="C16" s="286">
        <f>'- 43 -'!C16</f>
        <v>0</v>
      </c>
      <c r="D16" s="286">
        <f>'- 43 -'!E16</f>
        <v>0.28472028188876863</v>
      </c>
      <c r="E16" s="286">
        <f>'- 43 -'!G16</f>
        <v>0.017504732051593343</v>
      </c>
      <c r="F16" s="286">
        <f>'- 43 -'!I16</f>
        <v>0</v>
      </c>
      <c r="G16" s="286">
        <f>'- 44 -'!C16</f>
        <v>0.10802359449587465</v>
      </c>
      <c r="H16" s="286">
        <f>'- 44 -'!E16</f>
        <v>0.0057685786228558345</v>
      </c>
      <c r="J16" s="163">
        <f t="shared" si="0"/>
        <v>1</v>
      </c>
      <c r="K16" s="68" t="s">
        <v>120</v>
      </c>
      <c r="L16" s="81">
        <f>G49</f>
        <v>0.00986537937762946</v>
      </c>
    </row>
    <row r="17" spans="1:12" ht="13.5" customHeight="1">
      <c r="A17" s="422" t="s">
        <v>343</v>
      </c>
      <c r="B17" s="285">
        <f>'- 42 -'!G17</f>
        <v>0.5422797773869679</v>
      </c>
      <c r="C17" s="285">
        <f>'- 43 -'!C17</f>
        <v>0</v>
      </c>
      <c r="D17" s="285">
        <f>'- 43 -'!E17</f>
        <v>0.3969024861531675</v>
      </c>
      <c r="E17" s="285">
        <f>'- 43 -'!G17</f>
        <v>0.001345282886789361</v>
      </c>
      <c r="F17" s="285">
        <f>'- 43 -'!I17</f>
        <v>0.055819854107199494</v>
      </c>
      <c r="G17" s="285">
        <f>'- 44 -'!C17</f>
        <v>0.0020883170393765083</v>
      </c>
      <c r="H17" s="285">
        <f>'- 44 -'!E17</f>
        <v>0.001564282426499257</v>
      </c>
      <c r="J17" s="163">
        <f t="shared" si="0"/>
        <v>1</v>
      </c>
      <c r="K17" s="292" t="s">
        <v>56</v>
      </c>
      <c r="L17" s="81">
        <f>H49</f>
        <v>0.0027593607527262093</v>
      </c>
    </row>
    <row r="18" spans="1:10" ht="13.5" customHeight="1">
      <c r="A18" s="423" t="s">
        <v>344</v>
      </c>
      <c r="B18" s="286">
        <f>'- 42 -'!G18</f>
        <v>0.47561809406870015</v>
      </c>
      <c r="C18" s="286">
        <f>'- 43 -'!C18</f>
        <v>0.1960278902389984</v>
      </c>
      <c r="D18" s="286">
        <f>'- 43 -'!E18</f>
        <v>0.038058429189269036</v>
      </c>
      <c r="E18" s="286">
        <f>'- 43 -'!G18</f>
        <v>0</v>
      </c>
      <c r="F18" s="286">
        <f>'- 43 -'!I18</f>
        <v>0.258099232122072</v>
      </c>
      <c r="G18" s="286">
        <f>'- 44 -'!C18</f>
        <v>0.032011392122961876</v>
      </c>
      <c r="H18" s="286">
        <f>'- 44 -'!E18</f>
        <v>0.00018496225799855058</v>
      </c>
      <c r="J18" s="163">
        <f t="shared" si="0"/>
        <v>1</v>
      </c>
    </row>
    <row r="19" spans="1:12" ht="13.5" customHeight="1">
      <c r="A19" s="422" t="s">
        <v>345</v>
      </c>
      <c r="B19" s="285">
        <f>'- 42 -'!G19</f>
        <v>0.6729361037259476</v>
      </c>
      <c r="C19" s="285">
        <f>'- 43 -'!C19</f>
        <v>0</v>
      </c>
      <c r="D19" s="285">
        <f>'- 43 -'!E19</f>
        <v>0.31380820486178723</v>
      </c>
      <c r="E19" s="285">
        <f>'- 43 -'!G19</f>
        <v>0.007845205121544681</v>
      </c>
      <c r="F19" s="285">
        <f>'- 43 -'!I19</f>
        <v>0</v>
      </c>
      <c r="G19" s="285">
        <f>'- 44 -'!C19</f>
        <v>0</v>
      </c>
      <c r="H19" s="285">
        <f>'- 44 -'!E19</f>
        <v>0.005410486290720469</v>
      </c>
      <c r="J19" s="163">
        <f t="shared" si="0"/>
        <v>0.9999999999999999</v>
      </c>
      <c r="L19" s="81">
        <f>SUM(L11:L17)</f>
        <v>1</v>
      </c>
    </row>
    <row r="20" spans="1:10" ht="13.5" customHeight="1">
      <c r="A20" s="423" t="s">
        <v>346</v>
      </c>
      <c r="B20" s="286">
        <f>'- 42 -'!G20</f>
        <v>0.7026870910773373</v>
      </c>
      <c r="C20" s="286">
        <f>'- 43 -'!C20</f>
        <v>0</v>
      </c>
      <c r="D20" s="286">
        <f>'- 43 -'!E20</f>
        <v>0.27914901302818673</v>
      </c>
      <c r="E20" s="286">
        <f>'- 43 -'!G20</f>
        <v>0.00584714749840996</v>
      </c>
      <c r="F20" s="286">
        <f>'- 43 -'!I20</f>
        <v>0</v>
      </c>
      <c r="G20" s="286">
        <f>'- 44 -'!C20</f>
        <v>0.011026632404714458</v>
      </c>
      <c r="H20" s="286">
        <f>'- 44 -'!E20</f>
        <v>0.0012901159913515916</v>
      </c>
      <c r="J20" s="163">
        <f t="shared" si="0"/>
        <v>1</v>
      </c>
    </row>
    <row r="21" spans="1:10" ht="13.5" customHeight="1">
      <c r="A21" s="422" t="s">
        <v>347</v>
      </c>
      <c r="B21" s="285">
        <f>'- 42 -'!G21</f>
        <v>0.6293567104558745</v>
      </c>
      <c r="C21" s="285">
        <f>'- 43 -'!C21</f>
        <v>8.236214635753408E-05</v>
      </c>
      <c r="D21" s="285">
        <f>'- 43 -'!E21</f>
        <v>0.3578635259234856</v>
      </c>
      <c r="E21" s="285">
        <f>'- 43 -'!G21</f>
        <v>0.001503109171024997</v>
      </c>
      <c r="F21" s="285">
        <f>'- 43 -'!I21</f>
        <v>0</v>
      </c>
      <c r="G21" s="285">
        <f>'- 44 -'!C21</f>
        <v>0.008579294156405716</v>
      </c>
      <c r="H21" s="285">
        <f>'- 44 -'!E21</f>
        <v>0.002614998146851707</v>
      </c>
      <c r="J21" s="163">
        <f t="shared" si="0"/>
        <v>1</v>
      </c>
    </row>
    <row r="22" spans="1:10" ht="13.5" customHeight="1">
      <c r="A22" s="423" t="s">
        <v>348</v>
      </c>
      <c r="B22" s="286">
        <f>'- 42 -'!G22</f>
        <v>0.7049759266222685</v>
      </c>
      <c r="C22" s="286">
        <f>'- 43 -'!C22</f>
        <v>0.0013491821495900153</v>
      </c>
      <c r="D22" s="286">
        <f>'- 43 -'!E22</f>
        <v>0.27831802381957277</v>
      </c>
      <c r="E22" s="286">
        <f>'- 43 -'!G22</f>
        <v>0.0007936365585823619</v>
      </c>
      <c r="F22" s="286">
        <f>'- 43 -'!I22</f>
        <v>0.010317275261570705</v>
      </c>
      <c r="G22" s="286">
        <f>'- 44 -'!C22</f>
        <v>0.004245955588415637</v>
      </c>
      <c r="H22" s="286">
        <f>'- 44 -'!E22</f>
        <v>0</v>
      </c>
      <c r="J22" s="163">
        <f t="shared" si="0"/>
        <v>1</v>
      </c>
    </row>
    <row r="23" spans="1:10" ht="13.5" customHeight="1">
      <c r="A23" s="422" t="s">
        <v>349</v>
      </c>
      <c r="B23" s="285">
        <f>'- 42 -'!G23</f>
        <v>0.6903516545538498</v>
      </c>
      <c r="C23" s="285">
        <f>'- 43 -'!C23</f>
        <v>0</v>
      </c>
      <c r="D23" s="285">
        <f>'- 43 -'!E23</f>
        <v>0.2757659110484818</v>
      </c>
      <c r="E23" s="285">
        <f>'- 43 -'!G23</f>
        <v>0.006905387445176978</v>
      </c>
      <c r="F23" s="285">
        <f>'- 43 -'!I23</f>
        <v>0.023294173648397008</v>
      </c>
      <c r="G23" s="285">
        <f>'- 44 -'!C23</f>
        <v>0.0021176521498542733</v>
      </c>
      <c r="H23" s="285">
        <f>'- 44 -'!E23</f>
        <v>0.0015652211542401151</v>
      </c>
      <c r="J23" s="163">
        <f t="shared" si="0"/>
        <v>1</v>
      </c>
    </row>
    <row r="24" spans="1:10" ht="13.5" customHeight="1">
      <c r="A24" s="423" t="s">
        <v>350</v>
      </c>
      <c r="B24" s="286">
        <f>'- 42 -'!G24</f>
        <v>0.5842207548454396</v>
      </c>
      <c r="C24" s="286">
        <f>'- 43 -'!C24</f>
        <v>0.00012507936498912023</v>
      </c>
      <c r="D24" s="286">
        <f>'- 43 -'!E24</f>
        <v>0.3903554428641014</v>
      </c>
      <c r="E24" s="286">
        <f>'- 43 -'!G24</f>
        <v>0.007609942274451701</v>
      </c>
      <c r="F24" s="286">
        <f>'- 43 -'!I24</f>
        <v>0.003958477630621589</v>
      </c>
      <c r="G24" s="286">
        <f>'- 44 -'!C24</f>
        <v>0.011839898981356494</v>
      </c>
      <c r="H24" s="286">
        <f>'- 44 -'!E24</f>
        <v>0.0018904040390401125</v>
      </c>
      <c r="J24" s="163">
        <f t="shared" si="0"/>
        <v>0.9999999999999999</v>
      </c>
    </row>
    <row r="25" spans="1:10" ht="13.5" customHeight="1">
      <c r="A25" s="422" t="s">
        <v>351</v>
      </c>
      <c r="B25" s="285">
        <f>'- 42 -'!G25</f>
        <v>0.5621139714357364</v>
      </c>
      <c r="C25" s="285">
        <f>'- 43 -'!C25</f>
        <v>0.0002744289381668048</v>
      </c>
      <c r="D25" s="285">
        <f>'- 43 -'!E25</f>
        <v>0.421137010789696</v>
      </c>
      <c r="E25" s="285">
        <f>'- 43 -'!G25</f>
        <v>0.003718069484840581</v>
      </c>
      <c r="F25" s="285">
        <f>'- 43 -'!I25</f>
        <v>0</v>
      </c>
      <c r="G25" s="285">
        <f>'- 44 -'!C25</f>
        <v>0.007002364196449761</v>
      </c>
      <c r="H25" s="285">
        <f>'- 44 -'!E25</f>
        <v>0.005754155155110423</v>
      </c>
      <c r="J25" s="163">
        <f t="shared" si="0"/>
        <v>0.9999999999999999</v>
      </c>
    </row>
    <row r="26" spans="1:10" ht="13.5" customHeight="1">
      <c r="A26" s="423" t="s">
        <v>352</v>
      </c>
      <c r="B26" s="286">
        <f>'- 42 -'!G26</f>
        <v>0.6246342496230812</v>
      </c>
      <c r="C26" s="286">
        <f>'- 43 -'!C26</f>
        <v>0.016229994594618265</v>
      </c>
      <c r="D26" s="286">
        <f>'- 43 -'!E26</f>
        <v>0.3376205323206156</v>
      </c>
      <c r="E26" s="286">
        <f>'- 43 -'!G26</f>
        <v>0.007411298269682696</v>
      </c>
      <c r="F26" s="286">
        <f>'- 43 -'!I26</f>
        <v>0.0034735781789219907</v>
      </c>
      <c r="G26" s="286">
        <f>'- 44 -'!C26</f>
        <v>0.008384499052570323</v>
      </c>
      <c r="H26" s="286">
        <f>'- 44 -'!E26</f>
        <v>0.0022458479605099078</v>
      </c>
      <c r="J26" s="163">
        <f t="shared" si="0"/>
        <v>1</v>
      </c>
    </row>
    <row r="27" spans="1:10" ht="13.5" customHeight="1">
      <c r="A27" s="422" t="s">
        <v>353</v>
      </c>
      <c r="B27" s="285">
        <f>'- 42 -'!G27</f>
        <v>0.6806323992254605</v>
      </c>
      <c r="C27" s="285">
        <f>'- 43 -'!C27</f>
        <v>0.0007087016735504734</v>
      </c>
      <c r="D27" s="285">
        <f>'- 43 -'!E27</f>
        <v>0.29893018277654226</v>
      </c>
      <c r="E27" s="285">
        <f>'- 43 -'!G27</f>
        <v>0.004431674547783322</v>
      </c>
      <c r="F27" s="285">
        <f>'- 43 -'!I27</f>
        <v>0.012269512177747214</v>
      </c>
      <c r="G27" s="285">
        <f>'- 44 -'!C27</f>
        <v>0.000522351590086659</v>
      </c>
      <c r="H27" s="285">
        <f>'- 44 -'!E27</f>
        <v>0.0025051780088295806</v>
      </c>
      <c r="J27" s="163">
        <f t="shared" si="0"/>
        <v>1</v>
      </c>
    </row>
    <row r="28" spans="1:10" ht="13.5" customHeight="1">
      <c r="A28" s="423" t="s">
        <v>354</v>
      </c>
      <c r="B28" s="286">
        <f>'- 42 -'!G28</f>
        <v>0.5972843006213276</v>
      </c>
      <c r="C28" s="286">
        <f>'- 43 -'!C28</f>
        <v>0</v>
      </c>
      <c r="D28" s="286">
        <f>'- 43 -'!E28</f>
        <v>0.37095861372383065</v>
      </c>
      <c r="E28" s="286">
        <f>'- 43 -'!G28</f>
        <v>0.0008559202201751567</v>
      </c>
      <c r="F28" s="286">
        <f>'- 43 -'!I28</f>
        <v>0.02523986454979369</v>
      </c>
      <c r="G28" s="286">
        <f>'- 44 -'!C28</f>
        <v>0.003276951700099171</v>
      </c>
      <c r="H28" s="286">
        <f>'- 44 -'!E28</f>
        <v>0.002384349184773651</v>
      </c>
      <c r="J28" s="163">
        <f t="shared" si="0"/>
        <v>0.9999999999999999</v>
      </c>
    </row>
    <row r="29" spans="1:10" ht="13.5" customHeight="1">
      <c r="A29" s="422" t="s">
        <v>355</v>
      </c>
      <c r="B29" s="285">
        <f>'- 42 -'!G29</f>
        <v>0.45473777048557695</v>
      </c>
      <c r="C29" s="285">
        <f>'- 43 -'!C29</f>
        <v>7.364867523432753E-05</v>
      </c>
      <c r="D29" s="285">
        <f>'- 43 -'!E29</f>
        <v>0.5250523886042153</v>
      </c>
      <c r="E29" s="285">
        <f>'- 43 -'!G29</f>
        <v>0.0076492434706813</v>
      </c>
      <c r="F29" s="285">
        <f>'- 43 -'!I29</f>
        <v>0.00019332777249010978</v>
      </c>
      <c r="G29" s="285">
        <f>'- 44 -'!C29</f>
        <v>0.011603164661480217</v>
      </c>
      <c r="H29" s="285">
        <f>'- 44 -'!E29</f>
        <v>0.0006904563303218206</v>
      </c>
      <c r="J29" s="163">
        <f t="shared" si="0"/>
        <v>1</v>
      </c>
    </row>
    <row r="30" spans="1:10" ht="13.5" customHeight="1">
      <c r="A30" s="423" t="s">
        <v>356</v>
      </c>
      <c r="B30" s="286">
        <f>'- 42 -'!G30</f>
        <v>0.6423223524611141</v>
      </c>
      <c r="C30" s="286">
        <f>'- 43 -'!C30</f>
        <v>0</v>
      </c>
      <c r="D30" s="286">
        <f>'- 43 -'!E30</f>
        <v>0.35276371410027646</v>
      </c>
      <c r="E30" s="286">
        <f>'- 43 -'!G30</f>
        <v>0.0029974993975517604</v>
      </c>
      <c r="F30" s="286">
        <f>'- 43 -'!I30</f>
        <v>0</v>
      </c>
      <c r="G30" s="286">
        <f>'- 44 -'!C30</f>
        <v>0.0009336473533357942</v>
      </c>
      <c r="H30" s="286">
        <f>'- 44 -'!E30</f>
        <v>0.0009827866877218886</v>
      </c>
      <c r="J30" s="163">
        <f t="shared" si="0"/>
        <v>1</v>
      </c>
    </row>
    <row r="31" spans="1:10" ht="13.5" customHeight="1">
      <c r="A31" s="422" t="s">
        <v>357</v>
      </c>
      <c r="B31" s="285">
        <f>'- 42 -'!G31</f>
        <v>0.6098562911747847</v>
      </c>
      <c r="C31" s="285">
        <f>'- 43 -'!C31</f>
        <v>0.0006161660782828322</v>
      </c>
      <c r="D31" s="285">
        <f>'- 43 -'!E31</f>
        <v>0.36701694202033297</v>
      </c>
      <c r="E31" s="285">
        <f>'- 43 -'!G31</f>
        <v>0.0014377208493266086</v>
      </c>
      <c r="F31" s="285">
        <f>'- 43 -'!I31</f>
        <v>0.017458038884680248</v>
      </c>
      <c r="G31" s="285">
        <f>'- 44 -'!C31</f>
        <v>0.0020949646661616297</v>
      </c>
      <c r="H31" s="285">
        <f>'- 44 -'!E31</f>
        <v>0.001519876326430986</v>
      </c>
      <c r="J31" s="163">
        <f t="shared" si="0"/>
        <v>1</v>
      </c>
    </row>
    <row r="32" spans="1:10" ht="13.5" customHeight="1">
      <c r="A32" s="423" t="s">
        <v>358</v>
      </c>
      <c r="B32" s="286">
        <f>'- 42 -'!G32</f>
        <v>0.5949854586051243</v>
      </c>
      <c r="C32" s="286">
        <f>'- 43 -'!C32</f>
        <v>0.0010321830547746517</v>
      </c>
      <c r="D32" s="286">
        <f>'- 43 -'!E32</f>
        <v>0.39830535153884045</v>
      </c>
      <c r="E32" s="286">
        <f>'- 43 -'!G32</f>
        <v>0.0031997674698014205</v>
      </c>
      <c r="F32" s="286">
        <f>'- 43 -'!I32</f>
        <v>0</v>
      </c>
      <c r="G32" s="286">
        <f>'- 44 -'!C32</f>
        <v>0.0007225281383422562</v>
      </c>
      <c r="H32" s="286">
        <f>'- 44 -'!E32</f>
        <v>0.001754711193116908</v>
      </c>
      <c r="J32" s="163">
        <f t="shared" si="0"/>
        <v>1</v>
      </c>
    </row>
    <row r="33" spans="1:10" ht="13.5" customHeight="1">
      <c r="A33" s="422" t="s">
        <v>359</v>
      </c>
      <c r="B33" s="285">
        <f>'- 42 -'!G33</f>
        <v>0.619161433328713</v>
      </c>
      <c r="C33" s="285">
        <f>'- 43 -'!C33</f>
        <v>0</v>
      </c>
      <c r="D33" s="285">
        <f>'- 43 -'!E33</f>
        <v>0.3711891237588491</v>
      </c>
      <c r="E33" s="285">
        <f>'- 43 -'!G33</f>
        <v>0.0014022931426708315</v>
      </c>
      <c r="F33" s="285">
        <f>'- 43 -'!I33</f>
        <v>0.005285210458515147</v>
      </c>
      <c r="G33" s="285">
        <f>'- 44 -'!C33</f>
        <v>0.001018166638242848</v>
      </c>
      <c r="H33" s="285">
        <f>'- 44 -'!E33</f>
        <v>0.0019437726730090735</v>
      </c>
      <c r="J33" s="163">
        <f t="shared" si="0"/>
        <v>1</v>
      </c>
    </row>
    <row r="34" spans="1:10" ht="13.5" customHeight="1">
      <c r="A34" s="423" t="s">
        <v>360</v>
      </c>
      <c r="B34" s="286">
        <f>'- 42 -'!G34</f>
        <v>0.5810034436678553</v>
      </c>
      <c r="C34" s="286">
        <f>'- 43 -'!C34</f>
        <v>0.0011082144823098274</v>
      </c>
      <c r="D34" s="286">
        <f>'- 43 -'!E34</f>
        <v>0.38909106258157805</v>
      </c>
      <c r="E34" s="286">
        <f>'- 43 -'!G34</f>
        <v>0.021322263936598397</v>
      </c>
      <c r="F34" s="286">
        <f>'- 43 -'!I34</f>
        <v>0</v>
      </c>
      <c r="G34" s="286">
        <f>'- 44 -'!C34</f>
        <v>0.00693394590794247</v>
      </c>
      <c r="H34" s="286">
        <f>'- 44 -'!E34</f>
        <v>0.0005410694237159747</v>
      </c>
      <c r="J34" s="163">
        <f t="shared" si="0"/>
        <v>1</v>
      </c>
    </row>
    <row r="35" spans="1:10" ht="13.5" customHeight="1">
      <c r="A35" s="422" t="s">
        <v>361</v>
      </c>
      <c r="B35" s="285">
        <f>'- 42 -'!G35</f>
        <v>0.591733382079571</v>
      </c>
      <c r="C35" s="285">
        <f>'- 43 -'!C35</f>
        <v>0.00012413625316179885</v>
      </c>
      <c r="D35" s="285">
        <f>'- 43 -'!E35</f>
        <v>0.39939863433518297</v>
      </c>
      <c r="E35" s="285">
        <f>'- 43 -'!G35</f>
        <v>0.002482725063235977</v>
      </c>
      <c r="F35" s="285">
        <f>'- 43 -'!I35</f>
        <v>0</v>
      </c>
      <c r="G35" s="285">
        <f>'- 44 -'!C35</f>
        <v>0.004073220806871525</v>
      </c>
      <c r="H35" s="285">
        <f>'- 44 -'!E35</f>
        <v>0.002187901461976705</v>
      </c>
      <c r="J35" s="163">
        <f t="shared" si="0"/>
        <v>1</v>
      </c>
    </row>
    <row r="36" spans="1:10" ht="13.5" customHeight="1">
      <c r="A36" s="423" t="s">
        <v>362</v>
      </c>
      <c r="B36" s="286">
        <f>'- 42 -'!G36</f>
        <v>0.5644778761114561</v>
      </c>
      <c r="C36" s="286">
        <f>'- 43 -'!C36</f>
        <v>0.0009988278636112442</v>
      </c>
      <c r="D36" s="286">
        <f>'- 43 -'!E36</f>
        <v>0.3802714849805719</v>
      </c>
      <c r="E36" s="286">
        <f>'- 43 -'!G36</f>
        <v>0.004756323160053544</v>
      </c>
      <c r="F36" s="286">
        <f>'- 43 -'!I36</f>
        <v>0.04592824551426704</v>
      </c>
      <c r="G36" s="286">
        <f>'- 44 -'!C36</f>
        <v>0.000594540395006693</v>
      </c>
      <c r="H36" s="286">
        <f>'- 44 -'!E36</f>
        <v>0.0029727019750334653</v>
      </c>
      <c r="J36" s="163">
        <f t="shared" si="0"/>
        <v>1</v>
      </c>
    </row>
    <row r="37" spans="1:10" ht="13.5" customHeight="1">
      <c r="A37" s="422" t="s">
        <v>363</v>
      </c>
      <c r="B37" s="285">
        <f>'- 42 -'!G37</f>
        <v>0.6339553653325756</v>
      </c>
      <c r="C37" s="285">
        <f>'- 43 -'!C37</f>
        <v>0.0007511964775796209</v>
      </c>
      <c r="D37" s="285">
        <f>'- 43 -'!E37</f>
        <v>0.3590324033483381</v>
      </c>
      <c r="E37" s="285">
        <f>'- 43 -'!G37</f>
        <v>0.002467304830610265</v>
      </c>
      <c r="F37" s="285">
        <f>'- 43 -'!I37</f>
        <v>0</v>
      </c>
      <c r="G37" s="285">
        <f>'- 44 -'!C37</f>
        <v>0.00038686618595350474</v>
      </c>
      <c r="H37" s="285">
        <f>'- 44 -'!E37</f>
        <v>0.003406863824942976</v>
      </c>
      <c r="J37" s="163">
        <f t="shared" si="0"/>
        <v>1</v>
      </c>
    </row>
    <row r="38" spans="1:10" ht="13.5" customHeight="1">
      <c r="A38" s="423" t="s">
        <v>364</v>
      </c>
      <c r="B38" s="286">
        <f>'- 42 -'!G38</f>
        <v>0.587258766026487</v>
      </c>
      <c r="C38" s="286">
        <f>'- 43 -'!C38</f>
        <v>9.478598345707522E-05</v>
      </c>
      <c r="D38" s="286">
        <f>'- 43 -'!E38</f>
        <v>0.3901105700370715</v>
      </c>
      <c r="E38" s="286">
        <f>'- 43 -'!G38</f>
        <v>0.012460711209857043</v>
      </c>
      <c r="F38" s="286">
        <f>'- 43 -'!I38</f>
        <v>0.0006562106547028285</v>
      </c>
      <c r="G38" s="286">
        <f>'- 44 -'!C38</f>
        <v>0.008252359368952836</v>
      </c>
      <c r="H38" s="286">
        <f>'- 44 -'!E38</f>
        <v>0.001166596719471695</v>
      </c>
      <c r="J38" s="163">
        <f t="shared" si="0"/>
        <v>0.9999999999999999</v>
      </c>
    </row>
    <row r="39" spans="1:10" ht="13.5" customHeight="1">
      <c r="A39" s="422" t="s">
        <v>365</v>
      </c>
      <c r="B39" s="285">
        <f>'- 42 -'!G39</f>
        <v>0.5524761841030288</v>
      </c>
      <c r="C39" s="285">
        <f>'- 43 -'!C39</f>
        <v>0</v>
      </c>
      <c r="D39" s="285">
        <f>'- 43 -'!E39</f>
        <v>0.43916562754648114</v>
      </c>
      <c r="E39" s="285">
        <f>'- 43 -'!G39</f>
        <v>0.0016466092101044372</v>
      </c>
      <c r="F39" s="285">
        <f>'- 43 -'!I39</f>
        <v>0</v>
      </c>
      <c r="G39" s="285">
        <f>'- 44 -'!C39</f>
        <v>0.0021076597889336797</v>
      </c>
      <c r="H39" s="285">
        <f>'- 44 -'!E39</f>
        <v>0.004603919351452006</v>
      </c>
      <c r="J39" s="163">
        <f t="shared" si="0"/>
        <v>1</v>
      </c>
    </row>
    <row r="40" spans="1:10" ht="13.5" customHeight="1">
      <c r="A40" s="423" t="s">
        <v>366</v>
      </c>
      <c r="B40" s="286">
        <f>'- 42 -'!G40</f>
        <v>0.4897405527692001</v>
      </c>
      <c r="C40" s="286">
        <f>'- 43 -'!C40</f>
        <v>0.00023713575708830361</v>
      </c>
      <c r="D40" s="286">
        <f>'- 43 -'!E40</f>
        <v>0.46940807121545247</v>
      </c>
      <c r="E40" s="286">
        <f>'- 43 -'!G40</f>
        <v>0.01112870183464231</v>
      </c>
      <c r="F40" s="286">
        <f>'- 43 -'!I40</f>
        <v>0.001959681428465291</v>
      </c>
      <c r="G40" s="286">
        <f>'- 44 -'!C40</f>
        <v>0.021432249049704703</v>
      </c>
      <c r="H40" s="286">
        <f>'- 44 -'!E40</f>
        <v>0.006093607945446817</v>
      </c>
      <c r="J40" s="163">
        <f t="shared" si="0"/>
        <v>0.9999999999999999</v>
      </c>
    </row>
    <row r="41" spans="1:10" ht="13.5" customHeight="1">
      <c r="A41" s="422" t="s">
        <v>367</v>
      </c>
      <c r="B41" s="285">
        <f>'- 42 -'!G41</f>
        <v>0.5645029066379249</v>
      </c>
      <c r="C41" s="285">
        <f>'- 43 -'!C41</f>
        <v>0</v>
      </c>
      <c r="D41" s="285">
        <f>'- 43 -'!E41</f>
        <v>0.41454628412190436</v>
      </c>
      <c r="E41" s="285">
        <f>'- 43 -'!G41</f>
        <v>0.011091060891633607</v>
      </c>
      <c r="F41" s="285">
        <f>'- 43 -'!I41</f>
        <v>0.00294052715021943</v>
      </c>
      <c r="G41" s="285">
        <f>'- 44 -'!C41</f>
        <v>0.004305489042769554</v>
      </c>
      <c r="H41" s="285">
        <f>'- 44 -'!E41</f>
        <v>0.0026137321555481396</v>
      </c>
      <c r="J41" s="163">
        <f t="shared" si="0"/>
        <v>1</v>
      </c>
    </row>
    <row r="42" spans="1:10" ht="13.5" customHeight="1">
      <c r="A42" s="423" t="s">
        <v>368</v>
      </c>
      <c r="B42" s="286">
        <f>'- 42 -'!G42</f>
        <v>0.6275469965561626</v>
      </c>
      <c r="C42" s="286">
        <f>'- 43 -'!C42</f>
        <v>0.0012449332520237662</v>
      </c>
      <c r="D42" s="286">
        <f>'- 43 -'!E42</f>
        <v>0.3207208776218881</v>
      </c>
      <c r="E42" s="286">
        <f>'- 43 -'!G42</f>
        <v>0.004204093966258268</v>
      </c>
      <c r="F42" s="286">
        <f>'- 43 -'!I42</f>
        <v>0.024739952345780147</v>
      </c>
      <c r="G42" s="286">
        <f>'- 44 -'!C42</f>
        <v>0.01414400605702394</v>
      </c>
      <c r="H42" s="286">
        <f>'- 44 -'!E42</f>
        <v>0.007399140200863136</v>
      </c>
      <c r="J42" s="163">
        <f t="shared" si="0"/>
        <v>1</v>
      </c>
    </row>
    <row r="43" spans="1:10" ht="13.5" customHeight="1">
      <c r="A43" s="422" t="s">
        <v>369</v>
      </c>
      <c r="B43" s="285">
        <f>'- 42 -'!G43</f>
        <v>0.5985018222069965</v>
      </c>
      <c r="C43" s="285">
        <f>'- 43 -'!C43</f>
        <v>0</v>
      </c>
      <c r="D43" s="285">
        <f>'- 43 -'!E43</f>
        <v>0.39653810796899236</v>
      </c>
      <c r="E43" s="285">
        <f>'- 43 -'!G43</f>
        <v>0.002797436343260072</v>
      </c>
      <c r="F43" s="285">
        <f>'- 43 -'!I43</f>
        <v>0</v>
      </c>
      <c r="G43" s="285">
        <f>'- 44 -'!C43</f>
        <v>0.0002797436343260072</v>
      </c>
      <c r="H43" s="285">
        <f>'- 44 -'!E43</f>
        <v>0.0018828898464250485</v>
      </c>
      <c r="J43" s="163">
        <f t="shared" si="0"/>
        <v>1</v>
      </c>
    </row>
    <row r="44" spans="1:10" ht="13.5" customHeight="1">
      <c r="A44" s="423" t="s">
        <v>370</v>
      </c>
      <c r="B44" s="286">
        <f>'- 42 -'!G44</f>
        <v>0.7108044086321507</v>
      </c>
      <c r="C44" s="286">
        <f>'- 43 -'!C44</f>
        <v>0.0023015852885928216</v>
      </c>
      <c r="D44" s="286">
        <f>'- 43 -'!E44</f>
        <v>0.27713326644515673</v>
      </c>
      <c r="E44" s="286">
        <f>'- 43 -'!G44</f>
        <v>0.0062369828969455</v>
      </c>
      <c r="F44" s="286">
        <f>'- 43 -'!I44</f>
        <v>0.0013754626282063808</v>
      </c>
      <c r="G44" s="286">
        <f>'- 44 -'!C44</f>
        <v>0.0013166963893551612</v>
      </c>
      <c r="H44" s="286">
        <f>'- 44 -'!E44</f>
        <v>0.0008315977195927334</v>
      </c>
      <c r="J44" s="163">
        <f t="shared" si="0"/>
        <v>1</v>
      </c>
    </row>
    <row r="45" spans="1:10" ht="13.5" customHeight="1">
      <c r="A45" s="422" t="s">
        <v>371</v>
      </c>
      <c r="B45" s="285">
        <f>'- 42 -'!G45</f>
        <v>0.6120721419173063</v>
      </c>
      <c r="C45" s="285">
        <f>'- 43 -'!C45</f>
        <v>0.010654801479738829</v>
      </c>
      <c r="D45" s="285">
        <f>'- 43 -'!E45</f>
        <v>0.3522813479757427</v>
      </c>
      <c r="E45" s="285">
        <f>'- 43 -'!G45</f>
        <v>0.00300271678065367</v>
      </c>
      <c r="F45" s="285">
        <f>'- 43 -'!I45</f>
        <v>0</v>
      </c>
      <c r="G45" s="285">
        <f>'- 44 -'!C45</f>
        <v>0.019372366326797872</v>
      </c>
      <c r="H45" s="285">
        <f>'- 44 -'!E45</f>
        <v>0.0026166255197605888</v>
      </c>
      <c r="J45" s="163">
        <f t="shared" si="0"/>
        <v>0.9999999999999999</v>
      </c>
    </row>
    <row r="46" spans="1:10" ht="13.5" customHeight="1">
      <c r="A46" s="423" t="s">
        <v>372</v>
      </c>
      <c r="B46" s="286">
        <f>'- 42 -'!G46</f>
        <v>0.537791376785582</v>
      </c>
      <c r="C46" s="286">
        <f>'- 43 -'!C46</f>
        <v>4.5583266382910834E-05</v>
      </c>
      <c r="D46" s="286">
        <f>'- 43 -'!E46</f>
        <v>0.44168589710717193</v>
      </c>
      <c r="E46" s="286">
        <f>'- 43 -'!G46</f>
        <v>0.008546862446795781</v>
      </c>
      <c r="F46" s="286">
        <f>'- 43 -'!I46</f>
        <v>0.005128117468077469</v>
      </c>
      <c r="G46" s="286">
        <f>'- 44 -'!C46</f>
        <v>0.0036683133621647494</v>
      </c>
      <c r="H46" s="286">
        <f>'- 44 -'!E46</f>
        <v>0.0031338495638251196</v>
      </c>
      <c r="J46" s="163">
        <f t="shared" si="0"/>
        <v>1</v>
      </c>
    </row>
    <row r="47" spans="1:10" ht="13.5" customHeight="1">
      <c r="A47" s="422" t="s">
        <v>376</v>
      </c>
      <c r="B47" s="285">
        <f>'- 42 -'!G47</f>
        <v>0.4475161587067994</v>
      </c>
      <c r="C47" s="285">
        <f>'- 43 -'!C47</f>
        <v>0</v>
      </c>
      <c r="D47" s="285">
        <f>'- 43 -'!E47</f>
        <v>0</v>
      </c>
      <c r="E47" s="285">
        <f>'- 43 -'!G47</f>
        <v>0.3502608240187116</v>
      </c>
      <c r="F47" s="285">
        <f>'- 43 -'!I47</f>
        <v>0</v>
      </c>
      <c r="G47" s="285">
        <f>'- 44 -'!C47</f>
        <v>0.19393888921458027</v>
      </c>
      <c r="H47" s="285">
        <f>'- 44 -'!E47</f>
        <v>0.00828412805990871</v>
      </c>
      <c r="J47" s="163">
        <f t="shared" si="0"/>
        <v>1</v>
      </c>
    </row>
    <row r="48" spans="1:8" ht="4.5" customHeight="1">
      <c r="A48" s="424"/>
      <c r="B48" s="163"/>
      <c r="C48" s="163"/>
      <c r="D48" s="163"/>
      <c r="E48" s="163"/>
      <c r="F48" s="163"/>
      <c r="G48" s="163"/>
      <c r="H48" s="163"/>
    </row>
    <row r="49" spans="1:10" ht="13.5" customHeight="1">
      <c r="A49" s="418" t="s">
        <v>373</v>
      </c>
      <c r="B49" s="82">
        <f>'- 42 -'!G49</f>
        <v>0.566529259545868</v>
      </c>
      <c r="C49" s="82">
        <f>'- 43 -'!C49</f>
        <v>0.012840867197753382</v>
      </c>
      <c r="D49" s="82">
        <f>'- 43 -'!E49</f>
        <v>0.38147415469092966</v>
      </c>
      <c r="E49" s="82">
        <f>'- 43 -'!G49</f>
        <v>0.008332561122881077</v>
      </c>
      <c r="F49" s="82">
        <f>'- 43 -'!I49</f>
        <v>0.01819841731221232</v>
      </c>
      <c r="G49" s="82">
        <f>'- 44 -'!C49</f>
        <v>0.00986537937762946</v>
      </c>
      <c r="H49" s="82">
        <f>'- 44 -'!E49</f>
        <v>0.0027593607527262093</v>
      </c>
      <c r="J49" s="163">
        <f>SUM(B49:H49)</f>
        <v>1</v>
      </c>
    </row>
    <row r="50" spans="1:8" ht="4.5" customHeight="1">
      <c r="A50" s="424" t="s">
        <v>3</v>
      </c>
      <c r="B50" s="163"/>
      <c r="C50" s="163"/>
      <c r="D50" s="163"/>
      <c r="E50" s="163"/>
      <c r="F50" s="163"/>
      <c r="G50" s="163"/>
      <c r="H50" s="163"/>
    </row>
    <row r="51" spans="1:10" ht="13.5" customHeight="1">
      <c r="A51" s="423" t="s">
        <v>374</v>
      </c>
      <c r="B51" s="286">
        <f>'- 42 -'!G51</f>
        <v>0.15316837258604127</v>
      </c>
      <c r="C51" s="286">
        <f>'- 43 -'!C51</f>
        <v>0</v>
      </c>
      <c r="D51" s="286">
        <f>'- 43 -'!E51</f>
        <v>0</v>
      </c>
      <c r="E51" s="286">
        <f>'- 43 -'!G51</f>
        <v>0.13823972801140053</v>
      </c>
      <c r="F51" s="286">
        <f>'- 43 -'!I51</f>
        <v>0.11129881745006459</v>
      </c>
      <c r="G51" s="286">
        <f>'- 44 -'!C51</f>
        <v>0.5896814606983098</v>
      </c>
      <c r="H51" s="286">
        <f>'- 44 -'!E51</f>
        <v>0.0076116212541837485</v>
      </c>
      <c r="J51" s="163">
        <f>SUM(B51:H51)</f>
        <v>1</v>
      </c>
    </row>
    <row r="52" spans="1:10" ht="13.5" customHeight="1">
      <c r="A52" s="422" t="s">
        <v>375</v>
      </c>
      <c r="B52" s="285">
        <f>'- 42 -'!G52</f>
        <v>0.2111994529937336</v>
      </c>
      <c r="C52" s="285">
        <f>'- 43 -'!C52</f>
        <v>0</v>
      </c>
      <c r="D52" s="285">
        <f>'- 43 -'!E52</f>
        <v>0.7303792771345544</v>
      </c>
      <c r="E52" s="285">
        <f>'- 43 -'!G52</f>
        <v>0.04169255079195</v>
      </c>
      <c r="F52" s="285">
        <f>'- 43 -'!I52</f>
        <v>0</v>
      </c>
      <c r="G52" s="285">
        <f>'- 44 -'!C52</f>
        <v>0</v>
      </c>
      <c r="H52" s="285">
        <f>'- 44 -'!E52</f>
        <v>0.01672871907976202</v>
      </c>
      <c r="J52" s="163">
        <f>SUM(B52:H52)</f>
        <v>1</v>
      </c>
    </row>
    <row r="53" ht="49.5" customHeight="1"/>
    <row r="54" spans="1:8" ht="12" customHeight="1">
      <c r="A54" s="4"/>
      <c r="B54" s="10"/>
      <c r="C54" s="10"/>
      <c r="D54" s="10"/>
      <c r="E54" s="10"/>
      <c r="F54" s="10"/>
      <c r="G54" s="10"/>
      <c r="H54" s="10"/>
    </row>
    <row r="55" spans="1:8" ht="12" customHeight="1">
      <c r="A55" s="4"/>
      <c r="B55" s="10"/>
      <c r="C55" s="10"/>
      <c r="D55" s="10"/>
      <c r="E55" s="10"/>
      <c r="F55" s="10"/>
      <c r="G55" s="10"/>
      <c r="H55" s="10"/>
    </row>
    <row r="56" spans="1:8" ht="12" customHeight="1">
      <c r="A56" s="4"/>
      <c r="B56" s="10"/>
      <c r="C56" s="10"/>
      <c r="D56" s="10"/>
      <c r="E56" s="10"/>
      <c r="F56" s="10"/>
      <c r="G56" s="10"/>
      <c r="H56" s="10"/>
    </row>
    <row r="57" spans="1:8" ht="12" customHeight="1">
      <c r="A57" s="4"/>
      <c r="B57" s="10"/>
      <c r="C57" s="10"/>
      <c r="D57" s="10"/>
      <c r="E57" s="10"/>
      <c r="F57" s="10"/>
      <c r="G57" s="10"/>
      <c r="H57" s="10"/>
    </row>
    <row r="58" spans="1:8" ht="12" customHeight="1">
      <c r="A58" s="4"/>
      <c r="B58" s="10"/>
      <c r="C58" s="10"/>
      <c r="D58" s="10"/>
      <c r="E58" s="10"/>
      <c r="F58" s="10"/>
      <c r="G58" s="10"/>
      <c r="H58" s="10"/>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G60"/>
  <sheetViews>
    <sheetView showGridLines="0" showZeros="0" workbookViewId="0" topLeftCell="A1">
      <selection activeCell="A1" sqref="A1"/>
    </sheetView>
  </sheetViews>
  <sheetFormatPr defaultColWidth="15.83203125" defaultRowHeight="12"/>
  <cols>
    <col min="1" max="1" width="35.83203125" style="68" customWidth="1"/>
    <col min="2" max="2" width="16.83203125" style="68" customWidth="1"/>
    <col min="3" max="3" width="15.83203125" style="68" customWidth="1"/>
    <col min="4" max="5" width="16.83203125" style="68" customWidth="1"/>
    <col min="6" max="7" width="17.83203125" style="68" customWidth="1"/>
    <col min="8" max="16384" width="15.83203125" style="68" customWidth="1"/>
  </cols>
  <sheetData>
    <row r="1" ht="6.75" customHeight="1">
      <c r="A1" s="66"/>
    </row>
    <row r="2" spans="1:7" ht="15.75" customHeight="1">
      <c r="A2" s="358"/>
      <c r="B2" s="555" t="s">
        <v>574</v>
      </c>
      <c r="C2" s="86"/>
      <c r="D2" s="86"/>
      <c r="E2" s="86"/>
      <c r="F2" s="86"/>
      <c r="G2" s="360" t="s">
        <v>2</v>
      </c>
    </row>
    <row r="3" ht="15.75" customHeight="1">
      <c r="A3" s="88"/>
    </row>
    <row r="4" spans="2:7" ht="15.75" customHeight="1">
      <c r="B4" s="357" t="s">
        <v>117</v>
      </c>
      <c r="C4" s="156"/>
      <c r="D4" s="156"/>
      <c r="E4" s="156"/>
      <c r="F4" s="156"/>
      <c r="G4" s="157"/>
    </row>
    <row r="5" ht="15.75" customHeight="1">
      <c r="B5" s="10"/>
    </row>
    <row r="6" spans="2:4" ht="15.75" customHeight="1">
      <c r="B6" s="357" t="s">
        <v>417</v>
      </c>
      <c r="C6" s="158"/>
      <c r="D6" s="159"/>
    </row>
    <row r="7" spans="2:7" ht="15.75" customHeight="1">
      <c r="B7" s="95" t="s">
        <v>326</v>
      </c>
      <c r="C7" s="94"/>
      <c r="D7" s="95"/>
      <c r="E7" s="160" t="s">
        <v>56</v>
      </c>
      <c r="F7" s="95" t="s">
        <v>68</v>
      </c>
      <c r="G7" s="95" t="s">
        <v>127</v>
      </c>
    </row>
    <row r="8" spans="1:7" ht="15.75" customHeight="1">
      <c r="A8" s="323"/>
      <c r="B8" s="488" t="s">
        <v>325</v>
      </c>
      <c r="C8" s="98" t="s">
        <v>56</v>
      </c>
      <c r="D8" s="97"/>
      <c r="E8" s="161" t="s">
        <v>148</v>
      </c>
      <c r="F8" s="97" t="s">
        <v>148</v>
      </c>
      <c r="G8" s="98" t="s">
        <v>149</v>
      </c>
    </row>
    <row r="9" spans="1:7" ht="15.75" customHeight="1">
      <c r="A9" s="324" t="s">
        <v>99</v>
      </c>
      <c r="B9" s="62" t="s">
        <v>279</v>
      </c>
      <c r="C9" s="61" t="s">
        <v>280</v>
      </c>
      <c r="D9" s="61" t="s">
        <v>68</v>
      </c>
      <c r="E9" s="162" t="s">
        <v>281</v>
      </c>
      <c r="F9" s="61" t="s">
        <v>154</v>
      </c>
      <c r="G9" s="61" t="s">
        <v>154</v>
      </c>
    </row>
    <row r="10" spans="1:7" ht="4.5" customHeight="1">
      <c r="A10" s="63"/>
      <c r="B10" s="123"/>
      <c r="C10" s="123"/>
      <c r="D10" s="123"/>
      <c r="E10" s="123"/>
      <c r="F10" s="123"/>
      <c r="G10" s="123"/>
    </row>
    <row r="11" spans="1:7" ht="13.5" customHeight="1">
      <c r="A11" s="422" t="s">
        <v>338</v>
      </c>
      <c r="B11" s="318">
        <f>'- 60 -'!E11</f>
        <v>6779586</v>
      </c>
      <c r="C11" s="318">
        <v>180000</v>
      </c>
      <c r="D11" s="318">
        <f>SUM(B11,C11)</f>
        <v>6959586</v>
      </c>
      <c r="E11" s="318">
        <v>400</v>
      </c>
      <c r="F11" s="318">
        <f>SUM(D11,E11)</f>
        <v>6959986</v>
      </c>
      <c r="G11" s="285">
        <f>F11/'- 44 -'!I11</f>
        <v>0.5996066710166955</v>
      </c>
    </row>
    <row r="12" spans="1:7" ht="13.5" customHeight="1">
      <c r="A12" s="423" t="s">
        <v>339</v>
      </c>
      <c r="B12" s="319">
        <f>'- 60 -'!E12</f>
        <v>11106986</v>
      </c>
      <c r="C12" s="319">
        <v>609824</v>
      </c>
      <c r="D12" s="319">
        <f aca="true" t="shared" si="0" ref="D12:D47">SUM(B12,C12)</f>
        <v>11716810</v>
      </c>
      <c r="E12" s="319">
        <v>9000</v>
      </c>
      <c r="F12" s="319">
        <f aca="true" t="shared" si="1" ref="F12:F47">SUM(D12,E12)</f>
        <v>11725810</v>
      </c>
      <c r="G12" s="286">
        <f>F12/'- 44 -'!I12</f>
        <v>0.5968040386667692</v>
      </c>
    </row>
    <row r="13" spans="1:7" ht="13.5" customHeight="1">
      <c r="A13" s="422" t="s">
        <v>340</v>
      </c>
      <c r="B13" s="318">
        <f>'- 60 -'!E13</f>
        <v>27541600</v>
      </c>
      <c r="C13" s="318">
        <v>916300</v>
      </c>
      <c r="D13" s="318">
        <f t="shared" si="0"/>
        <v>28457900</v>
      </c>
      <c r="E13" s="318">
        <v>0</v>
      </c>
      <c r="F13" s="318">
        <f t="shared" si="1"/>
        <v>28457900</v>
      </c>
      <c r="G13" s="285">
        <f>F13/'- 44 -'!I13</f>
        <v>0.5856462855226033</v>
      </c>
    </row>
    <row r="14" spans="1:7" ht="13.5" customHeight="1">
      <c r="A14" s="423" t="s">
        <v>377</v>
      </c>
      <c r="B14" s="319">
        <f>'- 60 -'!E14</f>
        <v>21598809</v>
      </c>
      <c r="C14" s="319">
        <v>2927904</v>
      </c>
      <c r="D14" s="319">
        <f t="shared" si="0"/>
        <v>24526713</v>
      </c>
      <c r="E14" s="319">
        <v>25000</v>
      </c>
      <c r="F14" s="319">
        <f t="shared" si="1"/>
        <v>24551713</v>
      </c>
      <c r="G14" s="286">
        <f>F14/'- 44 -'!I14</f>
        <v>0.6262771591458451</v>
      </c>
    </row>
    <row r="15" spans="1:7" ht="13.5" customHeight="1">
      <c r="A15" s="422" t="s">
        <v>341</v>
      </c>
      <c r="B15" s="318">
        <f>'- 60 -'!E15</f>
        <v>6660527</v>
      </c>
      <c r="C15" s="318">
        <v>423000</v>
      </c>
      <c r="D15" s="318">
        <f t="shared" si="0"/>
        <v>7083527</v>
      </c>
      <c r="E15" s="318">
        <v>0</v>
      </c>
      <c r="F15" s="318">
        <f t="shared" si="1"/>
        <v>7083527</v>
      </c>
      <c r="G15" s="285">
        <f>F15/'- 44 -'!I15</f>
        <v>0.5354308192910676</v>
      </c>
    </row>
    <row r="16" spans="1:7" ht="13.5" customHeight="1">
      <c r="A16" s="423" t="s">
        <v>342</v>
      </c>
      <c r="B16" s="319">
        <f>'- 60 -'!E16</f>
        <v>6143287</v>
      </c>
      <c r="C16" s="319">
        <v>175000</v>
      </c>
      <c r="D16" s="319">
        <f t="shared" si="0"/>
        <v>6318287</v>
      </c>
      <c r="E16" s="319">
        <v>0</v>
      </c>
      <c r="F16" s="319">
        <f t="shared" si="1"/>
        <v>6318287</v>
      </c>
      <c r="G16" s="286">
        <f>F16/'- 44 -'!I16</f>
        <v>0.5839828129409076</v>
      </c>
    </row>
    <row r="17" spans="1:7" ht="13.5" customHeight="1">
      <c r="A17" s="422" t="s">
        <v>343</v>
      </c>
      <c r="B17" s="318">
        <f>'- 60 -'!E17</f>
        <v>6682272</v>
      </c>
      <c r="C17" s="318">
        <v>200000</v>
      </c>
      <c r="D17" s="318">
        <f t="shared" si="0"/>
        <v>6882272</v>
      </c>
      <c r="E17" s="318">
        <v>51000</v>
      </c>
      <c r="F17" s="318">
        <f t="shared" si="1"/>
        <v>6933272</v>
      </c>
      <c r="G17" s="285">
        <f>F17/'- 44 -'!I17</f>
        <v>0.5422797773869679</v>
      </c>
    </row>
    <row r="18" spans="1:7" ht="13.5" customHeight="1">
      <c r="A18" s="423" t="s">
        <v>344</v>
      </c>
      <c r="B18" s="319">
        <f>'- 60 -'!E18</f>
        <v>27427395</v>
      </c>
      <c r="C18" s="319">
        <v>8490000</v>
      </c>
      <c r="D18" s="319">
        <f t="shared" si="0"/>
        <v>35917395</v>
      </c>
      <c r="E18" s="319">
        <v>854100</v>
      </c>
      <c r="F18" s="319">
        <f t="shared" si="1"/>
        <v>36771495</v>
      </c>
      <c r="G18" s="286">
        <f>F18/'- 44 -'!I18</f>
        <v>0.47561809406870015</v>
      </c>
    </row>
    <row r="19" spans="1:7" ht="13.5" customHeight="1">
      <c r="A19" s="422" t="s">
        <v>345</v>
      </c>
      <c r="B19" s="318">
        <f>'- 60 -'!E19</f>
        <v>12164627</v>
      </c>
      <c r="C19" s="318">
        <v>265000</v>
      </c>
      <c r="D19" s="318">
        <f t="shared" si="0"/>
        <v>12429627</v>
      </c>
      <c r="E19" s="318">
        <v>8000</v>
      </c>
      <c r="F19" s="318">
        <f t="shared" si="1"/>
        <v>12437627</v>
      </c>
      <c r="G19" s="285">
        <f>F19/'- 44 -'!I19</f>
        <v>0.6729361037259476</v>
      </c>
    </row>
    <row r="20" spans="1:7" ht="13.5" customHeight="1">
      <c r="A20" s="423" t="s">
        <v>346</v>
      </c>
      <c r="B20" s="319">
        <f>'- 60 -'!E20</f>
        <v>24834142</v>
      </c>
      <c r="C20" s="319">
        <v>578000</v>
      </c>
      <c r="D20" s="319">
        <f t="shared" si="0"/>
        <v>25412142</v>
      </c>
      <c r="E20" s="319">
        <v>78400</v>
      </c>
      <c r="F20" s="319">
        <f t="shared" si="1"/>
        <v>25490542</v>
      </c>
      <c r="G20" s="286">
        <f>F20/'- 44 -'!I20</f>
        <v>0.7026870910773373</v>
      </c>
    </row>
    <row r="21" spans="1:7" ht="13.5" customHeight="1">
      <c r="A21" s="422" t="s">
        <v>347</v>
      </c>
      <c r="B21" s="318">
        <f>'- 60 -'!E21</f>
        <v>14869469</v>
      </c>
      <c r="C21" s="318">
        <v>411200</v>
      </c>
      <c r="D21" s="318">
        <f t="shared" si="0"/>
        <v>15280669</v>
      </c>
      <c r="E21" s="318">
        <v>2000</v>
      </c>
      <c r="F21" s="318">
        <f t="shared" si="1"/>
        <v>15282669</v>
      </c>
      <c r="G21" s="285">
        <f>F21/'- 44 -'!I21</f>
        <v>0.6293567104558745</v>
      </c>
    </row>
    <row r="22" spans="1:7" ht="13.5" customHeight="1">
      <c r="A22" s="423" t="s">
        <v>348</v>
      </c>
      <c r="B22" s="319">
        <f>'- 60 -'!E22</f>
        <v>8556296</v>
      </c>
      <c r="C22" s="319">
        <v>325000</v>
      </c>
      <c r="D22" s="319">
        <f t="shared" si="0"/>
        <v>8881296</v>
      </c>
      <c r="E22" s="319">
        <v>1560</v>
      </c>
      <c r="F22" s="319">
        <f t="shared" si="1"/>
        <v>8882856</v>
      </c>
      <c r="G22" s="286">
        <f>F22/'- 44 -'!I22</f>
        <v>0.7049759266222685</v>
      </c>
    </row>
    <row r="23" spans="1:7" ht="13.5" customHeight="1">
      <c r="A23" s="422" t="s">
        <v>349</v>
      </c>
      <c r="B23" s="318">
        <f>'- 60 -'!E23</f>
        <v>7325968</v>
      </c>
      <c r="C23" s="318">
        <v>172000</v>
      </c>
      <c r="D23" s="318">
        <f t="shared" si="0"/>
        <v>7497968</v>
      </c>
      <c r="E23" s="318">
        <v>0</v>
      </c>
      <c r="F23" s="318">
        <f t="shared" si="1"/>
        <v>7497968</v>
      </c>
      <c r="G23" s="285">
        <f>F23/'- 44 -'!I23</f>
        <v>0.6903516545538498</v>
      </c>
    </row>
    <row r="24" spans="1:7" ht="13.5" customHeight="1">
      <c r="A24" s="423" t="s">
        <v>350</v>
      </c>
      <c r="B24" s="319">
        <f>'- 60 -'!E24</f>
        <v>19799522</v>
      </c>
      <c r="C24" s="319">
        <v>752000</v>
      </c>
      <c r="D24" s="319">
        <f t="shared" si="0"/>
        <v>20551522</v>
      </c>
      <c r="E24" s="319">
        <v>0</v>
      </c>
      <c r="F24" s="319">
        <f t="shared" si="1"/>
        <v>20551522</v>
      </c>
      <c r="G24" s="286">
        <f>F24/'- 44 -'!I24</f>
        <v>0.5842207548454396</v>
      </c>
    </row>
    <row r="25" spans="1:7" ht="13.5" customHeight="1">
      <c r="A25" s="422" t="s">
        <v>351</v>
      </c>
      <c r="B25" s="318">
        <f>'- 60 -'!E25</f>
        <v>60903196</v>
      </c>
      <c r="C25" s="318">
        <v>2490237</v>
      </c>
      <c r="D25" s="318">
        <f t="shared" si="0"/>
        <v>63393433</v>
      </c>
      <c r="E25" s="318">
        <v>104000</v>
      </c>
      <c r="F25" s="318">
        <f t="shared" si="1"/>
        <v>63497433</v>
      </c>
      <c r="G25" s="285">
        <f>F25/'- 44 -'!I25</f>
        <v>0.5621139714357364</v>
      </c>
    </row>
    <row r="26" spans="1:7" ht="13.5" customHeight="1">
      <c r="A26" s="423" t="s">
        <v>352</v>
      </c>
      <c r="B26" s="319">
        <f>'- 60 -'!E26</f>
        <v>16175392</v>
      </c>
      <c r="C26" s="319">
        <v>485316</v>
      </c>
      <c r="D26" s="319">
        <f t="shared" si="0"/>
        <v>16660708</v>
      </c>
      <c r="E26" s="319">
        <v>27000</v>
      </c>
      <c r="F26" s="319">
        <f t="shared" si="1"/>
        <v>16687708</v>
      </c>
      <c r="G26" s="286">
        <f>F26/'- 44 -'!I26</f>
        <v>0.6246342496230812</v>
      </c>
    </row>
    <row r="27" spans="1:7" ht="13.5" customHeight="1">
      <c r="A27" s="422" t="s">
        <v>353</v>
      </c>
      <c r="B27" s="318">
        <f>'- 60 -'!E27</f>
        <v>18188612</v>
      </c>
      <c r="C27" s="318">
        <v>395000</v>
      </c>
      <c r="D27" s="318">
        <f t="shared" si="0"/>
        <v>18583612</v>
      </c>
      <c r="E27" s="318">
        <v>0</v>
      </c>
      <c r="F27" s="318">
        <f t="shared" si="1"/>
        <v>18583612</v>
      </c>
      <c r="G27" s="285">
        <f>F27/'- 44 -'!I27</f>
        <v>0.6806323992254605</v>
      </c>
    </row>
    <row r="28" spans="1:7" ht="13.5" customHeight="1">
      <c r="A28" s="423" t="s">
        <v>354</v>
      </c>
      <c r="B28" s="319">
        <f>'- 60 -'!E28</f>
        <v>9496246</v>
      </c>
      <c r="C28" s="319">
        <v>273333</v>
      </c>
      <c r="D28" s="319">
        <f t="shared" si="0"/>
        <v>9769579</v>
      </c>
      <c r="E28" s="319">
        <v>0</v>
      </c>
      <c r="F28" s="319">
        <f t="shared" si="1"/>
        <v>9769579</v>
      </c>
      <c r="G28" s="286">
        <f>F28/'- 44 -'!I28</f>
        <v>0.5972843006213276</v>
      </c>
    </row>
    <row r="29" spans="1:7" ht="13.5" customHeight="1">
      <c r="A29" s="422" t="s">
        <v>355</v>
      </c>
      <c r="B29" s="318">
        <f>'- 60 -'!E29</f>
        <v>47237555</v>
      </c>
      <c r="C29" s="318">
        <v>2157796</v>
      </c>
      <c r="D29" s="318">
        <f t="shared" si="0"/>
        <v>49395351</v>
      </c>
      <c r="E29" s="318">
        <v>0</v>
      </c>
      <c r="F29" s="318">
        <f t="shared" si="1"/>
        <v>49395351</v>
      </c>
      <c r="G29" s="285">
        <f>F29/'- 44 -'!I29</f>
        <v>0.45473777048557695</v>
      </c>
    </row>
    <row r="30" spans="1:7" ht="13.5" customHeight="1">
      <c r="A30" s="423" t="s">
        <v>356</v>
      </c>
      <c r="B30" s="319">
        <f>'- 60 -'!E30</f>
        <v>6374815</v>
      </c>
      <c r="C30" s="319">
        <v>160910</v>
      </c>
      <c r="D30" s="319">
        <f t="shared" si="0"/>
        <v>6535725</v>
      </c>
      <c r="E30" s="319">
        <v>0</v>
      </c>
      <c r="F30" s="319">
        <f t="shared" si="1"/>
        <v>6535725</v>
      </c>
      <c r="G30" s="286">
        <f>F30/'- 44 -'!I30</f>
        <v>0.6423223524611141</v>
      </c>
    </row>
    <row r="31" spans="1:7" ht="13.5" customHeight="1">
      <c r="A31" s="422" t="s">
        <v>357</v>
      </c>
      <c r="B31" s="318">
        <f>'- 60 -'!E31</f>
        <v>14246951</v>
      </c>
      <c r="C31" s="318">
        <v>599443</v>
      </c>
      <c r="D31" s="318">
        <f t="shared" si="0"/>
        <v>14846394</v>
      </c>
      <c r="E31" s="318">
        <v>0</v>
      </c>
      <c r="F31" s="318">
        <f t="shared" si="1"/>
        <v>14846394</v>
      </c>
      <c r="G31" s="285">
        <f>F31/'- 44 -'!I31</f>
        <v>0.6098562911747847</v>
      </c>
    </row>
    <row r="32" spans="1:7" ht="13.5" customHeight="1">
      <c r="A32" s="423" t="s">
        <v>358</v>
      </c>
      <c r="B32" s="319">
        <f>'- 60 -'!E32</f>
        <v>10904336</v>
      </c>
      <c r="C32" s="319">
        <v>620345</v>
      </c>
      <c r="D32" s="319">
        <f t="shared" si="0"/>
        <v>11524681</v>
      </c>
      <c r="E32" s="319">
        <v>4000</v>
      </c>
      <c r="F32" s="319">
        <f t="shared" si="1"/>
        <v>11528681</v>
      </c>
      <c r="G32" s="286">
        <f>F32/'- 44 -'!I32</f>
        <v>0.5949854586051243</v>
      </c>
    </row>
    <row r="33" spans="1:7" ht="13.5" customHeight="1">
      <c r="A33" s="422" t="s">
        <v>359</v>
      </c>
      <c r="B33" s="318">
        <f>'- 60 -'!E33</f>
        <v>13063509</v>
      </c>
      <c r="C33" s="318">
        <v>315000</v>
      </c>
      <c r="D33" s="318">
        <f t="shared" si="0"/>
        <v>13378509</v>
      </c>
      <c r="E33" s="318">
        <v>0</v>
      </c>
      <c r="F33" s="318">
        <f t="shared" si="1"/>
        <v>13378509</v>
      </c>
      <c r="G33" s="285">
        <f>F33/'- 44 -'!I33</f>
        <v>0.619161433328713</v>
      </c>
    </row>
    <row r="34" spans="1:7" ht="13.5" customHeight="1">
      <c r="A34" s="423" t="s">
        <v>360</v>
      </c>
      <c r="B34" s="319">
        <f>'- 60 -'!E34</f>
        <v>10307930</v>
      </c>
      <c r="C34" s="319">
        <v>387175</v>
      </c>
      <c r="D34" s="319">
        <f t="shared" si="0"/>
        <v>10695105</v>
      </c>
      <c r="E34" s="319">
        <v>0</v>
      </c>
      <c r="F34" s="319">
        <f t="shared" si="1"/>
        <v>10695105</v>
      </c>
      <c r="G34" s="286">
        <f>F34/'- 44 -'!I34</f>
        <v>0.5810034436678553</v>
      </c>
    </row>
    <row r="35" spans="1:7" ht="13.5" customHeight="1">
      <c r="A35" s="422" t="s">
        <v>361</v>
      </c>
      <c r="B35" s="318">
        <f>'- 60 -'!E35</f>
        <v>73732401</v>
      </c>
      <c r="C35" s="318">
        <v>2536488</v>
      </c>
      <c r="D35" s="318">
        <f t="shared" si="0"/>
        <v>76268889</v>
      </c>
      <c r="E35" s="318">
        <v>0</v>
      </c>
      <c r="F35" s="318">
        <f t="shared" si="1"/>
        <v>76268889</v>
      </c>
      <c r="G35" s="285">
        <f>F35/'- 44 -'!I35</f>
        <v>0.591733382079571</v>
      </c>
    </row>
    <row r="36" spans="1:7" ht="13.5" customHeight="1">
      <c r="A36" s="423" t="s">
        <v>362</v>
      </c>
      <c r="B36" s="319">
        <f>'- 60 -'!E36</f>
        <v>9214357</v>
      </c>
      <c r="C36" s="319">
        <v>270000</v>
      </c>
      <c r="D36" s="319">
        <f t="shared" si="0"/>
        <v>9484357</v>
      </c>
      <c r="E36" s="319">
        <v>10000</v>
      </c>
      <c r="F36" s="319">
        <f t="shared" si="1"/>
        <v>9494357</v>
      </c>
      <c r="G36" s="286">
        <f>F36/'- 44 -'!I36</f>
        <v>0.5644778761114561</v>
      </c>
    </row>
    <row r="37" spans="1:7" ht="13.5" customHeight="1">
      <c r="A37" s="422" t="s">
        <v>363</v>
      </c>
      <c r="B37" s="318">
        <f>'- 60 -'!E37</f>
        <v>16493805</v>
      </c>
      <c r="C37" s="318">
        <v>384745</v>
      </c>
      <c r="D37" s="318">
        <f t="shared" si="0"/>
        <v>16878550</v>
      </c>
      <c r="E37" s="318">
        <v>0</v>
      </c>
      <c r="F37" s="318">
        <f t="shared" si="1"/>
        <v>16878550</v>
      </c>
      <c r="G37" s="285">
        <f>F37/'- 44 -'!I37</f>
        <v>0.6339553653325756</v>
      </c>
    </row>
    <row r="38" spans="1:7" ht="13.5" customHeight="1">
      <c r="A38" s="423" t="s">
        <v>364</v>
      </c>
      <c r="B38" s="319">
        <f>'- 60 -'!E38</f>
        <v>37553987</v>
      </c>
      <c r="C38" s="319">
        <v>2696600</v>
      </c>
      <c r="D38" s="319">
        <f t="shared" si="0"/>
        <v>40250587</v>
      </c>
      <c r="E38" s="319">
        <v>21000</v>
      </c>
      <c r="F38" s="319">
        <f t="shared" si="1"/>
        <v>40271587</v>
      </c>
      <c r="G38" s="286">
        <f>F38/'- 44 -'!I38</f>
        <v>0.587258766026487</v>
      </c>
    </row>
    <row r="39" spans="1:7" ht="13.5" customHeight="1">
      <c r="A39" s="422" t="s">
        <v>365</v>
      </c>
      <c r="B39" s="318">
        <f>'- 60 -'!E39</f>
        <v>8039689</v>
      </c>
      <c r="C39" s="318">
        <v>254000</v>
      </c>
      <c r="D39" s="318">
        <f t="shared" si="0"/>
        <v>8293689</v>
      </c>
      <c r="E39" s="318">
        <v>94400</v>
      </c>
      <c r="F39" s="318">
        <f t="shared" si="1"/>
        <v>8388089</v>
      </c>
      <c r="G39" s="285">
        <f>F39/'- 44 -'!I39</f>
        <v>0.5524761841030288</v>
      </c>
    </row>
    <row r="40" spans="1:7" ht="13.5" customHeight="1">
      <c r="A40" s="423" t="s">
        <v>366</v>
      </c>
      <c r="B40" s="319">
        <f>'- 60 -'!E40</f>
        <v>32548394</v>
      </c>
      <c r="C40" s="319">
        <v>1672036</v>
      </c>
      <c r="D40" s="319">
        <f t="shared" si="0"/>
        <v>34220430</v>
      </c>
      <c r="E40" s="319">
        <v>17000</v>
      </c>
      <c r="F40" s="319">
        <f t="shared" si="1"/>
        <v>34237430</v>
      </c>
      <c r="G40" s="286">
        <f>F40/'- 44 -'!I40</f>
        <v>0.4897405527692001</v>
      </c>
    </row>
    <row r="41" spans="1:7" ht="13.5" customHeight="1">
      <c r="A41" s="422" t="s">
        <v>367</v>
      </c>
      <c r="B41" s="318">
        <f>'- 60 -'!E41</f>
        <v>21690072</v>
      </c>
      <c r="C41" s="318">
        <v>1688445</v>
      </c>
      <c r="D41" s="318">
        <f t="shared" si="0"/>
        <v>23378517</v>
      </c>
      <c r="E41" s="318">
        <v>0</v>
      </c>
      <c r="F41" s="318">
        <f t="shared" si="1"/>
        <v>23378517</v>
      </c>
      <c r="G41" s="285">
        <f>F41/'- 44 -'!I41</f>
        <v>0.5645029066379249</v>
      </c>
    </row>
    <row r="42" spans="1:7" ht="13.5" customHeight="1">
      <c r="A42" s="423" t="s">
        <v>368</v>
      </c>
      <c r="B42" s="319">
        <f>'- 60 -'!E42</f>
        <v>9327881</v>
      </c>
      <c r="C42" s="319">
        <v>255363</v>
      </c>
      <c r="D42" s="319">
        <f t="shared" si="0"/>
        <v>9583244</v>
      </c>
      <c r="E42" s="319">
        <v>44700</v>
      </c>
      <c r="F42" s="319">
        <f t="shared" si="1"/>
        <v>9627944</v>
      </c>
      <c r="G42" s="286">
        <f>F42/'- 44 -'!I42</f>
        <v>0.6275469965561626</v>
      </c>
    </row>
    <row r="43" spans="1:7" ht="13.5" customHeight="1">
      <c r="A43" s="422" t="s">
        <v>369</v>
      </c>
      <c r="B43" s="318">
        <f>'- 60 -'!E43</f>
        <v>5251970</v>
      </c>
      <c r="C43" s="318">
        <v>310000</v>
      </c>
      <c r="D43" s="318">
        <f t="shared" si="0"/>
        <v>5561970</v>
      </c>
      <c r="E43" s="318">
        <v>640</v>
      </c>
      <c r="F43" s="318">
        <f t="shared" si="1"/>
        <v>5562610</v>
      </c>
      <c r="G43" s="285">
        <f>F43/'- 44 -'!I43</f>
        <v>0.5985018222069965</v>
      </c>
    </row>
    <row r="44" spans="1:7" ht="13.5" customHeight="1">
      <c r="A44" s="423" t="s">
        <v>370</v>
      </c>
      <c r="B44" s="319">
        <f>'- 60 -'!E44</f>
        <v>5021625</v>
      </c>
      <c r="C44" s="319">
        <v>106848</v>
      </c>
      <c r="D44" s="319">
        <f t="shared" si="0"/>
        <v>5128473</v>
      </c>
      <c r="E44" s="319">
        <v>0</v>
      </c>
      <c r="F44" s="319">
        <f t="shared" si="1"/>
        <v>5128473</v>
      </c>
      <c r="G44" s="286">
        <f>F44/'- 44 -'!I44</f>
        <v>0.7108044086321507</v>
      </c>
    </row>
    <row r="45" spans="1:7" ht="13.5" customHeight="1">
      <c r="A45" s="422" t="s">
        <v>371</v>
      </c>
      <c r="B45" s="318">
        <f>'- 60 -'!E45</f>
        <v>5899209</v>
      </c>
      <c r="C45" s="318">
        <v>408314</v>
      </c>
      <c r="D45" s="318">
        <f t="shared" si="0"/>
        <v>6307523</v>
      </c>
      <c r="E45" s="318">
        <v>11500</v>
      </c>
      <c r="F45" s="318">
        <f t="shared" si="1"/>
        <v>6319023</v>
      </c>
      <c r="G45" s="285">
        <f>F45/'- 44 -'!I45</f>
        <v>0.6120721419173063</v>
      </c>
    </row>
    <row r="46" spans="1:7" ht="13.5" customHeight="1">
      <c r="A46" s="423" t="s">
        <v>372</v>
      </c>
      <c r="B46" s="319">
        <f>'- 60 -'!E46</f>
        <v>130846100</v>
      </c>
      <c r="C46" s="319">
        <v>8896500</v>
      </c>
      <c r="D46" s="319">
        <f t="shared" si="0"/>
        <v>139742600</v>
      </c>
      <c r="E46" s="319">
        <v>1833400</v>
      </c>
      <c r="F46" s="319">
        <f t="shared" si="1"/>
        <v>141576000</v>
      </c>
      <c r="G46" s="286">
        <f>F46/'- 44 -'!I46</f>
        <v>0.537791376785582</v>
      </c>
    </row>
    <row r="47" spans="1:7" ht="13.5" customHeight="1">
      <c r="A47" s="422" t="s">
        <v>376</v>
      </c>
      <c r="B47" s="318">
        <f>'- 60 -'!E47</f>
        <v>674181</v>
      </c>
      <c r="C47" s="318">
        <v>3409800</v>
      </c>
      <c r="D47" s="318">
        <f t="shared" si="0"/>
        <v>4083981</v>
      </c>
      <c r="E47" s="318">
        <v>0</v>
      </c>
      <c r="F47" s="318">
        <f t="shared" si="1"/>
        <v>4083981</v>
      </c>
      <c r="G47" s="285">
        <f>F47/'- 44 -'!I47</f>
        <v>0.4475161587067994</v>
      </c>
    </row>
    <row r="48" spans="1:7" ht="4.5" customHeight="1">
      <c r="A48" s="424"/>
      <c r="B48" s="320"/>
      <c r="C48" s="320"/>
      <c r="D48" s="320"/>
      <c r="E48" s="320"/>
      <c r="F48" s="320"/>
      <c r="G48" s="163"/>
    </row>
    <row r="49" spans="1:7" ht="13.5" customHeight="1">
      <c r="A49" s="418" t="s">
        <v>373</v>
      </c>
      <c r="B49" s="321">
        <f>SUM(B11:B47)</f>
        <v>764682699</v>
      </c>
      <c r="C49" s="321">
        <f>SUM(C11:C47)</f>
        <v>47198922</v>
      </c>
      <c r="D49" s="321">
        <f>SUM(D11:D47)</f>
        <v>811881621</v>
      </c>
      <c r="E49" s="321">
        <f>SUM(E11:E47)</f>
        <v>3197100</v>
      </c>
      <c r="F49" s="321">
        <f>SUM(F11:F47)</f>
        <v>815078721</v>
      </c>
      <c r="G49" s="82">
        <f>F49/'- 44 -'!$I49</f>
        <v>0.566529259545868</v>
      </c>
    </row>
    <row r="50" spans="1:7" ht="4.5" customHeight="1">
      <c r="A50" s="424" t="s">
        <v>3</v>
      </c>
      <c r="B50" s="320"/>
      <c r="C50" s="320"/>
      <c r="D50" s="320"/>
      <c r="E50" s="320"/>
      <c r="F50" s="320"/>
      <c r="G50" s="163"/>
    </row>
    <row r="51" spans="1:7" ht="13.5" customHeight="1">
      <c r="A51" s="423" t="s">
        <v>374</v>
      </c>
      <c r="B51" s="319">
        <f>'- 60 -'!E51</f>
        <v>217328</v>
      </c>
      <c r="C51" s="319">
        <v>0</v>
      </c>
      <c r="D51" s="319">
        <f>SUM(B51,C51)</f>
        <v>217328</v>
      </c>
      <c r="E51" s="319">
        <v>0</v>
      </c>
      <c r="F51" s="319">
        <f>SUM(D51,E51)</f>
        <v>217328</v>
      </c>
      <c r="G51" s="286">
        <f>F51/'- 44 -'!I51</f>
        <v>0.15316837258604127</v>
      </c>
    </row>
    <row r="52" spans="1:7" ht="13.5" customHeight="1">
      <c r="A52" s="422" t="s">
        <v>375</v>
      </c>
      <c r="B52" s="318">
        <f>'- 60 -'!E52</f>
        <v>465064</v>
      </c>
      <c r="C52" s="318">
        <v>38000</v>
      </c>
      <c r="D52" s="318">
        <f>SUM(B52,C52)</f>
        <v>503064</v>
      </c>
      <c r="E52" s="318">
        <v>3500</v>
      </c>
      <c r="F52" s="318">
        <f>SUM(D52,E52)</f>
        <v>506564</v>
      </c>
      <c r="G52" s="285">
        <f>F52/'- 44 -'!I52</f>
        <v>0.2111994529937336</v>
      </c>
    </row>
    <row r="53" spans="1:7" ht="49.5" customHeight="1">
      <c r="A53" s="336"/>
      <c r="B53" s="336"/>
      <c r="C53" s="336"/>
      <c r="D53" s="336"/>
      <c r="E53" s="336"/>
      <c r="F53" s="336"/>
      <c r="G53" s="336"/>
    </row>
    <row r="54" spans="1:7" ht="12" customHeight="1">
      <c r="A54" s="230" t="s">
        <v>566</v>
      </c>
      <c r="C54" s="101"/>
      <c r="D54" s="148"/>
      <c r="E54" s="148"/>
      <c r="F54" s="148"/>
      <c r="G54" s="148"/>
    </row>
    <row r="55" spans="1:7" ht="12" customHeight="1">
      <c r="A55" s="230" t="s">
        <v>415</v>
      </c>
      <c r="C55" s="101"/>
      <c r="D55" s="148"/>
      <c r="E55" s="148"/>
      <c r="F55" s="148"/>
      <c r="G55" s="148"/>
    </row>
    <row r="56" spans="1:7" ht="12" customHeight="1">
      <c r="A56" s="230" t="s">
        <v>416</v>
      </c>
      <c r="C56" s="101"/>
      <c r="D56" s="148"/>
      <c r="E56" s="148"/>
      <c r="F56" s="148"/>
      <c r="G56" s="148"/>
    </row>
    <row r="57" spans="1:7" ht="12" customHeight="1">
      <c r="A57" s="4"/>
      <c r="C57" s="101"/>
      <c r="D57" s="100"/>
      <c r="E57" s="100"/>
      <c r="F57" s="100"/>
      <c r="G57" s="100"/>
    </row>
    <row r="58" spans="1:7" ht="12" customHeight="1">
      <c r="A58" s="4"/>
      <c r="C58" s="140"/>
      <c r="D58" s="106"/>
      <c r="E58" s="106"/>
      <c r="F58" s="106"/>
      <c r="G58" s="106"/>
    </row>
    <row r="59" spans="2:7" ht="12" customHeight="1">
      <c r="B59" s="106"/>
      <c r="C59" s="106"/>
      <c r="D59" s="106"/>
      <c r="E59" s="106"/>
      <c r="F59" s="106"/>
      <c r="G59" s="106"/>
    </row>
    <row r="60" spans="2:7" ht="12.75">
      <c r="B60" s="106"/>
      <c r="C60" s="106"/>
      <c r="D60" s="106"/>
      <c r="E60" s="106"/>
      <c r="F60" s="140"/>
      <c r="G60" s="140"/>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I58"/>
  <sheetViews>
    <sheetView showGridLines="0" showZeros="0" workbookViewId="0" topLeftCell="A1">
      <selection activeCell="A1" sqref="A1"/>
    </sheetView>
  </sheetViews>
  <sheetFormatPr defaultColWidth="15.83203125" defaultRowHeight="12"/>
  <cols>
    <col min="1" max="1" width="34.83203125" style="68" customWidth="1"/>
    <col min="2" max="2" width="16.83203125" style="68" customWidth="1"/>
    <col min="3" max="3" width="8.83203125" style="68" customWidth="1"/>
    <col min="4" max="4" width="15.83203125" style="68" customWidth="1"/>
    <col min="5" max="5" width="8.83203125" style="68" customWidth="1"/>
    <col min="6" max="6" width="15.83203125" style="68" customWidth="1"/>
    <col min="7" max="7" width="8.83203125" style="68" customWidth="1"/>
    <col min="8" max="8" width="15.83203125" style="68" customWidth="1"/>
    <col min="9" max="9" width="8.83203125" style="68" customWidth="1"/>
    <col min="10" max="16384" width="15.83203125" style="68" customWidth="1"/>
  </cols>
  <sheetData>
    <row r="1" ht="6.75" customHeight="1">
      <c r="A1" s="66"/>
    </row>
    <row r="2" spans="1:9" ht="15.75" customHeight="1">
      <c r="A2" s="358"/>
      <c r="B2" s="554" t="s">
        <v>574</v>
      </c>
      <c r="C2" s="86"/>
      <c r="D2" s="86"/>
      <c r="E2" s="86"/>
      <c r="F2" s="86"/>
      <c r="G2" s="362"/>
      <c r="H2" s="283"/>
      <c r="I2" s="360" t="s">
        <v>4</v>
      </c>
    </row>
    <row r="3" ht="15.75" customHeight="1">
      <c r="A3" s="88"/>
    </row>
    <row r="4" spans="2:9" ht="15.75" customHeight="1">
      <c r="B4" s="117"/>
      <c r="C4" s="117"/>
      <c r="D4" s="117"/>
      <c r="E4" s="117"/>
      <c r="F4" s="117"/>
      <c r="G4" s="117"/>
      <c r="H4" s="117"/>
      <c r="I4" s="126"/>
    </row>
    <row r="5" spans="2:9" ht="15.75" customHeight="1">
      <c r="B5" s="44"/>
      <c r="C5" s="117"/>
      <c r="D5" s="117"/>
      <c r="E5" s="117"/>
      <c r="F5" s="117"/>
      <c r="G5" s="117"/>
      <c r="H5" s="117"/>
      <c r="I5" s="117"/>
    </row>
    <row r="6" spans="2:9" ht="15.75" customHeight="1">
      <c r="B6" s="117"/>
      <c r="C6" s="117"/>
      <c r="D6" s="117"/>
      <c r="E6" s="117"/>
      <c r="F6" s="117"/>
      <c r="G6" s="117"/>
      <c r="H6" s="117"/>
      <c r="I6" s="117"/>
    </row>
    <row r="7" spans="2:9" ht="15.75" customHeight="1">
      <c r="B7" s="54" t="s">
        <v>128</v>
      </c>
      <c r="C7" s="53"/>
      <c r="D7" s="52" t="s">
        <v>129</v>
      </c>
      <c r="E7" s="53"/>
      <c r="F7" s="52" t="s">
        <v>130</v>
      </c>
      <c r="G7" s="53"/>
      <c r="H7" s="149"/>
      <c r="I7" s="53"/>
    </row>
    <row r="8" spans="1:9" ht="15.75" customHeight="1">
      <c r="A8" s="323"/>
      <c r="B8" s="56" t="s">
        <v>150</v>
      </c>
      <c r="C8" s="57"/>
      <c r="D8" s="56" t="s">
        <v>150</v>
      </c>
      <c r="E8" s="57"/>
      <c r="F8" s="56" t="s">
        <v>151</v>
      </c>
      <c r="G8" s="57"/>
      <c r="H8" s="56" t="s">
        <v>152</v>
      </c>
      <c r="I8" s="57"/>
    </row>
    <row r="9" spans="1:9" ht="15.75" customHeight="1">
      <c r="A9" s="324" t="s">
        <v>99</v>
      </c>
      <c r="B9" s="128" t="s">
        <v>154</v>
      </c>
      <c r="C9" s="127" t="s">
        <v>101</v>
      </c>
      <c r="D9" s="127" t="s">
        <v>154</v>
      </c>
      <c r="E9" s="127" t="s">
        <v>101</v>
      </c>
      <c r="F9" s="127" t="s">
        <v>154</v>
      </c>
      <c r="G9" s="127" t="s">
        <v>101</v>
      </c>
      <c r="H9" s="152" t="s">
        <v>154</v>
      </c>
      <c r="I9" s="152" t="s">
        <v>101</v>
      </c>
    </row>
    <row r="10" spans="1:9" ht="4.5" customHeight="1">
      <c r="A10" s="63"/>
      <c r="B10" s="123"/>
      <c r="C10" s="123"/>
      <c r="D10" s="123"/>
      <c r="E10" s="123"/>
      <c r="F10" s="123"/>
      <c r="G10" s="123"/>
      <c r="H10" s="123"/>
      <c r="I10" s="123"/>
    </row>
    <row r="11" spans="1:9" ht="13.5" customHeight="1">
      <c r="A11" s="422" t="s">
        <v>338</v>
      </c>
      <c r="B11" s="318">
        <v>0</v>
      </c>
      <c r="C11" s="285">
        <f>B11/'- 44 -'!I11</f>
        <v>0</v>
      </c>
      <c r="D11" s="318">
        <v>4453000</v>
      </c>
      <c r="E11" s="285">
        <f>D11/'- 44 -'!I11</f>
        <v>0.38362843057979495</v>
      </c>
      <c r="F11" s="318">
        <v>57000</v>
      </c>
      <c r="G11" s="285">
        <f>F11/'- 44 -'!I11</f>
        <v>0.0049105817523126686</v>
      </c>
      <c r="H11" s="318">
        <v>0</v>
      </c>
      <c r="I11" s="285">
        <f>H11/'- 44 -'!I11</f>
        <v>0</v>
      </c>
    </row>
    <row r="12" spans="1:9" ht="13.5" customHeight="1">
      <c r="A12" s="423" t="s">
        <v>339</v>
      </c>
      <c r="B12" s="319">
        <v>99500</v>
      </c>
      <c r="C12" s="286">
        <f>B12/'- 44 -'!I12</f>
        <v>0.00506421320551361</v>
      </c>
      <c r="D12" s="319">
        <v>7224362</v>
      </c>
      <c r="E12" s="286">
        <f>D12/'- 44 -'!I12</f>
        <v>0.36769557227950467</v>
      </c>
      <c r="F12" s="319">
        <v>176000</v>
      </c>
      <c r="G12" s="286">
        <f>F12/'- 44 -'!I12</f>
        <v>0.008957804263019049</v>
      </c>
      <c r="H12" s="319">
        <v>200000</v>
      </c>
      <c r="I12" s="286">
        <f>H12/'- 44 -'!I12</f>
        <v>0.01017932302615801</v>
      </c>
    </row>
    <row r="13" spans="1:9" ht="13.5" customHeight="1">
      <c r="A13" s="422" t="s">
        <v>340</v>
      </c>
      <c r="B13" s="318">
        <v>15100</v>
      </c>
      <c r="C13" s="285">
        <f>B13/'- 44 -'!I13</f>
        <v>0.0003107488223442809</v>
      </c>
      <c r="D13" s="318">
        <v>18869600</v>
      </c>
      <c r="E13" s="285">
        <f>D13/'- 44 -'!I13</f>
        <v>0.38832489921242663</v>
      </c>
      <c r="F13" s="318">
        <v>177700</v>
      </c>
      <c r="G13" s="285">
        <f>F13/'- 44 -'!I13</f>
        <v>0.003656957995402564</v>
      </c>
      <c r="H13" s="318">
        <v>455500</v>
      </c>
      <c r="I13" s="285">
        <f>H13/'- 44 -'!I13</f>
        <v>0.009373913150849003</v>
      </c>
    </row>
    <row r="14" spans="1:9" ht="13.5" customHeight="1">
      <c r="A14" s="423" t="s">
        <v>377</v>
      </c>
      <c r="B14" s="319">
        <v>2400000</v>
      </c>
      <c r="C14" s="286">
        <f>B14/'- 44 -'!I14</f>
        <v>0.06122037928473782</v>
      </c>
      <c r="D14" s="319">
        <v>11785919</v>
      </c>
      <c r="E14" s="286">
        <f>D14/'- 44 -'!I14</f>
        <v>0.3006410130829991</v>
      </c>
      <c r="F14" s="319">
        <v>265000</v>
      </c>
      <c r="G14" s="286">
        <f>F14/'- 44 -'!I14</f>
        <v>0.006759750212689801</v>
      </c>
      <c r="H14" s="319">
        <v>0</v>
      </c>
      <c r="I14" s="286">
        <f>H14/'- 44 -'!I14</f>
        <v>0</v>
      </c>
    </row>
    <row r="15" spans="1:9" ht="13.5" customHeight="1">
      <c r="A15" s="422" t="s">
        <v>341</v>
      </c>
      <c r="B15" s="318">
        <v>0</v>
      </c>
      <c r="C15" s="285">
        <f>B15/'- 44 -'!I15</f>
        <v>0</v>
      </c>
      <c r="D15" s="318">
        <v>5919557</v>
      </c>
      <c r="E15" s="285">
        <f>D15/'- 44 -'!I15</f>
        <v>0.4474484609644566</v>
      </c>
      <c r="F15" s="318">
        <v>30000</v>
      </c>
      <c r="G15" s="285">
        <f>F15/'- 44 -'!I15</f>
        <v>0.0022676449992683066</v>
      </c>
      <c r="H15" s="318">
        <v>120000</v>
      </c>
      <c r="I15" s="285">
        <f>H15/'- 44 -'!I15</f>
        <v>0.009070579997073227</v>
      </c>
    </row>
    <row r="16" spans="1:9" ht="13.5" customHeight="1">
      <c r="A16" s="423" t="s">
        <v>342</v>
      </c>
      <c r="B16" s="319">
        <v>0</v>
      </c>
      <c r="C16" s="286">
        <f>B16/'- 44 -'!I16</f>
        <v>0</v>
      </c>
      <c r="D16" s="319">
        <v>3080475</v>
      </c>
      <c r="E16" s="286">
        <f>D16/'- 44 -'!I16</f>
        <v>0.28472028188876863</v>
      </c>
      <c r="F16" s="319">
        <v>189389</v>
      </c>
      <c r="G16" s="286">
        <f>F16/'- 44 -'!I16</f>
        <v>0.017504732051593343</v>
      </c>
      <c r="H16" s="319">
        <v>0</v>
      </c>
      <c r="I16" s="286">
        <f>H16/'- 44 -'!I16</f>
        <v>0</v>
      </c>
    </row>
    <row r="17" spans="1:9" ht="13.5" customHeight="1">
      <c r="A17" s="422" t="s">
        <v>343</v>
      </c>
      <c r="B17" s="318">
        <v>0</v>
      </c>
      <c r="C17" s="285">
        <f>B17/'- 44 -'!I17</f>
        <v>0</v>
      </c>
      <c r="D17" s="318">
        <v>5074563</v>
      </c>
      <c r="E17" s="285">
        <f>D17/'- 44 -'!I17</f>
        <v>0.3969024861531675</v>
      </c>
      <c r="F17" s="318">
        <v>17200</v>
      </c>
      <c r="G17" s="285">
        <f>F17/'- 44 -'!I17</f>
        <v>0.001345282886789361</v>
      </c>
      <c r="H17" s="318">
        <v>713680</v>
      </c>
      <c r="I17" s="285">
        <f>H17/'- 44 -'!I17</f>
        <v>0.055819854107199494</v>
      </c>
    </row>
    <row r="18" spans="1:9" ht="13.5" customHeight="1">
      <c r="A18" s="423" t="s">
        <v>344</v>
      </c>
      <c r="B18" s="319">
        <v>15155518</v>
      </c>
      <c r="C18" s="286">
        <f>B18/'- 44 -'!I18</f>
        <v>0.1960278902389984</v>
      </c>
      <c r="D18" s="319">
        <v>2942414</v>
      </c>
      <c r="E18" s="286">
        <f>D18/'- 44 -'!I18</f>
        <v>0.038058429189269036</v>
      </c>
      <c r="F18" s="319">
        <v>0</v>
      </c>
      <c r="G18" s="286">
        <f>F18/'- 44 -'!I18</f>
        <v>0</v>
      </c>
      <c r="H18" s="319">
        <v>19954444</v>
      </c>
      <c r="I18" s="286">
        <f>H18/'- 44 -'!I18</f>
        <v>0.258099232122072</v>
      </c>
    </row>
    <row r="19" spans="1:9" ht="13.5" customHeight="1">
      <c r="A19" s="422" t="s">
        <v>345</v>
      </c>
      <c r="B19" s="318">
        <v>0</v>
      </c>
      <c r="C19" s="285">
        <f>B19/'- 44 -'!I19</f>
        <v>0</v>
      </c>
      <c r="D19" s="318">
        <v>5800000</v>
      </c>
      <c r="E19" s="285">
        <f>D19/'- 44 -'!I19</f>
        <v>0.31380820486178723</v>
      </c>
      <c r="F19" s="318">
        <v>145000</v>
      </c>
      <c r="G19" s="285">
        <f>F19/'- 44 -'!I19</f>
        <v>0.007845205121544681</v>
      </c>
      <c r="H19" s="318">
        <v>0</v>
      </c>
      <c r="I19" s="285">
        <f>H19/'- 44 -'!I19</f>
        <v>0</v>
      </c>
    </row>
    <row r="20" spans="1:9" ht="13.5" customHeight="1">
      <c r="A20" s="423" t="s">
        <v>346</v>
      </c>
      <c r="B20" s="319">
        <v>0</v>
      </c>
      <c r="C20" s="286">
        <f>B20/'- 44 -'!I20</f>
        <v>0</v>
      </c>
      <c r="D20" s="319">
        <v>10126356</v>
      </c>
      <c r="E20" s="286">
        <f>D20/'- 44 -'!I20</f>
        <v>0.27914901302818673</v>
      </c>
      <c r="F20" s="319">
        <v>212110</v>
      </c>
      <c r="G20" s="286">
        <f>F20/'- 44 -'!I20</f>
        <v>0.00584714749840996</v>
      </c>
      <c r="H20" s="319">
        <v>0</v>
      </c>
      <c r="I20" s="286">
        <f>H20/'- 44 -'!I20</f>
        <v>0</v>
      </c>
    </row>
    <row r="21" spans="1:9" ht="13.5" customHeight="1">
      <c r="A21" s="422" t="s">
        <v>347</v>
      </c>
      <c r="B21" s="318">
        <v>2000</v>
      </c>
      <c r="C21" s="285">
        <f>B21/'- 44 -'!I21</f>
        <v>8.236214635753408E-05</v>
      </c>
      <c r="D21" s="318">
        <v>8690000</v>
      </c>
      <c r="E21" s="285">
        <f>D21/'- 44 -'!I21</f>
        <v>0.3578635259234856</v>
      </c>
      <c r="F21" s="318">
        <v>36500</v>
      </c>
      <c r="G21" s="285">
        <f>F21/'- 44 -'!I21</f>
        <v>0.001503109171024997</v>
      </c>
      <c r="H21" s="318">
        <v>0</v>
      </c>
      <c r="I21" s="285">
        <f>H21/'- 44 -'!I21</f>
        <v>0</v>
      </c>
    </row>
    <row r="22" spans="1:9" ht="13.5" customHeight="1">
      <c r="A22" s="423" t="s">
        <v>348</v>
      </c>
      <c r="B22" s="319">
        <v>17000</v>
      </c>
      <c r="C22" s="286">
        <f>B22/'- 44 -'!I22</f>
        <v>0.0013491821495900153</v>
      </c>
      <c r="D22" s="319">
        <v>3506870</v>
      </c>
      <c r="E22" s="286">
        <f>D22/'- 44 -'!I22</f>
        <v>0.27831802381957277</v>
      </c>
      <c r="F22" s="319">
        <v>10000</v>
      </c>
      <c r="G22" s="286">
        <f>F22/'- 44 -'!I22</f>
        <v>0.0007936365585823619</v>
      </c>
      <c r="H22" s="319">
        <v>130000</v>
      </c>
      <c r="I22" s="286">
        <f>H22/'- 44 -'!I22</f>
        <v>0.010317275261570705</v>
      </c>
    </row>
    <row r="23" spans="1:9" ht="13.5" customHeight="1">
      <c r="A23" s="422" t="s">
        <v>349</v>
      </c>
      <c r="B23" s="318">
        <v>0</v>
      </c>
      <c r="C23" s="285">
        <f>B23/'- 44 -'!I23</f>
        <v>0</v>
      </c>
      <c r="D23" s="318">
        <v>2995117</v>
      </c>
      <c r="E23" s="285">
        <f>D23/'- 44 -'!I23</f>
        <v>0.2757659110484818</v>
      </c>
      <c r="F23" s="318">
        <v>75000</v>
      </c>
      <c r="G23" s="285">
        <f>F23/'- 44 -'!I23</f>
        <v>0.006905387445176978</v>
      </c>
      <c r="H23" s="318">
        <v>253000</v>
      </c>
      <c r="I23" s="285">
        <f>H23/'- 44 -'!I23</f>
        <v>0.023294173648397008</v>
      </c>
    </row>
    <row r="24" spans="1:9" ht="13.5" customHeight="1">
      <c r="A24" s="423" t="s">
        <v>350</v>
      </c>
      <c r="B24" s="319">
        <v>4400</v>
      </c>
      <c r="C24" s="286">
        <f>B24/'- 44 -'!I24</f>
        <v>0.00012507936498912023</v>
      </c>
      <c r="D24" s="319">
        <v>13731793</v>
      </c>
      <c r="E24" s="286">
        <f>D24/'- 44 -'!I24</f>
        <v>0.3903554428641014</v>
      </c>
      <c r="F24" s="319">
        <v>267700</v>
      </c>
      <c r="G24" s="286">
        <f>F24/'- 44 -'!I24</f>
        <v>0.007609942274451701</v>
      </c>
      <c r="H24" s="319">
        <v>139250</v>
      </c>
      <c r="I24" s="286">
        <f>H24/'- 44 -'!I24</f>
        <v>0.003958477630621589</v>
      </c>
    </row>
    <row r="25" spans="1:9" ht="13.5" customHeight="1">
      <c r="A25" s="422" t="s">
        <v>351</v>
      </c>
      <c r="B25" s="318">
        <v>31000</v>
      </c>
      <c r="C25" s="285">
        <f>B25/'- 44 -'!I25</f>
        <v>0.0002744289381668048</v>
      </c>
      <c r="D25" s="318">
        <v>47572415</v>
      </c>
      <c r="E25" s="285">
        <f>D25/'- 44 -'!I25</f>
        <v>0.421137010789696</v>
      </c>
      <c r="F25" s="318">
        <v>420000</v>
      </c>
      <c r="G25" s="285">
        <f>F25/'- 44 -'!I25</f>
        <v>0.003718069484840581</v>
      </c>
      <c r="H25" s="318">
        <v>0</v>
      </c>
      <c r="I25" s="285">
        <f>H25/'- 44 -'!I25</f>
        <v>0</v>
      </c>
    </row>
    <row r="26" spans="1:9" ht="13.5" customHeight="1">
      <c r="A26" s="423" t="s">
        <v>352</v>
      </c>
      <c r="B26" s="319">
        <v>433600</v>
      </c>
      <c r="C26" s="286">
        <f>B26/'- 44 -'!I26</f>
        <v>0.016229994594618265</v>
      </c>
      <c r="D26" s="319">
        <v>9019859</v>
      </c>
      <c r="E26" s="286">
        <f>D26/'- 44 -'!I26</f>
        <v>0.3376205323206156</v>
      </c>
      <c r="F26" s="319">
        <v>198000</v>
      </c>
      <c r="G26" s="286">
        <f>F26/'- 44 -'!I26</f>
        <v>0.007411298269682696</v>
      </c>
      <c r="H26" s="319">
        <v>92800</v>
      </c>
      <c r="I26" s="286">
        <f>H26/'- 44 -'!I26</f>
        <v>0.0034735781789219907</v>
      </c>
    </row>
    <row r="27" spans="1:9" ht="13.5" customHeight="1">
      <c r="A27" s="422" t="s">
        <v>353</v>
      </c>
      <c r="B27" s="318">
        <v>19350</v>
      </c>
      <c r="C27" s="285">
        <f>B27/'- 44 -'!I27</f>
        <v>0.0007087016735504734</v>
      </c>
      <c r="D27" s="318">
        <v>8161825</v>
      </c>
      <c r="E27" s="285">
        <f>D27/'- 44 -'!I27</f>
        <v>0.29893018277654226</v>
      </c>
      <c r="F27" s="318">
        <v>121000</v>
      </c>
      <c r="G27" s="285">
        <f>F27/'- 44 -'!I27</f>
        <v>0.004431674547783322</v>
      </c>
      <c r="H27" s="318">
        <v>335000</v>
      </c>
      <c r="I27" s="285">
        <f>H27/'- 44 -'!I27</f>
        <v>0.012269512177747214</v>
      </c>
    </row>
    <row r="28" spans="1:9" ht="13.5" customHeight="1">
      <c r="A28" s="423" t="s">
        <v>354</v>
      </c>
      <c r="B28" s="319">
        <v>0</v>
      </c>
      <c r="C28" s="286">
        <f>B28/'- 44 -'!I28</f>
        <v>0</v>
      </c>
      <c r="D28" s="319">
        <v>6067645.64</v>
      </c>
      <c r="E28" s="286">
        <f>D28/'- 44 -'!I28</f>
        <v>0.37095861372383065</v>
      </c>
      <c r="F28" s="319">
        <v>14000</v>
      </c>
      <c r="G28" s="286">
        <f>F28/'- 44 -'!I28</f>
        <v>0.0008559202201751567</v>
      </c>
      <c r="H28" s="319">
        <v>412840</v>
      </c>
      <c r="I28" s="286">
        <f>H28/'- 44 -'!I28</f>
        <v>0.02523986454979369</v>
      </c>
    </row>
    <row r="29" spans="1:9" ht="13.5" customHeight="1">
      <c r="A29" s="422" t="s">
        <v>355</v>
      </c>
      <c r="B29" s="318">
        <v>8000</v>
      </c>
      <c r="C29" s="285">
        <f>B29/'- 44 -'!I29</f>
        <v>7.364867523432753E-05</v>
      </c>
      <c r="D29" s="318">
        <v>57033193</v>
      </c>
      <c r="E29" s="285">
        <f>D29/'- 44 -'!I29</f>
        <v>0.5250523886042153</v>
      </c>
      <c r="F29" s="318">
        <v>830890</v>
      </c>
      <c r="G29" s="285">
        <f>F29/'- 44 -'!I29</f>
        <v>0.0076492434706813</v>
      </c>
      <c r="H29" s="318">
        <v>21000</v>
      </c>
      <c r="I29" s="285">
        <f>H29/'- 44 -'!I29</f>
        <v>0.00019332777249010978</v>
      </c>
    </row>
    <row r="30" spans="1:9" ht="13.5" customHeight="1">
      <c r="A30" s="423" t="s">
        <v>356</v>
      </c>
      <c r="B30" s="319">
        <v>0</v>
      </c>
      <c r="C30" s="286">
        <f>B30/'- 44 -'!I30</f>
        <v>0</v>
      </c>
      <c r="D30" s="319">
        <v>3589423</v>
      </c>
      <c r="E30" s="286">
        <f>D30/'- 44 -'!I30</f>
        <v>0.35276371410027646</v>
      </c>
      <c r="F30" s="319">
        <v>30500</v>
      </c>
      <c r="G30" s="286">
        <f>F30/'- 44 -'!I30</f>
        <v>0.0029974993975517604</v>
      </c>
      <c r="H30" s="319">
        <v>0</v>
      </c>
      <c r="I30" s="286">
        <f>H30/'- 44 -'!I30</f>
        <v>0</v>
      </c>
    </row>
    <row r="31" spans="1:9" ht="13.5" customHeight="1">
      <c r="A31" s="422" t="s">
        <v>357</v>
      </c>
      <c r="B31" s="318">
        <v>15000</v>
      </c>
      <c r="C31" s="285">
        <f>B31/'- 44 -'!I31</f>
        <v>0.0006161660782828322</v>
      </c>
      <c r="D31" s="318">
        <v>8934692</v>
      </c>
      <c r="E31" s="285">
        <f>D31/'- 44 -'!I31</f>
        <v>0.36701694202033297</v>
      </c>
      <c r="F31" s="318">
        <v>35000</v>
      </c>
      <c r="G31" s="285">
        <f>F31/'- 44 -'!I31</f>
        <v>0.0014377208493266086</v>
      </c>
      <c r="H31" s="318">
        <v>425000</v>
      </c>
      <c r="I31" s="285">
        <f>H31/'- 44 -'!I31</f>
        <v>0.017458038884680248</v>
      </c>
    </row>
    <row r="32" spans="1:9" ht="13.5" customHeight="1">
      <c r="A32" s="423" t="s">
        <v>358</v>
      </c>
      <c r="B32" s="319">
        <v>20000</v>
      </c>
      <c r="C32" s="286">
        <f>B32/'- 44 -'!I32</f>
        <v>0.0010321830547746517</v>
      </c>
      <c r="D32" s="319">
        <v>7717727</v>
      </c>
      <c r="E32" s="286">
        <f>D32/'- 44 -'!I32</f>
        <v>0.39830535153884045</v>
      </c>
      <c r="F32" s="319">
        <v>62000</v>
      </c>
      <c r="G32" s="286">
        <f>F32/'- 44 -'!I32</f>
        <v>0.0031997674698014205</v>
      </c>
      <c r="H32" s="319">
        <v>0</v>
      </c>
      <c r="I32" s="286">
        <f>H32/'- 44 -'!I32</f>
        <v>0</v>
      </c>
    </row>
    <row r="33" spans="1:9" ht="13.5" customHeight="1">
      <c r="A33" s="422" t="s">
        <v>359</v>
      </c>
      <c r="B33" s="318">
        <v>0</v>
      </c>
      <c r="C33" s="285">
        <f>B33/'- 44 -'!I33</f>
        <v>0</v>
      </c>
      <c r="D33" s="318">
        <v>8020456</v>
      </c>
      <c r="E33" s="285">
        <f>D33/'- 44 -'!I33</f>
        <v>0.3711891237588491</v>
      </c>
      <c r="F33" s="318">
        <v>30300</v>
      </c>
      <c r="G33" s="285">
        <f>F33/'- 44 -'!I33</f>
        <v>0.0014022931426708315</v>
      </c>
      <c r="H33" s="318">
        <v>114200</v>
      </c>
      <c r="I33" s="285">
        <f>H33/'- 44 -'!I33</f>
        <v>0.005285210458515147</v>
      </c>
    </row>
    <row r="34" spans="1:9" ht="13.5" customHeight="1">
      <c r="A34" s="423" t="s">
        <v>360</v>
      </c>
      <c r="B34" s="319">
        <v>20400</v>
      </c>
      <c r="C34" s="286">
        <f>B34/'- 44 -'!I34</f>
        <v>0.0011082144823098274</v>
      </c>
      <c r="D34" s="319">
        <v>7162384</v>
      </c>
      <c r="E34" s="286">
        <f>D34/'- 44 -'!I34</f>
        <v>0.38909106258157805</v>
      </c>
      <c r="F34" s="319">
        <v>392500</v>
      </c>
      <c r="G34" s="286">
        <f>F34/'- 44 -'!I34</f>
        <v>0.021322263936598397</v>
      </c>
      <c r="H34" s="319">
        <v>0</v>
      </c>
      <c r="I34" s="286">
        <f>H34/'- 44 -'!I34</f>
        <v>0</v>
      </c>
    </row>
    <row r="35" spans="1:9" ht="13.5" customHeight="1">
      <c r="A35" s="422" t="s">
        <v>361</v>
      </c>
      <c r="B35" s="318">
        <v>16000</v>
      </c>
      <c r="C35" s="285">
        <f>B35/'- 44 -'!I35</f>
        <v>0.00012413625316179885</v>
      </c>
      <c r="D35" s="318">
        <v>51478742</v>
      </c>
      <c r="E35" s="285">
        <f>D35/'- 44 -'!I35</f>
        <v>0.39939863433518297</v>
      </c>
      <c r="F35" s="318">
        <v>320000</v>
      </c>
      <c r="G35" s="285">
        <f>F35/'- 44 -'!I35</f>
        <v>0.002482725063235977</v>
      </c>
      <c r="H35" s="318">
        <v>0</v>
      </c>
      <c r="I35" s="285">
        <f>H35/'- 44 -'!I35</f>
        <v>0</v>
      </c>
    </row>
    <row r="36" spans="1:9" ht="13.5" customHeight="1">
      <c r="A36" s="423" t="s">
        <v>362</v>
      </c>
      <c r="B36" s="319">
        <v>16800</v>
      </c>
      <c r="C36" s="286">
        <f>B36/'- 44 -'!I36</f>
        <v>0.0009988278636112442</v>
      </c>
      <c r="D36" s="319">
        <v>6396058</v>
      </c>
      <c r="E36" s="286">
        <f>D36/'- 44 -'!I36</f>
        <v>0.3802714849805719</v>
      </c>
      <c r="F36" s="319">
        <v>80000</v>
      </c>
      <c r="G36" s="286">
        <f>F36/'- 44 -'!I36</f>
        <v>0.004756323160053544</v>
      </c>
      <c r="H36" s="319">
        <v>772500</v>
      </c>
      <c r="I36" s="286">
        <f>H36/'- 44 -'!I36</f>
        <v>0.04592824551426704</v>
      </c>
    </row>
    <row r="37" spans="1:9" ht="13.5" customHeight="1">
      <c r="A37" s="422" t="s">
        <v>363</v>
      </c>
      <c r="B37" s="318">
        <v>20000</v>
      </c>
      <c r="C37" s="285">
        <f>B37/'- 44 -'!I37</f>
        <v>0.0007511964775796209</v>
      </c>
      <c r="D37" s="318">
        <v>9558948</v>
      </c>
      <c r="E37" s="285">
        <f>D37/'- 44 -'!I37</f>
        <v>0.3590324033483381</v>
      </c>
      <c r="F37" s="318">
        <v>65690</v>
      </c>
      <c r="G37" s="285">
        <f>F37/'- 44 -'!I37</f>
        <v>0.002467304830610265</v>
      </c>
      <c r="H37" s="318">
        <v>0</v>
      </c>
      <c r="I37" s="285">
        <f>H37/'- 44 -'!I37</f>
        <v>0</v>
      </c>
    </row>
    <row r="38" spans="1:9" ht="13.5" customHeight="1">
      <c r="A38" s="423" t="s">
        <v>364</v>
      </c>
      <c r="B38" s="319">
        <v>6500</v>
      </c>
      <c r="C38" s="286">
        <f>B38/'- 44 -'!I38</f>
        <v>9.478598345707522E-05</v>
      </c>
      <c r="D38" s="319">
        <v>26752043</v>
      </c>
      <c r="E38" s="286">
        <f>D38/'- 44 -'!I38</f>
        <v>0.3901105700370715</v>
      </c>
      <c r="F38" s="319">
        <v>854500</v>
      </c>
      <c r="G38" s="286">
        <f>F38/'- 44 -'!I38</f>
        <v>0.012460711209857043</v>
      </c>
      <c r="H38" s="319">
        <v>45000</v>
      </c>
      <c r="I38" s="286">
        <f>H38/'- 44 -'!I38</f>
        <v>0.0006562106547028285</v>
      </c>
    </row>
    <row r="39" spans="1:9" ht="13.5" customHeight="1">
      <c r="A39" s="422" t="s">
        <v>365</v>
      </c>
      <c r="B39" s="318">
        <v>0</v>
      </c>
      <c r="C39" s="285">
        <f>B39/'- 44 -'!I39</f>
        <v>0</v>
      </c>
      <c r="D39" s="318">
        <v>6667727</v>
      </c>
      <c r="E39" s="285">
        <f>D39/'- 44 -'!I39</f>
        <v>0.43916562754648114</v>
      </c>
      <c r="F39" s="318">
        <v>25000</v>
      </c>
      <c r="G39" s="285">
        <f>F39/'- 44 -'!I39</f>
        <v>0.0016466092101044372</v>
      </c>
      <c r="H39" s="318">
        <v>0</v>
      </c>
      <c r="I39" s="285">
        <f>H39/'- 44 -'!I39</f>
        <v>0</v>
      </c>
    </row>
    <row r="40" spans="1:9" ht="13.5" customHeight="1">
      <c r="A40" s="423" t="s">
        <v>366</v>
      </c>
      <c r="B40" s="319">
        <v>16578</v>
      </c>
      <c r="C40" s="286">
        <f>B40/'- 44 -'!I40</f>
        <v>0.00023713575708830361</v>
      </c>
      <c r="D40" s="319">
        <v>32816000</v>
      </c>
      <c r="E40" s="286">
        <f>D40/'- 44 -'!I40</f>
        <v>0.46940807121545247</v>
      </c>
      <c r="F40" s="319">
        <v>778000</v>
      </c>
      <c r="G40" s="286">
        <f>F40/'- 44 -'!I40</f>
        <v>0.01112870183464231</v>
      </c>
      <c r="H40" s="319">
        <v>137000</v>
      </c>
      <c r="I40" s="286">
        <f>H40/'- 44 -'!I40</f>
        <v>0.001959681428465291</v>
      </c>
    </row>
    <row r="41" spans="1:9" ht="13.5" customHeight="1">
      <c r="A41" s="422" t="s">
        <v>367</v>
      </c>
      <c r="B41" s="318">
        <v>0</v>
      </c>
      <c r="C41" s="285">
        <f>B41/'- 44 -'!I41</f>
        <v>0</v>
      </c>
      <c r="D41" s="318">
        <v>17168162</v>
      </c>
      <c r="E41" s="285">
        <f>D41/'- 44 -'!I41</f>
        <v>0.41454628412190436</v>
      </c>
      <c r="F41" s="318">
        <v>459329</v>
      </c>
      <c r="G41" s="285">
        <f>F41/'- 44 -'!I41</f>
        <v>0.011091060891633607</v>
      </c>
      <c r="H41" s="318">
        <v>121780</v>
      </c>
      <c r="I41" s="285">
        <f>H41/'- 44 -'!I41</f>
        <v>0.00294052715021943</v>
      </c>
    </row>
    <row r="42" spans="1:9" ht="13.5" customHeight="1">
      <c r="A42" s="423" t="s">
        <v>368</v>
      </c>
      <c r="B42" s="319">
        <v>19100</v>
      </c>
      <c r="C42" s="286">
        <f>B42/'- 44 -'!I42</f>
        <v>0.0012449332520237662</v>
      </c>
      <c r="D42" s="319">
        <v>4920560</v>
      </c>
      <c r="E42" s="286">
        <f>D42/'- 44 -'!I42</f>
        <v>0.3207208776218881</v>
      </c>
      <c r="F42" s="319">
        <v>64500</v>
      </c>
      <c r="G42" s="286">
        <f>F42/'- 44 -'!I42</f>
        <v>0.004204093966258268</v>
      </c>
      <c r="H42" s="319">
        <v>379565</v>
      </c>
      <c r="I42" s="286">
        <f>H42/'- 44 -'!I42</f>
        <v>0.024739952345780147</v>
      </c>
    </row>
    <row r="43" spans="1:9" ht="13.5" customHeight="1">
      <c r="A43" s="422" t="s">
        <v>369</v>
      </c>
      <c r="B43" s="318">
        <v>0</v>
      </c>
      <c r="C43" s="285">
        <f>B43/'- 44 -'!I43</f>
        <v>0</v>
      </c>
      <c r="D43" s="318">
        <v>3685514</v>
      </c>
      <c r="E43" s="285">
        <f>D43/'- 44 -'!I43</f>
        <v>0.39653810796899236</v>
      </c>
      <c r="F43" s="318">
        <v>26000</v>
      </c>
      <c r="G43" s="285">
        <f>F43/'- 44 -'!I43</f>
        <v>0.002797436343260072</v>
      </c>
      <c r="H43" s="318">
        <v>0</v>
      </c>
      <c r="I43" s="285">
        <f>H43/'- 44 -'!I43</f>
        <v>0</v>
      </c>
    </row>
    <row r="44" spans="1:9" ht="13.5" customHeight="1">
      <c r="A44" s="423" t="s">
        <v>370</v>
      </c>
      <c r="B44" s="319">
        <v>16606</v>
      </c>
      <c r="C44" s="286">
        <f>B44/'- 44 -'!I44</f>
        <v>0.0023015852885928216</v>
      </c>
      <c r="D44" s="319">
        <v>1999524</v>
      </c>
      <c r="E44" s="286">
        <f>D44/'- 44 -'!I44</f>
        <v>0.27713326644515673</v>
      </c>
      <c r="F44" s="319">
        <v>45000</v>
      </c>
      <c r="G44" s="286">
        <f>F44/'- 44 -'!I44</f>
        <v>0.0062369828969455</v>
      </c>
      <c r="H44" s="319">
        <v>9924</v>
      </c>
      <c r="I44" s="286">
        <f>H44/'- 44 -'!I44</f>
        <v>0.0013754626282063808</v>
      </c>
    </row>
    <row r="45" spans="1:9" ht="13.5" customHeight="1">
      <c r="A45" s="422" t="s">
        <v>371</v>
      </c>
      <c r="B45" s="318">
        <v>110000</v>
      </c>
      <c r="C45" s="285">
        <f>B45/'- 44 -'!I45</f>
        <v>0.010654801479738829</v>
      </c>
      <c r="D45" s="318">
        <v>3636947</v>
      </c>
      <c r="E45" s="285">
        <f>D45/'- 44 -'!I45</f>
        <v>0.3522813479757427</v>
      </c>
      <c r="F45" s="318">
        <v>31000</v>
      </c>
      <c r="G45" s="285">
        <f>F45/'- 44 -'!I45</f>
        <v>0.00300271678065367</v>
      </c>
      <c r="H45" s="318">
        <v>0</v>
      </c>
      <c r="I45" s="285">
        <f>H45/'- 44 -'!I45</f>
        <v>0</v>
      </c>
    </row>
    <row r="46" spans="1:9" ht="13.5" customHeight="1">
      <c r="A46" s="423" t="s">
        <v>372</v>
      </c>
      <c r="B46" s="319">
        <v>12000</v>
      </c>
      <c r="C46" s="286">
        <f>B46/'- 44 -'!I46</f>
        <v>4.5583266382910834E-05</v>
      </c>
      <c r="D46" s="319">
        <v>116275800</v>
      </c>
      <c r="E46" s="286">
        <f>D46/'- 44 -'!I46</f>
        <v>0.44168589710717193</v>
      </c>
      <c r="F46" s="319">
        <v>2250000</v>
      </c>
      <c r="G46" s="286">
        <f>F46/'- 44 -'!I46</f>
        <v>0.008546862446795781</v>
      </c>
      <c r="H46" s="319">
        <v>1350000</v>
      </c>
      <c r="I46" s="286">
        <f>H46/'- 44 -'!I46</f>
        <v>0.005128117468077469</v>
      </c>
    </row>
    <row r="47" spans="1:9" ht="13.5" customHeight="1">
      <c r="A47" s="422" t="s">
        <v>376</v>
      </c>
      <c r="B47" s="318">
        <v>0</v>
      </c>
      <c r="C47" s="285">
        <f>B47/'- 44 -'!I47</f>
        <v>0</v>
      </c>
      <c r="D47" s="318">
        <v>0</v>
      </c>
      <c r="E47" s="285">
        <f>D47/'- 44 -'!I47</f>
        <v>0</v>
      </c>
      <c r="F47" s="318">
        <v>3196440</v>
      </c>
      <c r="G47" s="285">
        <f>F47/'- 44 -'!I47</f>
        <v>0.3502608240187116</v>
      </c>
      <c r="H47" s="318">
        <v>0</v>
      </c>
      <c r="I47" s="285">
        <f>H47/'- 44 -'!I47</f>
        <v>0</v>
      </c>
    </row>
    <row r="48" spans="1:9" ht="4.5" customHeight="1">
      <c r="A48" s="424"/>
      <c r="B48" s="320"/>
      <c r="C48" s="163"/>
      <c r="D48" s="320"/>
      <c r="E48" s="163"/>
      <c r="F48" s="320"/>
      <c r="G48" s="163"/>
      <c r="H48" s="320"/>
      <c r="I48" s="163"/>
    </row>
    <row r="49" spans="1:9" ht="13.5" customHeight="1">
      <c r="A49" s="418" t="s">
        <v>373</v>
      </c>
      <c r="B49" s="321">
        <f>SUM(B11:B47)</f>
        <v>18474452</v>
      </c>
      <c r="C49" s="82">
        <f>B49/'- 44 -'!$I49</f>
        <v>0.012840867197753382</v>
      </c>
      <c r="D49" s="321">
        <f>SUM(D11:D47)</f>
        <v>548835670.64</v>
      </c>
      <c r="E49" s="82">
        <f>D49/'- 44 -'!$I49</f>
        <v>0.38147415469092966</v>
      </c>
      <c r="F49" s="321">
        <f>SUM(F11:F47)</f>
        <v>11988248</v>
      </c>
      <c r="G49" s="82">
        <f>F49/'- 44 -'!$I49</f>
        <v>0.008332561122881077</v>
      </c>
      <c r="H49" s="321">
        <f>SUM(H11:H47)</f>
        <v>26182483</v>
      </c>
      <c r="I49" s="82">
        <f>H49/'- 44 -'!$I49</f>
        <v>0.01819841731221232</v>
      </c>
    </row>
    <row r="50" spans="1:9" ht="4.5" customHeight="1">
      <c r="A50" s="424" t="s">
        <v>3</v>
      </c>
      <c r="B50" s="320"/>
      <c r="C50" s="163"/>
      <c r="D50" s="320"/>
      <c r="E50" s="163"/>
      <c r="F50" s="320"/>
      <c r="G50" s="163"/>
      <c r="H50" s="320"/>
      <c r="I50" s="163"/>
    </row>
    <row r="51" spans="1:9" ht="13.5" customHeight="1">
      <c r="A51" s="423" t="s">
        <v>374</v>
      </c>
      <c r="B51" s="319">
        <v>0</v>
      </c>
      <c r="C51" s="286">
        <f>B51/'- 44 -'!I51</f>
        <v>0</v>
      </c>
      <c r="D51" s="319">
        <v>0</v>
      </c>
      <c r="E51" s="286">
        <f>D51/'- 44 -'!I51</f>
        <v>0</v>
      </c>
      <c r="F51" s="319">
        <v>196146</v>
      </c>
      <c r="G51" s="286">
        <f>F51/'- 44 -'!I51</f>
        <v>0.13823972801140053</v>
      </c>
      <c r="H51" s="319">
        <v>157920</v>
      </c>
      <c r="I51" s="286">
        <f>H51/'- 44 -'!I51</f>
        <v>0.11129881745006459</v>
      </c>
    </row>
    <row r="52" spans="1:9" ht="13.5" customHeight="1">
      <c r="A52" s="422" t="s">
        <v>375</v>
      </c>
      <c r="B52" s="318">
        <v>0</v>
      </c>
      <c r="C52" s="285">
        <f>B52/'- 44 -'!I52</f>
        <v>0</v>
      </c>
      <c r="D52" s="318">
        <v>1751822</v>
      </c>
      <c r="E52" s="285">
        <f>D52/'- 44 -'!I52</f>
        <v>0.7303792771345544</v>
      </c>
      <c r="F52" s="318">
        <v>100000</v>
      </c>
      <c r="G52" s="285">
        <f>F52/'- 44 -'!I52</f>
        <v>0.04169255079195</v>
      </c>
      <c r="H52" s="318">
        <v>0</v>
      </c>
      <c r="I52" s="285">
        <f>H52/'- 44 -'!I52</f>
        <v>0</v>
      </c>
    </row>
    <row r="53" ht="49.5" customHeight="1"/>
    <row r="54" spans="1:9" ht="12" customHeight="1">
      <c r="A54" s="4"/>
      <c r="B54" s="10"/>
      <c r="C54" s="10"/>
      <c r="D54" s="10"/>
      <c r="E54" s="10"/>
      <c r="F54" s="10"/>
      <c r="G54" s="10"/>
      <c r="H54" s="10"/>
      <c r="I54" s="10"/>
    </row>
    <row r="55" spans="1:9" ht="12" customHeight="1">
      <c r="A55" s="4"/>
      <c r="B55" s="10"/>
      <c r="C55" s="10"/>
      <c r="D55" s="10"/>
      <c r="E55" s="10"/>
      <c r="F55" s="10"/>
      <c r="G55" s="10"/>
      <c r="H55" s="10"/>
      <c r="I55" s="10"/>
    </row>
    <row r="56" spans="1:9" ht="12" customHeight="1">
      <c r="A56" s="4"/>
      <c r="B56" s="10"/>
      <c r="C56" s="10"/>
      <c r="D56" s="10"/>
      <c r="E56" s="10"/>
      <c r="F56" s="10"/>
      <c r="G56" s="10"/>
      <c r="H56" s="10"/>
      <c r="I56" s="10"/>
    </row>
    <row r="57" spans="1:9" ht="12" customHeight="1">
      <c r="A57" s="4"/>
      <c r="B57" s="10"/>
      <c r="C57" s="10"/>
      <c r="D57" s="10"/>
      <c r="E57" s="10"/>
      <c r="F57" s="10"/>
      <c r="G57" s="10"/>
      <c r="H57" s="10"/>
      <c r="I57" s="10"/>
    </row>
    <row r="58" spans="1:9" ht="12" customHeight="1">
      <c r="A58" s="4"/>
      <c r="B58" s="10"/>
      <c r="C58" s="10"/>
      <c r="D58" s="10"/>
      <c r="E58" s="10"/>
      <c r="F58" s="10"/>
      <c r="G58" s="10"/>
      <c r="H58" s="10"/>
      <c r="I58" s="10"/>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I58"/>
  <sheetViews>
    <sheetView showGridLines="0" showZeros="0" workbookViewId="0" topLeftCell="A1">
      <selection activeCell="A1" sqref="A1"/>
    </sheetView>
  </sheetViews>
  <sheetFormatPr defaultColWidth="15.83203125" defaultRowHeight="12"/>
  <cols>
    <col min="1" max="1" width="35.83203125" style="68" customWidth="1"/>
    <col min="2" max="2" width="15.83203125" style="68" customWidth="1"/>
    <col min="3" max="3" width="8.83203125" style="68" customWidth="1"/>
    <col min="4" max="4" width="15.83203125" style="68" customWidth="1"/>
    <col min="5" max="5" width="8.83203125" style="68" customWidth="1"/>
    <col min="6" max="6" width="15.83203125" style="68" customWidth="1"/>
    <col min="7" max="7" width="8.83203125" style="68" customWidth="1"/>
    <col min="8" max="8" width="4.83203125" style="68" customWidth="1"/>
    <col min="9" max="9" width="19.83203125" style="68" customWidth="1"/>
    <col min="10" max="16384" width="15.83203125" style="68" customWidth="1"/>
  </cols>
  <sheetData>
    <row r="1" ht="6.75" customHeight="1">
      <c r="A1" s="66"/>
    </row>
    <row r="2" spans="1:9" ht="15.75" customHeight="1">
      <c r="A2" s="358"/>
      <c r="B2" s="554" t="s">
        <v>574</v>
      </c>
      <c r="C2" s="86"/>
      <c r="D2" s="86"/>
      <c r="E2" s="86"/>
      <c r="F2" s="86"/>
      <c r="G2" s="361"/>
      <c r="H2" s="240"/>
      <c r="I2" s="360" t="s">
        <v>5</v>
      </c>
    </row>
    <row r="3" ht="15.75" customHeight="1">
      <c r="A3" s="88"/>
    </row>
    <row r="4" spans="2:9" ht="15.75" customHeight="1">
      <c r="B4" s="126"/>
      <c r="C4" s="117"/>
      <c r="D4" s="117"/>
      <c r="E4" s="117"/>
      <c r="F4" s="117"/>
      <c r="G4" s="117"/>
      <c r="H4" s="117"/>
      <c r="I4" s="117"/>
    </row>
    <row r="5" spans="2:9" ht="15.75" customHeight="1">
      <c r="B5" s="44"/>
      <c r="C5" s="117"/>
      <c r="D5" s="117"/>
      <c r="E5" s="117"/>
      <c r="F5" s="117"/>
      <c r="G5" s="117"/>
      <c r="H5" s="117"/>
      <c r="I5" s="117"/>
    </row>
    <row r="6" spans="2:9" ht="15.75" customHeight="1">
      <c r="B6" s="54" t="s">
        <v>120</v>
      </c>
      <c r="C6" s="53"/>
      <c r="D6" s="149"/>
      <c r="E6" s="149"/>
      <c r="F6" s="54" t="s">
        <v>68</v>
      </c>
      <c r="G6" s="53"/>
      <c r="H6" s="117"/>
      <c r="I6" s="119" t="s">
        <v>68</v>
      </c>
    </row>
    <row r="7" spans="2:9" ht="15.75" customHeight="1">
      <c r="B7" s="143" t="s">
        <v>131</v>
      </c>
      <c r="C7" s="145"/>
      <c r="D7" s="150"/>
      <c r="E7" s="150"/>
      <c r="F7" s="143" t="s">
        <v>132</v>
      </c>
      <c r="G7" s="145"/>
      <c r="H7" s="117"/>
      <c r="I7" s="121" t="s">
        <v>133</v>
      </c>
    </row>
    <row r="8" spans="1:9" ht="15.75" customHeight="1">
      <c r="A8" s="323"/>
      <c r="B8" s="56" t="s">
        <v>153</v>
      </c>
      <c r="C8" s="57"/>
      <c r="D8" s="56" t="s">
        <v>56</v>
      </c>
      <c r="E8" s="56"/>
      <c r="F8" s="55" t="s">
        <v>154</v>
      </c>
      <c r="G8" s="57"/>
      <c r="H8" s="117"/>
      <c r="I8" s="151" t="s">
        <v>149</v>
      </c>
    </row>
    <row r="9" spans="1:9" ht="15.75" customHeight="1">
      <c r="A9" s="324" t="s">
        <v>99</v>
      </c>
      <c r="B9" s="128" t="s">
        <v>154</v>
      </c>
      <c r="C9" s="127" t="s">
        <v>101</v>
      </c>
      <c r="D9" s="152" t="s">
        <v>154</v>
      </c>
      <c r="E9" s="152" t="s">
        <v>101</v>
      </c>
      <c r="F9" s="127" t="s">
        <v>154</v>
      </c>
      <c r="G9" s="152" t="s">
        <v>101</v>
      </c>
      <c r="H9" s="117"/>
      <c r="I9" s="152" t="s">
        <v>154</v>
      </c>
    </row>
    <row r="10" spans="1:9" ht="4.5" customHeight="1">
      <c r="A10" s="63"/>
      <c r="B10" s="123"/>
      <c r="C10" s="123"/>
      <c r="D10" s="123"/>
      <c r="E10" s="123"/>
      <c r="F10" s="123"/>
      <c r="G10" s="137"/>
      <c r="H10" s="66"/>
      <c r="I10" s="123"/>
    </row>
    <row r="11" spans="1:9" ht="13.5" customHeight="1">
      <c r="A11" s="422" t="s">
        <v>338</v>
      </c>
      <c r="B11" s="318">
        <v>56100</v>
      </c>
      <c r="C11" s="285">
        <f>B11/I11</f>
        <v>0.004833046250960363</v>
      </c>
      <c r="D11" s="318">
        <v>81500</v>
      </c>
      <c r="E11" s="285">
        <f>D11/I11</f>
        <v>0.007021270400236535</v>
      </c>
      <c r="F11" s="318">
        <f>SUM('- 43 -'!B11,'- 43 -'!D11,'- 43 -'!F11,'- 43 -'!H11,B11,D11)</f>
        <v>4647600</v>
      </c>
      <c r="G11" s="285">
        <f>F11/I11</f>
        <v>0.40039332898330454</v>
      </c>
      <c r="I11" s="318">
        <f>SUM('- 42 -'!F11,F11)</f>
        <v>11607586</v>
      </c>
    </row>
    <row r="12" spans="1:9" ht="13.5" customHeight="1">
      <c r="A12" s="423" t="s">
        <v>339</v>
      </c>
      <c r="B12" s="319">
        <v>141000</v>
      </c>
      <c r="C12" s="286">
        <f aca="true" t="shared" si="0" ref="C12:C47">B12/I12</f>
        <v>0.007176422733441397</v>
      </c>
      <c r="D12" s="319">
        <v>81000</v>
      </c>
      <c r="E12" s="286">
        <f aca="true" t="shared" si="1" ref="E12:E47">D12/I12</f>
        <v>0.004122625825593994</v>
      </c>
      <c r="F12" s="319">
        <f>SUM('- 43 -'!B12,'- 43 -'!D12,'- 43 -'!F12,'- 43 -'!H12,B12,D12)</f>
        <v>7921862</v>
      </c>
      <c r="G12" s="286">
        <f>F12/I12</f>
        <v>0.4031959613332307</v>
      </c>
      <c r="I12" s="319">
        <f>SUM('- 42 -'!F12,F12)</f>
        <v>19647672</v>
      </c>
    </row>
    <row r="13" spans="1:9" ht="13.5" customHeight="1">
      <c r="A13" s="422" t="s">
        <v>340</v>
      </c>
      <c r="B13" s="318">
        <v>543400</v>
      </c>
      <c r="C13" s="285">
        <f t="shared" si="0"/>
        <v>0.011182841725952465</v>
      </c>
      <c r="D13" s="318">
        <v>73100</v>
      </c>
      <c r="E13" s="285">
        <f t="shared" si="1"/>
        <v>0.0015043535704216513</v>
      </c>
      <c r="F13" s="318">
        <f>SUM('- 43 -'!B13,'- 43 -'!D13,'- 43 -'!F13,'- 43 -'!H13,B13,D13)</f>
        <v>20134400</v>
      </c>
      <c r="G13" s="285">
        <f aca="true" t="shared" si="2" ref="G13:G47">F13/I13</f>
        <v>0.4143537144773966</v>
      </c>
      <c r="I13" s="318">
        <f>SUM('- 42 -'!F13,F13)</f>
        <v>48592300</v>
      </c>
    </row>
    <row r="14" spans="1:9" ht="13.5" customHeight="1">
      <c r="A14" s="423" t="s">
        <v>377</v>
      </c>
      <c r="B14" s="319">
        <v>55000</v>
      </c>
      <c r="C14" s="286">
        <f t="shared" si="0"/>
        <v>0.0014029670252752417</v>
      </c>
      <c r="D14" s="319">
        <v>145000</v>
      </c>
      <c r="E14" s="286">
        <f t="shared" si="1"/>
        <v>0.00369873124845291</v>
      </c>
      <c r="F14" s="319">
        <f>SUM('- 43 -'!B14,'- 43 -'!D14,'- 43 -'!F14,'- 43 -'!H14,B14,D14)</f>
        <v>14650919</v>
      </c>
      <c r="G14" s="286">
        <f t="shared" si="2"/>
        <v>0.3737228408541549</v>
      </c>
      <c r="I14" s="319">
        <f>SUM('- 42 -'!F14,F14)</f>
        <v>39202632</v>
      </c>
    </row>
    <row r="15" spans="1:9" ht="13.5" customHeight="1">
      <c r="A15" s="422" t="s">
        <v>341</v>
      </c>
      <c r="B15" s="318">
        <v>74500</v>
      </c>
      <c r="C15" s="285">
        <f t="shared" si="0"/>
        <v>0.005631318414849628</v>
      </c>
      <c r="D15" s="318">
        <v>2000</v>
      </c>
      <c r="E15" s="285">
        <f t="shared" si="1"/>
        <v>0.00015117633328455378</v>
      </c>
      <c r="F15" s="318">
        <f>SUM('- 43 -'!B15,'- 43 -'!D15,'- 43 -'!F15,'- 43 -'!H15,B15,D15)</f>
        <v>6146057</v>
      </c>
      <c r="G15" s="285">
        <f t="shared" si="2"/>
        <v>0.4645691807089323</v>
      </c>
      <c r="I15" s="318">
        <f>SUM('- 42 -'!F15,F15)</f>
        <v>13229584</v>
      </c>
    </row>
    <row r="16" spans="1:9" ht="13.5" customHeight="1">
      <c r="A16" s="423" t="s">
        <v>342</v>
      </c>
      <c r="B16" s="319">
        <v>1168740</v>
      </c>
      <c r="C16" s="286">
        <f t="shared" si="0"/>
        <v>0.10802359449587465</v>
      </c>
      <c r="D16" s="319">
        <v>62412</v>
      </c>
      <c r="E16" s="286">
        <f t="shared" si="1"/>
        <v>0.0057685786228558345</v>
      </c>
      <c r="F16" s="319">
        <f>SUM('- 43 -'!B16,'- 43 -'!D16,'- 43 -'!F16,'- 43 -'!H16,B16,D16)</f>
        <v>4501016</v>
      </c>
      <c r="G16" s="286">
        <f t="shared" si="2"/>
        <v>0.41601718705909246</v>
      </c>
      <c r="I16" s="319">
        <f>SUM('- 42 -'!F16,F16)</f>
        <v>10819303</v>
      </c>
    </row>
    <row r="17" spans="1:9" ht="13.5" customHeight="1">
      <c r="A17" s="422" t="s">
        <v>343</v>
      </c>
      <c r="B17" s="318">
        <v>26700</v>
      </c>
      <c r="C17" s="285">
        <f t="shared" si="0"/>
        <v>0.0020883170393765083</v>
      </c>
      <c r="D17" s="318">
        <v>20000</v>
      </c>
      <c r="E17" s="285">
        <f t="shared" si="1"/>
        <v>0.001564282426499257</v>
      </c>
      <c r="F17" s="318">
        <f>SUM('- 43 -'!B17,'- 43 -'!D17,'- 43 -'!F17,'- 43 -'!H17,B17,D17)</f>
        <v>5852143</v>
      </c>
      <c r="G17" s="285">
        <f t="shared" si="2"/>
        <v>0.45772022261303213</v>
      </c>
      <c r="I17" s="318">
        <f>SUM('- 42 -'!F17,F17)</f>
        <v>12785415</v>
      </c>
    </row>
    <row r="18" spans="1:9" ht="13.5" customHeight="1">
      <c r="A18" s="423" t="s">
        <v>344</v>
      </c>
      <c r="B18" s="319">
        <v>2474899</v>
      </c>
      <c r="C18" s="286">
        <f t="shared" si="0"/>
        <v>0.032011392122961876</v>
      </c>
      <c r="D18" s="319">
        <v>14300</v>
      </c>
      <c r="E18" s="286">
        <f t="shared" si="1"/>
        <v>0.00018496225799855058</v>
      </c>
      <c r="F18" s="319">
        <f>SUM('- 43 -'!B18,'- 43 -'!D18,'- 43 -'!F18,'- 43 -'!H18,B18,D18)</f>
        <v>40541575</v>
      </c>
      <c r="G18" s="286">
        <f t="shared" si="2"/>
        <v>0.5243819059312999</v>
      </c>
      <c r="I18" s="319">
        <f>SUM('- 42 -'!F18,F18)</f>
        <v>77313070</v>
      </c>
    </row>
    <row r="19" spans="1:9" ht="13.5" customHeight="1">
      <c r="A19" s="422" t="s">
        <v>345</v>
      </c>
      <c r="B19" s="318">
        <v>0</v>
      </c>
      <c r="C19" s="285">
        <f t="shared" si="0"/>
        <v>0</v>
      </c>
      <c r="D19" s="318">
        <v>100000</v>
      </c>
      <c r="E19" s="285">
        <f t="shared" si="1"/>
        <v>0.005410486290720469</v>
      </c>
      <c r="F19" s="318">
        <f>SUM('- 43 -'!B19,'- 43 -'!D19,'- 43 -'!F19,'- 43 -'!H19,B19,D19)</f>
        <v>6045000</v>
      </c>
      <c r="G19" s="285">
        <f t="shared" si="2"/>
        <v>0.32706389627405236</v>
      </c>
      <c r="I19" s="318">
        <f>SUM('- 42 -'!F19,F19)</f>
        <v>18482627</v>
      </c>
    </row>
    <row r="20" spans="1:9" ht="13.5" customHeight="1">
      <c r="A20" s="423" t="s">
        <v>346</v>
      </c>
      <c r="B20" s="319">
        <v>400000</v>
      </c>
      <c r="C20" s="286">
        <f t="shared" si="0"/>
        <v>0.011026632404714458</v>
      </c>
      <c r="D20" s="319">
        <v>46800</v>
      </c>
      <c r="E20" s="286">
        <f t="shared" si="1"/>
        <v>0.0012901159913515916</v>
      </c>
      <c r="F20" s="319">
        <f>SUM('- 43 -'!B20,'- 43 -'!D20,'- 43 -'!F20,'- 43 -'!H20,B20,D20)</f>
        <v>10785266</v>
      </c>
      <c r="G20" s="286">
        <f t="shared" si="2"/>
        <v>0.2973129089226627</v>
      </c>
      <c r="I20" s="319">
        <f>SUM('- 42 -'!F20,F20)</f>
        <v>36275808</v>
      </c>
    </row>
    <row r="21" spans="1:9" ht="13.5" customHeight="1">
      <c r="A21" s="422" t="s">
        <v>347</v>
      </c>
      <c r="B21" s="318">
        <v>208331</v>
      </c>
      <c r="C21" s="285">
        <f t="shared" si="0"/>
        <v>0.008579294156405716</v>
      </c>
      <c r="D21" s="318">
        <v>63500</v>
      </c>
      <c r="E21" s="285">
        <f t="shared" si="1"/>
        <v>0.002614998146851707</v>
      </c>
      <c r="F21" s="318">
        <f>SUM('- 43 -'!B21,'- 43 -'!D21,'- 43 -'!F21,'- 43 -'!H21,B21,D21)</f>
        <v>9000331</v>
      </c>
      <c r="G21" s="285">
        <f t="shared" si="2"/>
        <v>0.3706432895441255</v>
      </c>
      <c r="I21" s="318">
        <f>SUM('- 42 -'!F21,F21)</f>
        <v>24283000</v>
      </c>
    </row>
    <row r="22" spans="1:9" ht="13.5" customHeight="1">
      <c r="A22" s="423" t="s">
        <v>348</v>
      </c>
      <c r="B22" s="319">
        <v>53500</v>
      </c>
      <c r="C22" s="286">
        <f t="shared" si="0"/>
        <v>0.004245955588415637</v>
      </c>
      <c r="D22" s="319">
        <v>0</v>
      </c>
      <c r="E22" s="286">
        <f t="shared" si="1"/>
        <v>0</v>
      </c>
      <c r="F22" s="319">
        <f>SUM('- 43 -'!B22,'- 43 -'!D22,'- 43 -'!F22,'- 43 -'!H22,B22,D22)</f>
        <v>3717370</v>
      </c>
      <c r="G22" s="286">
        <f t="shared" si="2"/>
        <v>0.29502407337773146</v>
      </c>
      <c r="I22" s="319">
        <f>SUM('- 42 -'!F22,F22)</f>
        <v>12600226</v>
      </c>
    </row>
    <row r="23" spans="1:9" ht="13.5" customHeight="1">
      <c r="A23" s="422" t="s">
        <v>349</v>
      </c>
      <c r="B23" s="318">
        <v>23000</v>
      </c>
      <c r="C23" s="285">
        <f t="shared" si="0"/>
        <v>0.0021176521498542733</v>
      </c>
      <c r="D23" s="318">
        <v>17000</v>
      </c>
      <c r="E23" s="285">
        <f t="shared" si="1"/>
        <v>0.0015652211542401151</v>
      </c>
      <c r="F23" s="318">
        <f>SUM('- 43 -'!B23,'- 43 -'!D23,'- 43 -'!F23,'- 43 -'!H23,B23,D23)</f>
        <v>3363117</v>
      </c>
      <c r="G23" s="285">
        <f t="shared" si="2"/>
        <v>0.30964834544615016</v>
      </c>
      <c r="I23" s="318">
        <f>SUM('- 42 -'!F23,F23)</f>
        <v>10861085</v>
      </c>
    </row>
    <row r="24" spans="1:9" ht="13.5" customHeight="1">
      <c r="A24" s="423" t="s">
        <v>350</v>
      </c>
      <c r="B24" s="319">
        <v>416500</v>
      </c>
      <c r="C24" s="286">
        <f t="shared" si="0"/>
        <v>0.011839898981356494</v>
      </c>
      <c r="D24" s="319">
        <v>66500</v>
      </c>
      <c r="E24" s="286">
        <f t="shared" si="1"/>
        <v>0.0018904040390401125</v>
      </c>
      <c r="F24" s="319">
        <f>SUM('- 43 -'!B24,'- 43 -'!D24,'- 43 -'!F24,'- 43 -'!H24,B24,D24)</f>
        <v>14626143</v>
      </c>
      <c r="G24" s="286">
        <f t="shared" si="2"/>
        <v>0.41577924515456044</v>
      </c>
      <c r="I24" s="319">
        <f>SUM('- 42 -'!F24,F24)</f>
        <v>35177665</v>
      </c>
    </row>
    <row r="25" spans="1:9" ht="13.5" customHeight="1">
      <c r="A25" s="422" t="s">
        <v>351</v>
      </c>
      <c r="B25" s="318">
        <v>791000</v>
      </c>
      <c r="C25" s="285">
        <f t="shared" si="0"/>
        <v>0.007002364196449761</v>
      </c>
      <c r="D25" s="318">
        <v>650000</v>
      </c>
      <c r="E25" s="285">
        <f t="shared" si="1"/>
        <v>0.005754155155110423</v>
      </c>
      <c r="F25" s="318">
        <f>SUM('- 43 -'!B25,'- 43 -'!D25,'- 43 -'!F25,'- 43 -'!H25,B25,D25)</f>
        <v>49464415</v>
      </c>
      <c r="G25" s="285">
        <f t="shared" si="2"/>
        <v>0.43788602856426356</v>
      </c>
      <c r="I25" s="318">
        <f>SUM('- 42 -'!F25,F25)</f>
        <v>112961848</v>
      </c>
    </row>
    <row r="26" spans="1:9" ht="13.5" customHeight="1">
      <c r="A26" s="423" t="s">
        <v>352</v>
      </c>
      <c r="B26" s="319">
        <v>224000</v>
      </c>
      <c r="C26" s="286">
        <f t="shared" si="0"/>
        <v>0.008384499052570323</v>
      </c>
      <c r="D26" s="319">
        <v>60000</v>
      </c>
      <c r="E26" s="286">
        <f t="shared" si="1"/>
        <v>0.0022458479605099078</v>
      </c>
      <c r="F26" s="319">
        <f>SUM('- 43 -'!B26,'- 43 -'!D26,'- 43 -'!F26,'- 43 -'!H26,B26,D26)</f>
        <v>10028259</v>
      </c>
      <c r="G26" s="286">
        <f t="shared" si="2"/>
        <v>0.37536575037691877</v>
      </c>
      <c r="I26" s="319">
        <f>SUM('- 42 -'!F26,F26)</f>
        <v>26715967</v>
      </c>
    </row>
    <row r="27" spans="1:9" ht="13.5" customHeight="1">
      <c r="A27" s="422" t="s">
        <v>353</v>
      </c>
      <c r="B27" s="318">
        <v>14262</v>
      </c>
      <c r="C27" s="285">
        <f t="shared" si="0"/>
        <v>0.000522351590086659</v>
      </c>
      <c r="D27" s="318">
        <v>68400</v>
      </c>
      <c r="E27" s="285">
        <f t="shared" si="1"/>
        <v>0.0025051780088295806</v>
      </c>
      <c r="F27" s="318">
        <f>SUM('- 43 -'!B27,'- 43 -'!D27,'- 43 -'!F27,'- 43 -'!H27,B27,D27)</f>
        <v>8719837</v>
      </c>
      <c r="G27" s="285">
        <f t="shared" si="2"/>
        <v>0.3193676007745395</v>
      </c>
      <c r="I27" s="318">
        <f>SUM('- 42 -'!F27,F27)</f>
        <v>27303449</v>
      </c>
    </row>
    <row r="28" spans="1:9" ht="13.5" customHeight="1">
      <c r="A28" s="423" t="s">
        <v>354</v>
      </c>
      <c r="B28" s="319">
        <v>53600</v>
      </c>
      <c r="C28" s="286">
        <f t="shared" si="0"/>
        <v>0.003276951700099171</v>
      </c>
      <c r="D28" s="319">
        <v>39000</v>
      </c>
      <c r="E28" s="286">
        <f t="shared" si="1"/>
        <v>0.002384349184773651</v>
      </c>
      <c r="F28" s="319">
        <f>SUM('- 43 -'!B28,'- 43 -'!D28,'- 43 -'!F28,'- 43 -'!H28,B28,D28)</f>
        <v>6587085.64</v>
      </c>
      <c r="G28" s="286">
        <f t="shared" si="2"/>
        <v>0.4027156993786723</v>
      </c>
      <c r="I28" s="319">
        <f>SUM('- 42 -'!F28,F28)</f>
        <v>16356664.64</v>
      </c>
    </row>
    <row r="29" spans="1:9" ht="13.5" customHeight="1">
      <c r="A29" s="422" t="s">
        <v>355</v>
      </c>
      <c r="B29" s="318">
        <v>1260380</v>
      </c>
      <c r="C29" s="285">
        <f t="shared" si="0"/>
        <v>0.011603164661480217</v>
      </c>
      <c r="D29" s="318">
        <v>75000</v>
      </c>
      <c r="E29" s="285">
        <f t="shared" si="1"/>
        <v>0.0006904563303218206</v>
      </c>
      <c r="F29" s="318">
        <f>SUM('- 43 -'!B29,'- 43 -'!D29,'- 43 -'!F29,'- 43 -'!H29,B29,D29)</f>
        <v>59228463</v>
      </c>
      <c r="G29" s="285">
        <f t="shared" si="2"/>
        <v>0.545262229514423</v>
      </c>
      <c r="I29" s="318">
        <f>SUM('- 42 -'!F29,F29)</f>
        <v>108623814</v>
      </c>
    </row>
    <row r="30" spans="1:9" ht="13.5" customHeight="1">
      <c r="A30" s="423" t="s">
        <v>356</v>
      </c>
      <c r="B30" s="319">
        <v>9500</v>
      </c>
      <c r="C30" s="286">
        <f t="shared" si="0"/>
        <v>0.0009336473533357942</v>
      </c>
      <c r="D30" s="319">
        <v>10000</v>
      </c>
      <c r="E30" s="286">
        <f t="shared" si="1"/>
        <v>0.0009827866877218886</v>
      </c>
      <c r="F30" s="319">
        <f>SUM('- 43 -'!B30,'- 43 -'!D30,'- 43 -'!F30,'- 43 -'!H30,B30,D30)</f>
        <v>3639423</v>
      </c>
      <c r="G30" s="286">
        <f t="shared" si="2"/>
        <v>0.3576776475388859</v>
      </c>
      <c r="I30" s="319">
        <f>SUM('- 42 -'!F30,F30)</f>
        <v>10175148</v>
      </c>
    </row>
    <row r="31" spans="1:9" ht="13.5" customHeight="1">
      <c r="A31" s="422" t="s">
        <v>357</v>
      </c>
      <c r="B31" s="318">
        <v>51000</v>
      </c>
      <c r="C31" s="285">
        <f t="shared" si="0"/>
        <v>0.0020949646661616297</v>
      </c>
      <c r="D31" s="318">
        <v>37000</v>
      </c>
      <c r="E31" s="285">
        <f t="shared" si="1"/>
        <v>0.001519876326430986</v>
      </c>
      <c r="F31" s="318">
        <f>SUM('- 43 -'!B31,'- 43 -'!D31,'- 43 -'!F31,'- 43 -'!H31,B31,D31)</f>
        <v>9497692</v>
      </c>
      <c r="G31" s="285">
        <f t="shared" si="2"/>
        <v>0.39014370882521526</v>
      </c>
      <c r="I31" s="318">
        <f>SUM('- 42 -'!F31,F31)</f>
        <v>24344086</v>
      </c>
    </row>
    <row r="32" spans="1:9" ht="13.5" customHeight="1">
      <c r="A32" s="423" t="s">
        <v>358</v>
      </c>
      <c r="B32" s="319">
        <v>14000</v>
      </c>
      <c r="C32" s="286">
        <f t="shared" si="0"/>
        <v>0.0007225281383422562</v>
      </c>
      <c r="D32" s="319">
        <v>34000</v>
      </c>
      <c r="E32" s="286">
        <f t="shared" si="1"/>
        <v>0.001754711193116908</v>
      </c>
      <c r="F32" s="319">
        <f>SUM('- 43 -'!B32,'- 43 -'!D32,'- 43 -'!F32,'- 43 -'!H32,B32,D32)</f>
        <v>7847727</v>
      </c>
      <c r="G32" s="286">
        <f t="shared" si="2"/>
        <v>0.40501454139487564</v>
      </c>
      <c r="I32" s="319">
        <f>SUM('- 42 -'!F32,F32)</f>
        <v>19376408</v>
      </c>
    </row>
    <row r="33" spans="1:9" ht="13.5" customHeight="1">
      <c r="A33" s="422" t="s">
        <v>359</v>
      </c>
      <c r="B33" s="318">
        <v>22000</v>
      </c>
      <c r="C33" s="285">
        <f t="shared" si="0"/>
        <v>0.001018166638242848</v>
      </c>
      <c r="D33" s="318">
        <v>42000</v>
      </c>
      <c r="E33" s="285">
        <f t="shared" si="1"/>
        <v>0.0019437726730090735</v>
      </c>
      <c r="F33" s="318">
        <f>SUM('- 43 -'!B33,'- 43 -'!D33,'- 43 -'!F33,'- 43 -'!H33,B33,D33)</f>
        <v>8228956</v>
      </c>
      <c r="G33" s="285">
        <f t="shared" si="2"/>
        <v>0.38083856667128696</v>
      </c>
      <c r="I33" s="318">
        <f>SUM('- 42 -'!F33,F33)</f>
        <v>21607465</v>
      </c>
    </row>
    <row r="34" spans="1:9" ht="13.5" customHeight="1">
      <c r="A34" s="423" t="s">
        <v>360</v>
      </c>
      <c r="B34" s="319">
        <v>127640</v>
      </c>
      <c r="C34" s="286">
        <f t="shared" si="0"/>
        <v>0.00693394590794247</v>
      </c>
      <c r="D34" s="319">
        <v>9960</v>
      </c>
      <c r="E34" s="286">
        <f t="shared" si="1"/>
        <v>0.0005410694237159747</v>
      </c>
      <c r="F34" s="319">
        <f>SUM('- 43 -'!B34,'- 43 -'!D34,'- 43 -'!F34,'- 43 -'!H34,B34,D34)</f>
        <v>7712884</v>
      </c>
      <c r="G34" s="286">
        <f t="shared" si="2"/>
        <v>0.4189965563321447</v>
      </c>
      <c r="I34" s="319">
        <f>SUM('- 42 -'!F34,F34)</f>
        <v>18407989</v>
      </c>
    </row>
    <row r="35" spans="1:9" ht="13.5" customHeight="1">
      <c r="A35" s="422" t="s">
        <v>361</v>
      </c>
      <c r="B35" s="318">
        <v>525000</v>
      </c>
      <c r="C35" s="285">
        <f t="shared" si="0"/>
        <v>0.004073220806871525</v>
      </c>
      <c r="D35" s="318">
        <v>282000</v>
      </c>
      <c r="E35" s="285">
        <f t="shared" si="1"/>
        <v>0.002187901461976705</v>
      </c>
      <c r="F35" s="318">
        <f>SUM('- 43 -'!B35,'- 43 -'!D35,'- 43 -'!F35,'- 43 -'!H35,B35,D35)</f>
        <v>52621742</v>
      </c>
      <c r="G35" s="285">
        <f t="shared" si="2"/>
        <v>0.408266617920429</v>
      </c>
      <c r="I35" s="318">
        <f>SUM('- 42 -'!F35,F35)</f>
        <v>128890631</v>
      </c>
    </row>
    <row r="36" spans="1:9" ht="13.5" customHeight="1">
      <c r="A36" s="423" t="s">
        <v>362</v>
      </c>
      <c r="B36" s="319">
        <v>10000</v>
      </c>
      <c r="C36" s="286">
        <f t="shared" si="0"/>
        <v>0.000594540395006693</v>
      </c>
      <c r="D36" s="319">
        <v>50000</v>
      </c>
      <c r="E36" s="286">
        <f t="shared" si="1"/>
        <v>0.0029727019750334653</v>
      </c>
      <c r="F36" s="319">
        <f>SUM('- 43 -'!B36,'- 43 -'!D36,'- 43 -'!F36,'- 43 -'!H36,B36,D36)</f>
        <v>7325358</v>
      </c>
      <c r="G36" s="286">
        <f t="shared" si="2"/>
        <v>0.4355221238885439</v>
      </c>
      <c r="I36" s="319">
        <f>SUM('- 42 -'!F36,F36)</f>
        <v>16819715</v>
      </c>
    </row>
    <row r="37" spans="1:9" ht="13.5" customHeight="1">
      <c r="A37" s="422" t="s">
        <v>363</v>
      </c>
      <c r="B37" s="318">
        <v>10300</v>
      </c>
      <c r="C37" s="285">
        <f t="shared" si="0"/>
        <v>0.00038686618595350474</v>
      </c>
      <c r="D37" s="318">
        <v>90705</v>
      </c>
      <c r="E37" s="285">
        <f t="shared" si="1"/>
        <v>0.003406863824942976</v>
      </c>
      <c r="F37" s="318">
        <f>SUM('- 43 -'!B37,'- 43 -'!D37,'- 43 -'!F37,'- 43 -'!H37,B37,D37)</f>
        <v>9745643</v>
      </c>
      <c r="G37" s="285">
        <f t="shared" si="2"/>
        <v>0.3660446346674245</v>
      </c>
      <c r="I37" s="318">
        <f>SUM('- 42 -'!F37,F37)</f>
        <v>26624193</v>
      </c>
    </row>
    <row r="38" spans="1:9" ht="13.5" customHeight="1">
      <c r="A38" s="423" t="s">
        <v>364</v>
      </c>
      <c r="B38" s="319">
        <v>565910</v>
      </c>
      <c r="C38" s="286">
        <f t="shared" si="0"/>
        <v>0.008252359368952836</v>
      </c>
      <c r="D38" s="319">
        <v>80000</v>
      </c>
      <c r="E38" s="286">
        <f t="shared" si="1"/>
        <v>0.001166596719471695</v>
      </c>
      <c r="F38" s="319">
        <f>SUM('- 43 -'!B38,'- 43 -'!D38,'- 43 -'!F38,'- 43 -'!H38,B38,D38)</f>
        <v>28303953</v>
      </c>
      <c r="G38" s="286">
        <f t="shared" si="2"/>
        <v>0.412741233973513</v>
      </c>
      <c r="I38" s="319">
        <f>SUM('- 42 -'!F38,F38)</f>
        <v>68575540</v>
      </c>
    </row>
    <row r="39" spans="1:9" ht="13.5" customHeight="1">
      <c r="A39" s="422" t="s">
        <v>365</v>
      </c>
      <c r="B39" s="318">
        <v>32000</v>
      </c>
      <c r="C39" s="285">
        <f t="shared" si="0"/>
        <v>0.0021076597889336797</v>
      </c>
      <c r="D39" s="318">
        <v>69900</v>
      </c>
      <c r="E39" s="285">
        <f t="shared" si="1"/>
        <v>0.004603919351452006</v>
      </c>
      <c r="F39" s="318">
        <f>SUM('- 43 -'!B39,'- 43 -'!D39,'- 43 -'!F39,'- 43 -'!H39,B39,D39)</f>
        <v>6794627</v>
      </c>
      <c r="G39" s="285">
        <f t="shared" si="2"/>
        <v>0.44752381589697127</v>
      </c>
      <c r="I39" s="318">
        <f>SUM('- 42 -'!F39,F39)</f>
        <v>15182716</v>
      </c>
    </row>
    <row r="40" spans="1:9" ht="13.5" customHeight="1">
      <c r="A40" s="423" t="s">
        <v>366</v>
      </c>
      <c r="B40" s="319">
        <v>1498314</v>
      </c>
      <c r="C40" s="286">
        <f t="shared" si="0"/>
        <v>0.021432249049704703</v>
      </c>
      <c r="D40" s="319">
        <v>426000</v>
      </c>
      <c r="E40" s="286">
        <f t="shared" si="1"/>
        <v>0.006093607945446817</v>
      </c>
      <c r="F40" s="319">
        <f>SUM('- 43 -'!B40,'- 43 -'!D40,'- 43 -'!F40,'- 43 -'!H40,B40,D40)</f>
        <v>35671892</v>
      </c>
      <c r="G40" s="286">
        <f t="shared" si="2"/>
        <v>0.5102594472308</v>
      </c>
      <c r="I40" s="319">
        <f>SUM('- 42 -'!F40,F40)</f>
        <v>69909322</v>
      </c>
    </row>
    <row r="41" spans="1:9" ht="13.5" customHeight="1">
      <c r="A41" s="422" t="s">
        <v>367</v>
      </c>
      <c r="B41" s="318">
        <v>178309</v>
      </c>
      <c r="C41" s="285">
        <f t="shared" si="0"/>
        <v>0.004305489042769554</v>
      </c>
      <c r="D41" s="318">
        <v>108246</v>
      </c>
      <c r="E41" s="285">
        <f t="shared" si="1"/>
        <v>0.0026137321555481396</v>
      </c>
      <c r="F41" s="318">
        <f>SUM('- 43 -'!B41,'- 43 -'!D41,'- 43 -'!F41,'- 43 -'!H41,B41,D41)</f>
        <v>18035826</v>
      </c>
      <c r="G41" s="285">
        <f t="shared" si="2"/>
        <v>0.4354970933620751</v>
      </c>
      <c r="I41" s="318">
        <f>SUM('- 42 -'!F41,F41)</f>
        <v>41414343</v>
      </c>
    </row>
    <row r="42" spans="1:9" ht="13.5" customHeight="1">
      <c r="A42" s="423" t="s">
        <v>368</v>
      </c>
      <c r="B42" s="319">
        <v>217000</v>
      </c>
      <c r="C42" s="286">
        <f t="shared" si="0"/>
        <v>0.01414400605702394</v>
      </c>
      <c r="D42" s="319">
        <v>113519</v>
      </c>
      <c r="E42" s="286">
        <f t="shared" si="1"/>
        <v>0.007399140200863136</v>
      </c>
      <c r="F42" s="319">
        <f>SUM('- 43 -'!B42,'- 43 -'!D42,'- 43 -'!F42,'- 43 -'!H42,B42,D42)</f>
        <v>5714244</v>
      </c>
      <c r="G42" s="286">
        <f t="shared" si="2"/>
        <v>0.37245300344383736</v>
      </c>
      <c r="I42" s="319">
        <f>SUM('- 42 -'!F42,F42)</f>
        <v>15342188</v>
      </c>
    </row>
    <row r="43" spans="1:9" ht="13.5" customHeight="1">
      <c r="A43" s="422" t="s">
        <v>369</v>
      </c>
      <c r="B43" s="318">
        <v>2600</v>
      </c>
      <c r="C43" s="285">
        <f t="shared" si="0"/>
        <v>0.0002797436343260072</v>
      </c>
      <c r="D43" s="318">
        <v>17500</v>
      </c>
      <c r="E43" s="285">
        <f t="shared" si="1"/>
        <v>0.0018828898464250485</v>
      </c>
      <c r="F43" s="318">
        <f>SUM('- 43 -'!B43,'- 43 -'!D43,'- 43 -'!F43,'- 43 -'!H43,B43,D43)</f>
        <v>3731614</v>
      </c>
      <c r="G43" s="285">
        <f t="shared" si="2"/>
        <v>0.4014981777930035</v>
      </c>
      <c r="I43" s="318">
        <f>SUM('- 42 -'!F43,F43)</f>
        <v>9294224</v>
      </c>
    </row>
    <row r="44" spans="1:9" ht="13.5" customHeight="1">
      <c r="A44" s="423" t="s">
        <v>370</v>
      </c>
      <c r="B44" s="319">
        <v>9500</v>
      </c>
      <c r="C44" s="286">
        <f t="shared" si="0"/>
        <v>0.0013166963893551612</v>
      </c>
      <c r="D44" s="319">
        <v>6000</v>
      </c>
      <c r="E44" s="286">
        <f t="shared" si="1"/>
        <v>0.0008315977195927334</v>
      </c>
      <c r="F44" s="319">
        <f>SUM('- 43 -'!B44,'- 43 -'!D44,'- 43 -'!F44,'- 43 -'!H44,B44,D44)</f>
        <v>2086554</v>
      </c>
      <c r="G44" s="286">
        <f t="shared" si="2"/>
        <v>0.28919559136784934</v>
      </c>
      <c r="I44" s="319">
        <f>SUM('- 42 -'!F44,F44)</f>
        <v>7215027</v>
      </c>
    </row>
    <row r="45" spans="1:9" ht="13.5" customHeight="1">
      <c r="A45" s="422" t="s">
        <v>371</v>
      </c>
      <c r="B45" s="318">
        <v>200000</v>
      </c>
      <c r="C45" s="285">
        <f t="shared" si="0"/>
        <v>0.019372366326797872</v>
      </c>
      <c r="D45" s="318">
        <v>27014</v>
      </c>
      <c r="E45" s="285">
        <f t="shared" si="1"/>
        <v>0.0026166255197605888</v>
      </c>
      <c r="F45" s="318">
        <f>SUM('- 43 -'!B45,'- 43 -'!D45,'- 43 -'!F45,'- 43 -'!H45,B45,D45)</f>
        <v>4004961</v>
      </c>
      <c r="G45" s="285">
        <f t="shared" si="2"/>
        <v>0.38792785808269364</v>
      </c>
      <c r="I45" s="318">
        <f>SUM('- 42 -'!F45,F45)</f>
        <v>10323984</v>
      </c>
    </row>
    <row r="46" spans="1:9" ht="13.5" customHeight="1">
      <c r="A46" s="423" t="s">
        <v>372</v>
      </c>
      <c r="B46" s="319">
        <v>965700</v>
      </c>
      <c r="C46" s="286">
        <f t="shared" si="0"/>
        <v>0.0036683133621647494</v>
      </c>
      <c r="D46" s="319">
        <v>825000</v>
      </c>
      <c r="E46" s="286">
        <f t="shared" si="1"/>
        <v>0.0031338495638251196</v>
      </c>
      <c r="F46" s="319">
        <f>SUM('- 43 -'!B46,'- 43 -'!D46,'- 43 -'!F46,'- 43 -'!H46,B46,D46)</f>
        <v>121678500</v>
      </c>
      <c r="G46" s="286">
        <f t="shared" si="2"/>
        <v>0.46220862321441797</v>
      </c>
      <c r="I46" s="319">
        <f>SUM('- 42 -'!F46,F46)</f>
        <v>263254500</v>
      </c>
    </row>
    <row r="47" spans="1:9" ht="13.5" customHeight="1">
      <c r="A47" s="422" t="s">
        <v>376</v>
      </c>
      <c r="B47" s="318">
        <v>1769864</v>
      </c>
      <c r="C47" s="285">
        <f t="shared" si="0"/>
        <v>0.19393888921458027</v>
      </c>
      <c r="D47" s="318">
        <v>75600</v>
      </c>
      <c r="E47" s="285">
        <f t="shared" si="1"/>
        <v>0.00828412805990871</v>
      </c>
      <c r="F47" s="318">
        <f>SUM('- 43 -'!B47,'- 43 -'!D47,'- 43 -'!F47,'- 43 -'!H47,B47,D47)</f>
        <v>5041904</v>
      </c>
      <c r="G47" s="285">
        <f t="shared" si="2"/>
        <v>0.5524838412932006</v>
      </c>
      <c r="I47" s="318">
        <f>SUM('- 42 -'!F47,F47)</f>
        <v>9125885</v>
      </c>
    </row>
    <row r="48" spans="1:9" ht="4.5" customHeight="1">
      <c r="A48" s="424"/>
      <c r="B48" s="320"/>
      <c r="C48" s="163"/>
      <c r="D48" s="320"/>
      <c r="E48" s="163"/>
      <c r="F48" s="320"/>
      <c r="G48" s="163"/>
      <c r="I48" s="320"/>
    </row>
    <row r="49" spans="1:9" ht="13.5" customHeight="1">
      <c r="A49" s="418" t="s">
        <v>373</v>
      </c>
      <c r="B49" s="321">
        <f>SUM(B11:B47)</f>
        <v>14193549</v>
      </c>
      <c r="C49" s="82">
        <f>B49/$I49</f>
        <v>0.00986537937762946</v>
      </c>
      <c r="D49" s="321">
        <f>SUM(D11:D47)</f>
        <v>3969956</v>
      </c>
      <c r="E49" s="82">
        <f>D49/$I49</f>
        <v>0.0027593607527262093</v>
      </c>
      <c r="F49" s="321">
        <f>SUM(F11:F47)</f>
        <v>623644358.64</v>
      </c>
      <c r="G49" s="82">
        <f>F49/$I49</f>
        <v>0.4334707404541321</v>
      </c>
      <c r="I49" s="321">
        <f>SUM(I11:I47)</f>
        <v>1438723079.6399999</v>
      </c>
    </row>
    <row r="50" spans="1:9" ht="4.5" customHeight="1">
      <c r="A50" s="424" t="s">
        <v>3</v>
      </c>
      <c r="B50" s="320"/>
      <c r="C50" s="163"/>
      <c r="D50" s="320"/>
      <c r="E50" s="163"/>
      <c r="F50" s="320"/>
      <c r="G50" s="163"/>
      <c r="I50" s="320"/>
    </row>
    <row r="51" spans="1:9" ht="13.5" customHeight="1">
      <c r="A51" s="423" t="s">
        <v>374</v>
      </c>
      <c r="B51" s="319">
        <v>836689</v>
      </c>
      <c r="C51" s="286">
        <f>B51/I51</f>
        <v>0.5896814606983098</v>
      </c>
      <c r="D51" s="319">
        <v>10800</v>
      </c>
      <c r="E51" s="286">
        <f>D51/I51</f>
        <v>0.0076116212541837485</v>
      </c>
      <c r="F51" s="319">
        <f>SUM('- 43 -'!B51,'- 43 -'!D51,'- 43 -'!F51,'- 43 -'!H51,B51,D51)</f>
        <v>1201555</v>
      </c>
      <c r="G51" s="286">
        <f>F51/I51</f>
        <v>0.8468316274139587</v>
      </c>
      <c r="I51" s="319">
        <f>SUM('- 42 -'!F51,F51)</f>
        <v>1418883</v>
      </c>
    </row>
    <row r="52" spans="1:9" ht="13.5" customHeight="1">
      <c r="A52" s="422" t="s">
        <v>375</v>
      </c>
      <c r="B52" s="318">
        <v>0</v>
      </c>
      <c r="C52" s="285">
        <f>B52/I52</f>
        <v>0</v>
      </c>
      <c r="D52" s="318">
        <v>40124</v>
      </c>
      <c r="E52" s="285">
        <f>D52/I52</f>
        <v>0.01672871907976202</v>
      </c>
      <c r="F52" s="318">
        <f>SUM('- 43 -'!B52,'- 43 -'!D52,'- 43 -'!F52,'- 43 -'!H52,B52,D52)</f>
        <v>1891946</v>
      </c>
      <c r="G52" s="285">
        <f>F52/I52</f>
        <v>0.7888005470062663</v>
      </c>
      <c r="I52" s="318">
        <f>SUM('- 42 -'!F52,F52)</f>
        <v>2398510</v>
      </c>
    </row>
    <row r="53" ht="49.5" customHeight="1"/>
    <row r="54" spans="1:9" ht="12" customHeight="1">
      <c r="A54" s="4"/>
      <c r="B54" s="10"/>
      <c r="C54" s="10"/>
      <c r="D54" s="10"/>
      <c r="E54" s="10"/>
      <c r="F54" s="10"/>
      <c r="G54" s="10"/>
      <c r="H54" s="10"/>
      <c r="I54" s="154"/>
    </row>
    <row r="55" spans="1:9" ht="12" customHeight="1">
      <c r="A55" s="4"/>
      <c r="B55" s="10"/>
      <c r="C55" s="10"/>
      <c r="D55" s="10"/>
      <c r="E55" s="10"/>
      <c r="F55" s="10"/>
      <c r="G55" s="10"/>
      <c r="H55" s="10"/>
      <c r="I55" s="10"/>
    </row>
    <row r="56" spans="1:9" ht="12" customHeight="1">
      <c r="A56" s="4"/>
      <c r="B56" s="10"/>
      <c r="C56" s="10"/>
      <c r="D56" s="10"/>
      <c r="E56" s="10"/>
      <c r="F56" s="10"/>
      <c r="G56" s="10"/>
      <c r="H56" s="10"/>
      <c r="I56" s="10"/>
    </row>
    <row r="57" spans="1:9" ht="12" customHeight="1">
      <c r="A57" s="4"/>
      <c r="B57" s="10"/>
      <c r="C57" s="10"/>
      <c r="D57" s="10"/>
      <c r="E57" s="10"/>
      <c r="F57" s="10"/>
      <c r="G57" s="10"/>
      <c r="H57" s="10"/>
      <c r="I57" s="10"/>
    </row>
    <row r="58" spans="1:9" ht="12" customHeight="1">
      <c r="A58" s="4"/>
      <c r="B58" s="10"/>
      <c r="C58" s="10"/>
      <c r="D58" s="10"/>
      <c r="E58" s="10"/>
      <c r="F58" s="10"/>
      <c r="G58" s="10"/>
      <c r="H58" s="10"/>
      <c r="I58" s="10"/>
    </row>
    <row r="59"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I55"/>
  <sheetViews>
    <sheetView showGridLines="0" showZeros="0" workbookViewId="0" topLeftCell="A1">
      <selection activeCell="A1" sqref="A1"/>
    </sheetView>
  </sheetViews>
  <sheetFormatPr defaultColWidth="12.83203125" defaultRowHeight="12"/>
  <cols>
    <col min="1" max="1" width="30.83203125" style="10" customWidth="1"/>
    <col min="2" max="8" width="14.83203125" style="10" customWidth="1"/>
    <col min="9" max="9" width="15.83203125" style="10" customWidth="1"/>
    <col min="10" max="16384" width="12.83203125" style="10" customWidth="1"/>
  </cols>
  <sheetData>
    <row r="1" spans="1:9" ht="6.75" customHeight="1">
      <c r="A1" s="13"/>
      <c r="B1" s="14"/>
      <c r="C1" s="14"/>
      <c r="D1" s="14"/>
      <c r="E1" s="14"/>
      <c r="F1" s="14"/>
      <c r="G1" s="14"/>
      <c r="H1" s="14"/>
      <c r="I1" s="14"/>
    </row>
    <row r="2" spans="1:8" ht="15.75" customHeight="1">
      <c r="A2" s="15"/>
      <c r="B2" s="551" t="s">
        <v>206</v>
      </c>
      <c r="C2" s="16"/>
      <c r="D2" s="16"/>
      <c r="E2" s="16"/>
      <c r="F2" s="16"/>
      <c r="G2" s="16"/>
      <c r="H2" s="18" t="s">
        <v>207</v>
      </c>
    </row>
    <row r="3" spans="1:8" ht="15.75" customHeight="1">
      <c r="A3" s="19"/>
      <c r="B3" s="535" t="s">
        <v>571</v>
      </c>
      <c r="C3" s="20"/>
      <c r="D3" s="232"/>
      <c r="E3" s="20"/>
      <c r="F3" s="232"/>
      <c r="G3" s="20"/>
      <c r="H3" s="21"/>
    </row>
    <row r="4" spans="2:9" ht="15.75" customHeight="1">
      <c r="B4" s="14"/>
      <c r="C4" s="14"/>
      <c r="D4" s="14"/>
      <c r="E4" s="14"/>
      <c r="F4" s="14"/>
      <c r="G4" s="233"/>
      <c r="H4" s="14"/>
      <c r="I4" s="14"/>
    </row>
    <row r="5" spans="2:9" ht="15.75" customHeight="1">
      <c r="B5" s="14"/>
      <c r="C5" s="14"/>
      <c r="D5" s="14"/>
      <c r="E5" s="14"/>
      <c r="F5" s="14"/>
      <c r="G5" s="14"/>
      <c r="H5" s="14"/>
      <c r="I5" s="14"/>
    </row>
    <row r="6" spans="2:8" ht="15.75" customHeight="1">
      <c r="B6" s="410" t="s">
        <v>61</v>
      </c>
      <c r="C6" s="235"/>
      <c r="D6" s="235"/>
      <c r="E6" s="235"/>
      <c r="F6" s="235"/>
      <c r="G6" s="235"/>
      <c r="H6" s="236"/>
    </row>
    <row r="7" spans="2:8" ht="15.75" customHeight="1">
      <c r="B7" s="237" t="s">
        <v>269</v>
      </c>
      <c r="C7" s="238"/>
      <c r="D7" s="238"/>
      <c r="E7" s="239" t="s">
        <v>270</v>
      </c>
      <c r="F7" s="238"/>
      <c r="G7" s="238"/>
      <c r="H7" s="42"/>
    </row>
    <row r="8" spans="1:8" ht="15.75" customHeight="1">
      <c r="A8" s="496"/>
      <c r="B8" s="494" t="s">
        <v>84</v>
      </c>
      <c r="C8" s="412" t="s">
        <v>3</v>
      </c>
      <c r="D8" s="411" t="s">
        <v>85</v>
      </c>
      <c r="E8" s="413" t="s">
        <v>84</v>
      </c>
      <c r="F8" s="412" t="s">
        <v>3</v>
      </c>
      <c r="G8" s="411" t="s">
        <v>85</v>
      </c>
      <c r="H8" s="414" t="s">
        <v>56</v>
      </c>
    </row>
    <row r="9" spans="1:8" ht="15.75" customHeight="1">
      <c r="A9" s="497" t="s">
        <v>99</v>
      </c>
      <c r="B9" s="495" t="s">
        <v>103</v>
      </c>
      <c r="C9" s="415" t="s">
        <v>39</v>
      </c>
      <c r="D9" s="415" t="s">
        <v>104</v>
      </c>
      <c r="E9" s="416" t="s">
        <v>103</v>
      </c>
      <c r="F9" s="415" t="s">
        <v>39</v>
      </c>
      <c r="G9" s="415" t="s">
        <v>104</v>
      </c>
      <c r="H9" s="417" t="s">
        <v>105</v>
      </c>
    </row>
    <row r="10" spans="1:8" ht="4.5" customHeight="1">
      <c r="A10" s="63"/>
      <c r="B10" s="84"/>
      <c r="C10" s="84"/>
      <c r="D10" s="84"/>
      <c r="E10" s="84"/>
      <c r="F10" s="84"/>
      <c r="G10" s="84"/>
      <c r="H10" s="84"/>
    </row>
    <row r="11" spans="1:8" ht="13.5" customHeight="1">
      <c r="A11" s="422" t="s">
        <v>338</v>
      </c>
      <c r="B11" s="399">
        <v>1552</v>
      </c>
      <c r="C11" s="399">
        <v>0</v>
      </c>
      <c r="D11" s="405">
        <v>0</v>
      </c>
      <c r="E11" s="403">
        <v>0</v>
      </c>
      <c r="F11" s="399">
        <v>0</v>
      </c>
      <c r="G11" s="399">
        <v>0</v>
      </c>
      <c r="H11" s="399">
        <v>0</v>
      </c>
    </row>
    <row r="12" spans="1:8" ht="13.5" customHeight="1">
      <c r="A12" s="423" t="s">
        <v>339</v>
      </c>
      <c r="B12" s="400">
        <v>2280.8</v>
      </c>
      <c r="C12" s="400">
        <v>0</v>
      </c>
      <c r="D12" s="406">
        <v>36</v>
      </c>
      <c r="E12" s="404">
        <v>0</v>
      </c>
      <c r="F12" s="400">
        <v>0</v>
      </c>
      <c r="G12" s="400">
        <v>0</v>
      </c>
      <c r="H12" s="400">
        <v>0</v>
      </c>
    </row>
    <row r="13" spans="1:8" ht="13.5" customHeight="1">
      <c r="A13" s="422" t="s">
        <v>340</v>
      </c>
      <c r="B13" s="399">
        <v>5668.1</v>
      </c>
      <c r="C13" s="399">
        <v>0</v>
      </c>
      <c r="D13" s="405">
        <v>0</v>
      </c>
      <c r="E13" s="403">
        <v>652.2</v>
      </c>
      <c r="F13" s="399">
        <v>0</v>
      </c>
      <c r="G13" s="399">
        <v>468.8</v>
      </c>
      <c r="H13" s="399">
        <v>0</v>
      </c>
    </row>
    <row r="14" spans="1:8" ht="13.5" customHeight="1">
      <c r="A14" s="423" t="s">
        <v>377</v>
      </c>
      <c r="B14" s="400">
        <v>0</v>
      </c>
      <c r="C14" s="400">
        <v>4393</v>
      </c>
      <c r="D14" s="406">
        <v>0</v>
      </c>
      <c r="E14" s="404">
        <v>0</v>
      </c>
      <c r="F14" s="400">
        <v>0</v>
      </c>
      <c r="G14" s="400">
        <v>0</v>
      </c>
      <c r="H14" s="400">
        <v>0</v>
      </c>
    </row>
    <row r="15" spans="1:8" ht="13.5" customHeight="1">
      <c r="A15" s="422" t="s">
        <v>341</v>
      </c>
      <c r="B15" s="399">
        <v>1608</v>
      </c>
      <c r="C15" s="399">
        <v>0</v>
      </c>
      <c r="D15" s="405">
        <v>0</v>
      </c>
      <c r="E15" s="403">
        <v>0</v>
      </c>
      <c r="F15" s="399">
        <v>0</v>
      </c>
      <c r="G15" s="399">
        <v>0</v>
      </c>
      <c r="H15" s="399">
        <v>0</v>
      </c>
    </row>
    <row r="16" spans="1:8" ht="13.5" customHeight="1">
      <c r="A16" s="423" t="s">
        <v>342</v>
      </c>
      <c r="B16" s="400">
        <v>988</v>
      </c>
      <c r="C16" s="400">
        <v>0</v>
      </c>
      <c r="D16" s="406">
        <v>0</v>
      </c>
      <c r="E16" s="404">
        <v>341</v>
      </c>
      <c r="F16" s="400">
        <v>0</v>
      </c>
      <c r="G16" s="400">
        <v>105</v>
      </c>
      <c r="H16" s="400">
        <v>0</v>
      </c>
    </row>
    <row r="17" spans="1:8" ht="13.5" customHeight="1">
      <c r="A17" s="422" t="s">
        <v>343</v>
      </c>
      <c r="B17" s="399">
        <v>1522</v>
      </c>
      <c r="C17" s="399">
        <v>0</v>
      </c>
      <c r="D17" s="405">
        <v>0</v>
      </c>
      <c r="E17" s="403">
        <v>0</v>
      </c>
      <c r="F17" s="399">
        <v>0</v>
      </c>
      <c r="G17" s="399">
        <v>0</v>
      </c>
      <c r="H17" s="399">
        <v>0</v>
      </c>
    </row>
    <row r="18" spans="1:8" ht="13.5" customHeight="1">
      <c r="A18" s="423" t="s">
        <v>344</v>
      </c>
      <c r="B18" s="400">
        <v>5958.9</v>
      </c>
      <c r="C18" s="400">
        <v>0</v>
      </c>
      <c r="D18" s="406">
        <v>0</v>
      </c>
      <c r="E18" s="404">
        <v>0</v>
      </c>
      <c r="F18" s="400">
        <v>0</v>
      </c>
      <c r="G18" s="400">
        <v>0</v>
      </c>
      <c r="H18" s="400">
        <v>0</v>
      </c>
    </row>
    <row r="19" spans="1:8" ht="13.5" customHeight="1">
      <c r="A19" s="422" t="s">
        <v>345</v>
      </c>
      <c r="B19" s="399">
        <v>2855</v>
      </c>
      <c r="C19" s="399">
        <v>0</v>
      </c>
      <c r="D19" s="405">
        <v>0</v>
      </c>
      <c r="E19" s="403">
        <v>0</v>
      </c>
      <c r="F19" s="399">
        <v>0</v>
      </c>
      <c r="G19" s="399">
        <v>0</v>
      </c>
      <c r="H19" s="399">
        <v>0</v>
      </c>
    </row>
    <row r="20" spans="1:8" ht="13.5" customHeight="1">
      <c r="A20" s="423" t="s">
        <v>346</v>
      </c>
      <c r="B20" s="400">
        <v>6026</v>
      </c>
      <c r="C20" s="400">
        <v>0</v>
      </c>
      <c r="D20" s="406">
        <v>0</v>
      </c>
      <c r="E20" s="404">
        <v>0</v>
      </c>
      <c r="F20" s="400">
        <v>0</v>
      </c>
      <c r="G20" s="400">
        <v>0</v>
      </c>
      <c r="H20" s="400">
        <v>0</v>
      </c>
    </row>
    <row r="21" spans="1:8" ht="13.5" customHeight="1">
      <c r="A21" s="422" t="s">
        <v>347</v>
      </c>
      <c r="B21" s="399">
        <v>3228.5</v>
      </c>
      <c r="C21" s="399">
        <v>0</v>
      </c>
      <c r="D21" s="405">
        <v>0</v>
      </c>
      <c r="E21" s="403">
        <v>0</v>
      </c>
      <c r="F21" s="399">
        <v>0</v>
      </c>
      <c r="G21" s="399">
        <v>0</v>
      </c>
      <c r="H21" s="399">
        <v>0</v>
      </c>
    </row>
    <row r="22" spans="1:8" ht="13.5" customHeight="1">
      <c r="A22" s="423" t="s">
        <v>348</v>
      </c>
      <c r="B22" s="400">
        <v>1123.5</v>
      </c>
      <c r="C22" s="400">
        <v>0</v>
      </c>
      <c r="D22" s="406">
        <v>0</v>
      </c>
      <c r="E22" s="404">
        <v>350.5</v>
      </c>
      <c r="F22" s="400">
        <v>0</v>
      </c>
      <c r="G22" s="400">
        <v>180</v>
      </c>
      <c r="H22" s="400">
        <v>0</v>
      </c>
    </row>
    <row r="23" spans="1:8" ht="13.5" customHeight="1">
      <c r="A23" s="422" t="s">
        <v>349</v>
      </c>
      <c r="B23" s="399">
        <v>1360.5</v>
      </c>
      <c r="C23" s="399">
        <v>0</v>
      </c>
      <c r="D23" s="405">
        <v>0</v>
      </c>
      <c r="E23" s="403">
        <v>0</v>
      </c>
      <c r="F23" s="399">
        <v>0</v>
      </c>
      <c r="G23" s="399">
        <v>0</v>
      </c>
      <c r="H23" s="399">
        <v>0</v>
      </c>
    </row>
    <row r="24" spans="1:8" ht="13.5" customHeight="1">
      <c r="A24" s="423" t="s">
        <v>350</v>
      </c>
      <c r="B24" s="400">
        <v>2963</v>
      </c>
      <c r="C24" s="400">
        <v>0</v>
      </c>
      <c r="D24" s="406">
        <v>197</v>
      </c>
      <c r="E24" s="404">
        <v>942</v>
      </c>
      <c r="F24" s="400">
        <v>0</v>
      </c>
      <c r="G24" s="400">
        <v>64</v>
      </c>
      <c r="H24" s="400">
        <v>107.5</v>
      </c>
    </row>
    <row r="25" spans="1:8" ht="13.5" customHeight="1">
      <c r="A25" s="422" t="s">
        <v>351</v>
      </c>
      <c r="B25" s="399">
        <v>10920.5</v>
      </c>
      <c r="C25" s="399">
        <v>463</v>
      </c>
      <c r="D25" s="405">
        <v>3273.5</v>
      </c>
      <c r="E25" s="403">
        <v>0</v>
      </c>
      <c r="F25" s="399">
        <v>0</v>
      </c>
      <c r="G25" s="399">
        <v>0</v>
      </c>
      <c r="H25" s="399">
        <v>0</v>
      </c>
    </row>
    <row r="26" spans="1:8" ht="13.5" customHeight="1">
      <c r="A26" s="423" t="s">
        <v>352</v>
      </c>
      <c r="B26" s="400">
        <v>2632.2</v>
      </c>
      <c r="C26" s="400">
        <v>0</v>
      </c>
      <c r="D26" s="406">
        <v>111</v>
      </c>
      <c r="E26" s="404">
        <v>214</v>
      </c>
      <c r="F26" s="400">
        <v>0</v>
      </c>
      <c r="G26" s="400">
        <v>38</v>
      </c>
      <c r="H26" s="400">
        <v>95</v>
      </c>
    </row>
    <row r="27" spans="1:8" ht="13.5" customHeight="1">
      <c r="A27" s="422" t="s">
        <v>353</v>
      </c>
      <c r="B27" s="399">
        <v>2662.1</v>
      </c>
      <c r="C27" s="399">
        <v>0</v>
      </c>
      <c r="D27" s="405">
        <v>0</v>
      </c>
      <c r="E27" s="403">
        <v>211</v>
      </c>
      <c r="F27" s="399">
        <v>0</v>
      </c>
      <c r="G27" s="399">
        <v>0</v>
      </c>
      <c r="H27" s="399">
        <v>234</v>
      </c>
    </row>
    <row r="28" spans="1:8" ht="13.5" customHeight="1">
      <c r="A28" s="423" t="s">
        <v>354</v>
      </c>
      <c r="B28" s="400">
        <v>1942.2</v>
      </c>
      <c r="C28" s="400">
        <v>0</v>
      </c>
      <c r="D28" s="406">
        <v>0</v>
      </c>
      <c r="E28" s="404">
        <v>0</v>
      </c>
      <c r="F28" s="400">
        <v>0</v>
      </c>
      <c r="G28" s="400">
        <v>0</v>
      </c>
      <c r="H28" s="400">
        <v>0</v>
      </c>
    </row>
    <row r="29" spans="1:8" ht="13.5" customHeight="1">
      <c r="A29" s="422" t="s">
        <v>355</v>
      </c>
      <c r="B29" s="399">
        <v>8767</v>
      </c>
      <c r="C29" s="399">
        <v>0</v>
      </c>
      <c r="D29" s="405">
        <v>1262</v>
      </c>
      <c r="E29" s="403">
        <v>2317</v>
      </c>
      <c r="F29" s="399">
        <v>0</v>
      </c>
      <c r="G29" s="399">
        <v>715.5</v>
      </c>
      <c r="H29" s="399">
        <v>0</v>
      </c>
    </row>
    <row r="30" spans="1:8" ht="13.5" customHeight="1">
      <c r="A30" s="423" t="s">
        <v>356</v>
      </c>
      <c r="B30" s="400">
        <v>1282.6</v>
      </c>
      <c r="C30" s="400">
        <v>0</v>
      </c>
      <c r="D30" s="406">
        <v>0</v>
      </c>
      <c r="E30" s="404">
        <v>0</v>
      </c>
      <c r="F30" s="400">
        <v>0</v>
      </c>
      <c r="G30" s="400">
        <v>0</v>
      </c>
      <c r="H30" s="400">
        <v>0</v>
      </c>
    </row>
    <row r="31" spans="1:8" ht="13.5" customHeight="1">
      <c r="A31" s="422" t="s">
        <v>357</v>
      </c>
      <c r="B31" s="399">
        <v>2771.3</v>
      </c>
      <c r="C31" s="399">
        <v>0</v>
      </c>
      <c r="D31" s="405">
        <v>0</v>
      </c>
      <c r="E31" s="403">
        <v>245</v>
      </c>
      <c r="F31" s="399">
        <v>0</v>
      </c>
      <c r="G31" s="399">
        <v>198.5</v>
      </c>
      <c r="H31" s="399">
        <v>0</v>
      </c>
    </row>
    <row r="32" spans="1:8" ht="13.5" customHeight="1">
      <c r="A32" s="423" t="s">
        <v>358</v>
      </c>
      <c r="B32" s="400">
        <v>2022</v>
      </c>
      <c r="C32" s="400">
        <v>0</v>
      </c>
      <c r="D32" s="406">
        <v>106</v>
      </c>
      <c r="E32" s="404">
        <v>70</v>
      </c>
      <c r="F32" s="400">
        <v>0</v>
      </c>
      <c r="G32" s="400">
        <v>120</v>
      </c>
      <c r="H32" s="400">
        <v>0</v>
      </c>
    </row>
    <row r="33" spans="1:8" ht="13.5" customHeight="1">
      <c r="A33" s="422" t="s">
        <v>359</v>
      </c>
      <c r="B33" s="399">
        <v>2030.5</v>
      </c>
      <c r="C33" s="399">
        <v>0</v>
      </c>
      <c r="D33" s="405">
        <v>61</v>
      </c>
      <c r="E33" s="403">
        <v>152</v>
      </c>
      <c r="F33" s="399">
        <v>169</v>
      </c>
      <c r="G33" s="399">
        <v>60</v>
      </c>
      <c r="H33" s="399">
        <v>0</v>
      </c>
    </row>
    <row r="34" spans="1:8" ht="13.5" customHeight="1">
      <c r="A34" s="423" t="s">
        <v>360</v>
      </c>
      <c r="B34" s="400">
        <v>1809.6</v>
      </c>
      <c r="C34" s="400">
        <v>128.5</v>
      </c>
      <c r="D34" s="406">
        <v>225</v>
      </c>
      <c r="E34" s="404">
        <v>0</v>
      </c>
      <c r="F34" s="400">
        <v>0</v>
      </c>
      <c r="G34" s="400">
        <v>0</v>
      </c>
      <c r="H34" s="400">
        <v>0</v>
      </c>
    </row>
    <row r="35" spans="1:8" ht="13.5" customHeight="1">
      <c r="A35" s="422" t="s">
        <v>361</v>
      </c>
      <c r="B35" s="399">
        <v>11420.5</v>
      </c>
      <c r="C35" s="399">
        <v>0</v>
      </c>
      <c r="D35" s="405">
        <v>1063.5</v>
      </c>
      <c r="E35" s="403">
        <v>2971</v>
      </c>
      <c r="F35" s="399">
        <v>0</v>
      </c>
      <c r="G35" s="399">
        <v>1169</v>
      </c>
      <c r="H35" s="399">
        <v>642.5</v>
      </c>
    </row>
    <row r="36" spans="1:8" ht="13.5" customHeight="1">
      <c r="A36" s="423" t="s">
        <v>362</v>
      </c>
      <c r="B36" s="400">
        <v>2096.2</v>
      </c>
      <c r="C36" s="400">
        <v>0</v>
      </c>
      <c r="D36" s="406">
        <v>0</v>
      </c>
      <c r="E36" s="404">
        <v>0</v>
      </c>
      <c r="F36" s="400">
        <v>0</v>
      </c>
      <c r="G36" s="400">
        <v>0</v>
      </c>
      <c r="H36" s="400">
        <v>0</v>
      </c>
    </row>
    <row r="37" spans="1:8" ht="13.5" customHeight="1">
      <c r="A37" s="422" t="s">
        <v>363</v>
      </c>
      <c r="B37" s="399">
        <v>1519</v>
      </c>
      <c r="C37" s="399">
        <v>0</v>
      </c>
      <c r="D37" s="405">
        <v>605</v>
      </c>
      <c r="E37" s="403">
        <v>723</v>
      </c>
      <c r="F37" s="399">
        <v>0</v>
      </c>
      <c r="G37" s="399">
        <v>411</v>
      </c>
      <c r="H37" s="399">
        <v>0</v>
      </c>
    </row>
    <row r="38" spans="1:8" ht="13.5" customHeight="1">
      <c r="A38" s="423" t="s">
        <v>364</v>
      </c>
      <c r="B38" s="400">
        <v>4510.6</v>
      </c>
      <c r="C38" s="400">
        <v>0</v>
      </c>
      <c r="D38" s="406">
        <v>201</v>
      </c>
      <c r="E38" s="404">
        <v>2778.5</v>
      </c>
      <c r="F38" s="400">
        <v>0</v>
      </c>
      <c r="G38" s="400">
        <v>710.5</v>
      </c>
      <c r="H38" s="400">
        <v>173</v>
      </c>
    </row>
    <row r="39" spans="1:8" ht="13.5" customHeight="1">
      <c r="A39" s="422" t="s">
        <v>365</v>
      </c>
      <c r="B39" s="399">
        <v>1775</v>
      </c>
      <c r="C39" s="399">
        <v>0</v>
      </c>
      <c r="D39" s="405">
        <v>0</v>
      </c>
      <c r="E39" s="403">
        <v>0</v>
      </c>
      <c r="F39" s="399">
        <v>0</v>
      </c>
      <c r="G39" s="399">
        <v>0</v>
      </c>
      <c r="H39" s="399">
        <v>0</v>
      </c>
    </row>
    <row r="40" spans="1:8" ht="13.5" customHeight="1">
      <c r="A40" s="423" t="s">
        <v>366</v>
      </c>
      <c r="B40" s="400">
        <v>6071.4</v>
      </c>
      <c r="C40" s="400">
        <v>0</v>
      </c>
      <c r="D40" s="406">
        <v>706</v>
      </c>
      <c r="E40" s="404">
        <v>899</v>
      </c>
      <c r="F40" s="400">
        <v>0</v>
      </c>
      <c r="G40" s="400">
        <v>507</v>
      </c>
      <c r="H40" s="400">
        <v>0</v>
      </c>
    </row>
    <row r="41" spans="1:8" ht="13.5" customHeight="1">
      <c r="A41" s="422" t="s">
        <v>367</v>
      </c>
      <c r="B41" s="399">
        <v>3161.33</v>
      </c>
      <c r="C41" s="399">
        <v>0</v>
      </c>
      <c r="D41" s="405">
        <v>0</v>
      </c>
      <c r="E41" s="403">
        <v>0</v>
      </c>
      <c r="F41" s="399">
        <v>0</v>
      </c>
      <c r="G41" s="399">
        <v>1095</v>
      </c>
      <c r="H41" s="399">
        <v>436</v>
      </c>
    </row>
    <row r="42" spans="1:8" ht="13.5" customHeight="1">
      <c r="A42" s="423" t="s">
        <v>368</v>
      </c>
      <c r="B42" s="400">
        <v>1443.5</v>
      </c>
      <c r="C42" s="400">
        <v>0</v>
      </c>
      <c r="D42" s="406">
        <v>0</v>
      </c>
      <c r="E42" s="404">
        <v>186</v>
      </c>
      <c r="F42" s="400">
        <v>0</v>
      </c>
      <c r="G42" s="400">
        <v>111</v>
      </c>
      <c r="H42" s="400">
        <v>0</v>
      </c>
    </row>
    <row r="43" spans="1:8" ht="13.5" customHeight="1">
      <c r="A43" s="422" t="s">
        <v>369</v>
      </c>
      <c r="B43" s="399">
        <v>1200.5</v>
      </c>
      <c r="C43" s="399">
        <v>0</v>
      </c>
      <c r="D43" s="405">
        <v>0</v>
      </c>
      <c r="E43" s="403">
        <v>0</v>
      </c>
      <c r="F43" s="399">
        <v>0</v>
      </c>
      <c r="G43" s="399">
        <v>0</v>
      </c>
      <c r="H43" s="399">
        <v>0</v>
      </c>
    </row>
    <row r="44" spans="1:8" ht="13.5" customHeight="1">
      <c r="A44" s="423" t="s">
        <v>370</v>
      </c>
      <c r="B44" s="400">
        <v>776</v>
      </c>
      <c r="C44" s="400">
        <v>52</v>
      </c>
      <c r="D44" s="406">
        <v>0</v>
      </c>
      <c r="E44" s="404">
        <v>0</v>
      </c>
      <c r="F44" s="400">
        <v>0</v>
      </c>
      <c r="G44" s="400">
        <v>0</v>
      </c>
      <c r="H44" s="400">
        <v>0</v>
      </c>
    </row>
    <row r="45" spans="1:8" ht="13.5" customHeight="1">
      <c r="A45" s="422" t="s">
        <v>371</v>
      </c>
      <c r="B45" s="399">
        <v>628</v>
      </c>
      <c r="C45" s="399">
        <v>0</v>
      </c>
      <c r="D45" s="405">
        <v>0</v>
      </c>
      <c r="E45" s="403">
        <v>671</v>
      </c>
      <c r="F45" s="399">
        <v>0</v>
      </c>
      <c r="G45" s="399">
        <v>108</v>
      </c>
      <c r="H45" s="399">
        <v>0</v>
      </c>
    </row>
    <row r="46" spans="1:8" ht="13.5" customHeight="1">
      <c r="A46" s="423" t="s">
        <v>372</v>
      </c>
      <c r="B46" s="400">
        <v>22944.4</v>
      </c>
      <c r="C46" s="400">
        <v>0</v>
      </c>
      <c r="D46" s="406">
        <v>837.5</v>
      </c>
      <c r="E46" s="404">
        <v>3590</v>
      </c>
      <c r="F46" s="400">
        <v>0</v>
      </c>
      <c r="G46" s="400">
        <v>1600.5</v>
      </c>
      <c r="H46" s="400">
        <v>295.5</v>
      </c>
    </row>
    <row r="47" spans="1:8" ht="13.5" customHeight="1">
      <c r="A47" s="422" t="s">
        <v>376</v>
      </c>
      <c r="B47" s="399">
        <v>36</v>
      </c>
      <c r="C47" s="399">
        <v>0</v>
      </c>
      <c r="D47" s="405">
        <v>0</v>
      </c>
      <c r="E47" s="403">
        <v>0</v>
      </c>
      <c r="F47" s="399">
        <v>0</v>
      </c>
      <c r="G47" s="399">
        <v>0</v>
      </c>
      <c r="H47" s="399">
        <v>0</v>
      </c>
    </row>
    <row r="48" spans="1:8" ht="4.5" customHeight="1">
      <c r="A48" s="424"/>
      <c r="B48" s="401"/>
      <c r="C48" s="401"/>
      <c r="D48" s="401"/>
      <c r="E48" s="401"/>
      <c r="F48" s="401"/>
      <c r="G48" s="401"/>
      <c r="H48" s="401"/>
    </row>
    <row r="49" spans="1:8" ht="13.5" customHeight="1">
      <c r="A49" s="418" t="s">
        <v>373</v>
      </c>
      <c r="B49" s="402">
        <f aca="true" t="shared" si="0" ref="B49:H49">SUM(B11:B47)</f>
        <v>131556.73</v>
      </c>
      <c r="C49" s="402">
        <f t="shared" si="0"/>
        <v>5036.5</v>
      </c>
      <c r="D49" s="408">
        <f t="shared" si="0"/>
        <v>8684.5</v>
      </c>
      <c r="E49" s="407">
        <f t="shared" si="0"/>
        <v>17313.2</v>
      </c>
      <c r="F49" s="402">
        <f t="shared" si="0"/>
        <v>169</v>
      </c>
      <c r="G49" s="402">
        <f t="shared" si="0"/>
        <v>7661.8</v>
      </c>
      <c r="H49" s="402">
        <f t="shared" si="0"/>
        <v>1983.5</v>
      </c>
    </row>
    <row r="50" spans="1:8" ht="4.5" customHeight="1">
      <c r="A50" s="424" t="s">
        <v>3</v>
      </c>
      <c r="B50" s="401"/>
      <c r="C50" s="401"/>
      <c r="D50" s="401"/>
      <c r="E50" s="401"/>
      <c r="F50" s="401"/>
      <c r="G50" s="401"/>
      <c r="H50" s="401"/>
    </row>
    <row r="51" spans="1:8" ht="13.5" customHeight="1">
      <c r="A51" s="423" t="s">
        <v>374</v>
      </c>
      <c r="B51" s="400">
        <v>146.5</v>
      </c>
      <c r="C51" s="400">
        <v>0</v>
      </c>
      <c r="D51" s="406">
        <v>0</v>
      </c>
      <c r="E51" s="400">
        <v>0</v>
      </c>
      <c r="F51" s="400">
        <v>0</v>
      </c>
      <c r="G51" s="400">
        <v>0</v>
      </c>
      <c r="H51" s="400">
        <v>0</v>
      </c>
    </row>
    <row r="52" spans="1:8" ht="13.5" customHeight="1">
      <c r="A52" s="422" t="s">
        <v>375</v>
      </c>
      <c r="B52" s="399">
        <v>242</v>
      </c>
      <c r="C52" s="399">
        <v>0</v>
      </c>
      <c r="D52" s="405">
        <v>0</v>
      </c>
      <c r="E52" s="399">
        <v>0</v>
      </c>
      <c r="F52" s="399">
        <v>0</v>
      </c>
      <c r="G52" s="399">
        <v>0</v>
      </c>
      <c r="H52" s="399">
        <v>0</v>
      </c>
    </row>
    <row r="53" spans="1:9" ht="49.5" customHeight="1">
      <c r="A53" s="325"/>
      <c r="B53" s="335"/>
      <c r="C53" s="335"/>
      <c r="D53" s="335"/>
      <c r="E53" s="335"/>
      <c r="F53" s="335"/>
      <c r="G53" s="335"/>
      <c r="H53" s="335"/>
      <c r="I53" s="84"/>
    </row>
    <row r="54" spans="1:9" ht="12" customHeight="1">
      <c r="A54" s="43" t="s">
        <v>435</v>
      </c>
      <c r="C54" s="84"/>
      <c r="D54" s="84"/>
      <c r="E54" s="84"/>
      <c r="F54" s="84"/>
      <c r="G54" s="84"/>
      <c r="H54" s="84"/>
      <c r="I54" s="84"/>
    </row>
    <row r="55" spans="1:9" ht="12" customHeight="1">
      <c r="A55" s="43" t="s">
        <v>436</v>
      </c>
      <c r="C55" s="84"/>
      <c r="D55" s="84"/>
      <c r="E55" s="84"/>
      <c r="F55" s="84"/>
      <c r="G55" s="84"/>
      <c r="H55" s="84"/>
      <c r="I55" s="84"/>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40.xml><?xml version="1.0" encoding="utf-8"?>
<worksheet xmlns="http://schemas.openxmlformats.org/spreadsheetml/2006/main" xmlns:r="http://schemas.openxmlformats.org/officeDocument/2006/relationships">
  <sheetPr codeName="Sheet39">
    <pageSetUpPr fitToPage="1"/>
  </sheetPr>
  <dimension ref="A1:J58"/>
  <sheetViews>
    <sheetView showGridLines="0" showZeros="0" workbookViewId="0" topLeftCell="A1">
      <selection activeCell="A1" sqref="A1"/>
    </sheetView>
  </sheetViews>
  <sheetFormatPr defaultColWidth="15.83203125" defaultRowHeight="12"/>
  <cols>
    <col min="1" max="1" width="32.83203125" style="68" customWidth="1"/>
    <col min="2" max="2" width="19.83203125" style="68" customWidth="1"/>
    <col min="3" max="3" width="17.83203125" style="68" customWidth="1"/>
    <col min="4" max="4" width="16.83203125" style="68" customWidth="1"/>
    <col min="5" max="5" width="15.83203125" style="68" customWidth="1"/>
    <col min="6" max="6" width="16.83203125" style="68" customWidth="1"/>
    <col min="7" max="7" width="17.83203125" style="68" customWidth="1"/>
    <col min="8" max="8" width="32.66015625" style="68" customWidth="1"/>
    <col min="9" max="16384" width="15.83203125" style="68" customWidth="1"/>
  </cols>
  <sheetData>
    <row r="1" ht="6.75" customHeight="1">
      <c r="A1" s="66"/>
    </row>
    <row r="2" spans="1:7" ht="15.75" customHeight="1">
      <c r="A2" s="353"/>
      <c r="B2" s="556" t="s">
        <v>114</v>
      </c>
      <c r="C2" s="378"/>
      <c r="D2" s="378"/>
      <c r="E2" s="378"/>
      <c r="F2" s="379"/>
      <c r="G2" s="380" t="s">
        <v>2</v>
      </c>
    </row>
    <row r="3" spans="1:7" ht="15.75" customHeight="1">
      <c r="A3" s="354"/>
      <c r="B3" s="557" t="s">
        <v>575</v>
      </c>
      <c r="C3" s="381"/>
      <c r="D3" s="363"/>
      <c r="E3" s="363"/>
      <c r="F3" s="364"/>
      <c r="G3" s="364"/>
    </row>
    <row r="4" spans="2:7" ht="15.75" customHeight="1">
      <c r="B4" s="117"/>
      <c r="C4" s="146"/>
      <c r="D4" s="147"/>
      <c r="E4" s="117"/>
      <c r="F4" s="117"/>
      <c r="G4" s="117"/>
    </row>
    <row r="5" spans="2:7" ht="15.75" customHeight="1">
      <c r="B5" s="44"/>
      <c r="C5" s="117"/>
      <c r="D5" s="117"/>
      <c r="E5" s="117"/>
      <c r="F5" s="117"/>
      <c r="G5" s="117"/>
    </row>
    <row r="6" spans="2:7" ht="15.75" customHeight="1">
      <c r="B6" s="190" t="s">
        <v>122</v>
      </c>
      <c r="C6" s="104"/>
      <c r="D6" s="104"/>
      <c r="E6" s="104"/>
      <c r="F6" s="104"/>
      <c r="G6" s="105"/>
    </row>
    <row r="7" spans="2:7" ht="15.75" customHeight="1">
      <c r="B7" s="118"/>
      <c r="C7" s="118"/>
      <c r="D7" s="118"/>
      <c r="E7" s="132"/>
      <c r="F7" s="118" t="s">
        <v>135</v>
      </c>
      <c r="G7" s="132"/>
    </row>
    <row r="8" spans="1:7" ht="15.75" customHeight="1">
      <c r="A8" s="323"/>
      <c r="B8" s="145" t="s">
        <v>148</v>
      </c>
      <c r="C8" s="120" t="s">
        <v>158</v>
      </c>
      <c r="D8" s="120" t="s">
        <v>159</v>
      </c>
      <c r="E8" s="142"/>
      <c r="F8" s="120" t="s">
        <v>160</v>
      </c>
      <c r="G8" s="142"/>
    </row>
    <row r="9" spans="1:7" ht="15.75" customHeight="1">
      <c r="A9" s="324" t="s">
        <v>99</v>
      </c>
      <c r="B9" s="57" t="s">
        <v>150</v>
      </c>
      <c r="C9" s="122" t="s">
        <v>379</v>
      </c>
      <c r="D9" s="122" t="s">
        <v>161</v>
      </c>
      <c r="E9" s="122" t="s">
        <v>56</v>
      </c>
      <c r="F9" s="122" t="s">
        <v>163</v>
      </c>
      <c r="G9" s="122" t="s">
        <v>68</v>
      </c>
    </row>
    <row r="10" spans="1:7" ht="4.5" customHeight="1">
      <c r="A10" s="63"/>
      <c r="B10" s="123"/>
      <c r="C10" s="123"/>
      <c r="D10" s="123"/>
      <c r="E10" s="123"/>
      <c r="F10" s="123"/>
      <c r="G10" s="123"/>
    </row>
    <row r="11" spans="1:10" ht="13.5" customHeight="1">
      <c r="A11" s="422" t="s">
        <v>338</v>
      </c>
      <c r="B11" s="318">
        <v>1072303</v>
      </c>
      <c r="C11" s="318">
        <v>194000</v>
      </c>
      <c r="D11" s="318">
        <v>0</v>
      </c>
      <c r="E11" s="318">
        <v>0</v>
      </c>
      <c r="F11" s="318">
        <v>65400</v>
      </c>
      <c r="G11" s="318">
        <f>SUM(B11:F11)</f>
        <v>1331703</v>
      </c>
      <c r="I11" s="2" t="s">
        <v>183</v>
      </c>
      <c r="J11" s="1"/>
    </row>
    <row r="12" spans="1:10" ht="13.5" customHeight="1">
      <c r="A12" s="423" t="s">
        <v>339</v>
      </c>
      <c r="B12" s="319">
        <v>0</v>
      </c>
      <c r="C12" s="319">
        <v>338000</v>
      </c>
      <c r="D12" s="319">
        <v>0</v>
      </c>
      <c r="E12" s="319">
        <v>0</v>
      </c>
      <c r="F12" s="319">
        <v>0</v>
      </c>
      <c r="G12" s="319">
        <f aca="true" t="shared" si="0" ref="G12:G47">SUM(B12:F12)</f>
        <v>338000</v>
      </c>
      <c r="I12"/>
      <c r="J12" s="1"/>
    </row>
    <row r="13" spans="1:10" ht="13.5" customHeight="1">
      <c r="A13" s="422" t="s">
        <v>340</v>
      </c>
      <c r="B13" s="318">
        <v>2562200</v>
      </c>
      <c r="C13" s="318">
        <v>275500</v>
      </c>
      <c r="D13" s="318">
        <v>0</v>
      </c>
      <c r="E13" s="318">
        <v>115600</v>
      </c>
      <c r="F13" s="318">
        <v>0</v>
      </c>
      <c r="G13" s="318">
        <f t="shared" si="0"/>
        <v>2953300</v>
      </c>
      <c r="I13" s="2" t="s">
        <v>184</v>
      </c>
      <c r="J13" s="1"/>
    </row>
    <row r="14" spans="1:10" ht="13.5" customHeight="1">
      <c r="A14" s="423" t="s">
        <v>377</v>
      </c>
      <c r="B14" s="319">
        <v>2258909</v>
      </c>
      <c r="C14" s="319">
        <v>301454</v>
      </c>
      <c r="D14" s="319">
        <v>3400000</v>
      </c>
      <c r="E14" s="319">
        <v>0</v>
      </c>
      <c r="F14" s="319">
        <v>0</v>
      </c>
      <c r="G14" s="319">
        <f t="shared" si="0"/>
        <v>5960363</v>
      </c>
      <c r="I14"/>
      <c r="J14" s="1"/>
    </row>
    <row r="15" spans="1:10" ht="13.5" customHeight="1">
      <c r="A15" s="422" t="s">
        <v>341</v>
      </c>
      <c r="B15" s="318">
        <v>989710</v>
      </c>
      <c r="C15" s="318">
        <v>189683</v>
      </c>
      <c r="D15" s="318">
        <v>0</v>
      </c>
      <c r="E15" s="318">
        <v>0</v>
      </c>
      <c r="F15" s="318">
        <v>0</v>
      </c>
      <c r="G15" s="318">
        <f t="shared" si="0"/>
        <v>1179393</v>
      </c>
      <c r="I15" s="2" t="s">
        <v>117</v>
      </c>
      <c r="J15" s="1">
        <f>'- 47 -'!B49/'- 47 -'!G$49</f>
        <v>0.7205613130265669</v>
      </c>
    </row>
    <row r="16" spans="1:10" ht="13.5" customHeight="1">
      <c r="A16" s="423" t="s">
        <v>342</v>
      </c>
      <c r="B16" s="319">
        <v>78629</v>
      </c>
      <c r="C16" s="319">
        <v>0</v>
      </c>
      <c r="D16" s="319">
        <v>0</v>
      </c>
      <c r="E16" s="319">
        <v>0</v>
      </c>
      <c r="F16" s="319">
        <v>188351</v>
      </c>
      <c r="G16" s="319">
        <f t="shared" si="0"/>
        <v>266980</v>
      </c>
      <c r="I16" s="2" t="s">
        <v>56</v>
      </c>
      <c r="J16" s="1">
        <f>'- 47 -'!E49/'- 47 -'!G$49</f>
        <v>0.0016441659320784081</v>
      </c>
    </row>
    <row r="17" spans="1:10" ht="13.5" customHeight="1">
      <c r="A17" s="422" t="s">
        <v>343</v>
      </c>
      <c r="B17" s="318">
        <v>0</v>
      </c>
      <c r="C17" s="318">
        <v>150000</v>
      </c>
      <c r="D17" s="318">
        <v>0</v>
      </c>
      <c r="E17" s="318">
        <v>0</v>
      </c>
      <c r="F17" s="318">
        <v>0</v>
      </c>
      <c r="G17" s="318">
        <f t="shared" si="0"/>
        <v>150000</v>
      </c>
      <c r="I17" s="2" t="s">
        <v>185</v>
      </c>
      <c r="J17" s="1">
        <f>'- 47 -'!F49/'- 47 -'!G$49</f>
        <v>0.027332082518834608</v>
      </c>
    </row>
    <row r="18" spans="1:10" ht="13.5" customHeight="1">
      <c r="A18" s="423" t="s">
        <v>344</v>
      </c>
      <c r="B18" s="319">
        <v>1174285.26</v>
      </c>
      <c r="C18" s="319">
        <v>250000</v>
      </c>
      <c r="D18" s="319">
        <v>0</v>
      </c>
      <c r="E18" s="319">
        <v>0</v>
      </c>
      <c r="F18" s="319">
        <v>0</v>
      </c>
      <c r="G18" s="319">
        <f t="shared" si="0"/>
        <v>1424285.26</v>
      </c>
      <c r="I18" s="2" t="s">
        <v>186</v>
      </c>
      <c r="J18" s="1">
        <f>'- 47 -'!C49/'- 47 -'!G$49</f>
        <v>0.16662873597669794</v>
      </c>
    </row>
    <row r="19" spans="1:10" ht="13.5" customHeight="1">
      <c r="A19" s="422" t="s">
        <v>345</v>
      </c>
      <c r="B19" s="318">
        <v>1497866</v>
      </c>
      <c r="C19" s="318">
        <v>100000</v>
      </c>
      <c r="D19" s="318">
        <v>0</v>
      </c>
      <c r="E19" s="318">
        <v>0</v>
      </c>
      <c r="F19" s="318">
        <v>0</v>
      </c>
      <c r="G19" s="318">
        <f t="shared" si="0"/>
        <v>1597866</v>
      </c>
      <c r="I19" s="2" t="s">
        <v>187</v>
      </c>
      <c r="J19" s="1">
        <f>'- 47 -'!D49/'- 47 -'!G$49</f>
        <v>0.08383370254582224</v>
      </c>
    </row>
    <row r="20" spans="1:10" ht="13.5" customHeight="1">
      <c r="A20" s="423" t="s">
        <v>346</v>
      </c>
      <c r="B20" s="319">
        <v>2860000</v>
      </c>
      <c r="C20" s="319">
        <v>639320</v>
      </c>
      <c r="D20" s="319">
        <v>0</v>
      </c>
      <c r="E20" s="319">
        <v>0</v>
      </c>
      <c r="F20" s="319">
        <v>0</v>
      </c>
      <c r="G20" s="319">
        <f t="shared" si="0"/>
        <v>3499320</v>
      </c>
      <c r="I20"/>
      <c r="J20" s="1"/>
    </row>
    <row r="21" spans="1:10" ht="13.5" customHeight="1">
      <c r="A21" s="422" t="s">
        <v>347</v>
      </c>
      <c r="B21" s="318">
        <v>828139</v>
      </c>
      <c r="C21" s="318">
        <v>320000</v>
      </c>
      <c r="D21" s="318">
        <v>0</v>
      </c>
      <c r="E21" s="318">
        <v>0</v>
      </c>
      <c r="F21" s="318">
        <v>0</v>
      </c>
      <c r="G21" s="318">
        <f t="shared" si="0"/>
        <v>1148139</v>
      </c>
      <c r="I21" s="2" t="s">
        <v>68</v>
      </c>
      <c r="J21" s="1">
        <f>SUM(J15:J19)</f>
        <v>1</v>
      </c>
    </row>
    <row r="22" spans="1:10" ht="13.5" customHeight="1">
      <c r="A22" s="423" t="s">
        <v>348</v>
      </c>
      <c r="B22" s="319">
        <v>348391</v>
      </c>
      <c r="C22" s="319">
        <v>90000</v>
      </c>
      <c r="D22" s="319">
        <v>0</v>
      </c>
      <c r="E22" s="319">
        <v>0</v>
      </c>
      <c r="F22" s="319">
        <v>0</v>
      </c>
      <c r="G22" s="319">
        <f t="shared" si="0"/>
        <v>438391</v>
      </c>
      <c r="I22"/>
      <c r="J22" s="1"/>
    </row>
    <row r="23" spans="1:10" ht="13.5" customHeight="1">
      <c r="A23" s="422" t="s">
        <v>349</v>
      </c>
      <c r="B23" s="318">
        <v>0</v>
      </c>
      <c r="C23" s="318">
        <v>210000</v>
      </c>
      <c r="D23" s="318">
        <v>0</v>
      </c>
      <c r="E23" s="318">
        <v>0</v>
      </c>
      <c r="F23" s="318">
        <v>0</v>
      </c>
      <c r="G23" s="318">
        <f t="shared" si="0"/>
        <v>210000</v>
      </c>
      <c r="I23" s="2" t="s">
        <v>188</v>
      </c>
      <c r="J23" s="1"/>
    </row>
    <row r="24" spans="1:10" ht="13.5" customHeight="1">
      <c r="A24" s="423" t="s">
        <v>350</v>
      </c>
      <c r="B24" s="319">
        <v>1231077</v>
      </c>
      <c r="C24" s="319">
        <v>329000</v>
      </c>
      <c r="D24" s="319">
        <v>0</v>
      </c>
      <c r="E24" s="319">
        <v>0</v>
      </c>
      <c r="F24" s="319">
        <v>0</v>
      </c>
      <c r="G24" s="319">
        <f t="shared" si="0"/>
        <v>1560077</v>
      </c>
      <c r="I24"/>
      <c r="J24"/>
    </row>
    <row r="25" spans="1:10" ht="13.5" customHeight="1">
      <c r="A25" s="422" t="s">
        <v>351</v>
      </c>
      <c r="B25" s="318">
        <v>4500995</v>
      </c>
      <c r="C25" s="318">
        <v>418207</v>
      </c>
      <c r="D25" s="318">
        <v>0</v>
      </c>
      <c r="E25" s="318">
        <v>0</v>
      </c>
      <c r="F25" s="318">
        <v>0</v>
      </c>
      <c r="G25" s="318">
        <f t="shared" si="0"/>
        <v>4919202</v>
      </c>
      <c r="I25" s="2" t="s">
        <v>175</v>
      </c>
      <c r="J25" s="1">
        <f>'- 48 -'!B49/'- 49 -'!D$49</f>
        <v>0.004266866605739814</v>
      </c>
    </row>
    <row r="26" spans="1:10" ht="13.5" customHeight="1">
      <c r="A26" s="423" t="s">
        <v>352</v>
      </c>
      <c r="B26" s="319">
        <v>1115965</v>
      </c>
      <c r="C26" s="319">
        <v>427245</v>
      </c>
      <c r="D26" s="319">
        <v>300000</v>
      </c>
      <c r="E26" s="319">
        <v>0</v>
      </c>
      <c r="F26" s="319">
        <v>178143</v>
      </c>
      <c r="G26" s="319">
        <f t="shared" si="0"/>
        <v>2021353</v>
      </c>
      <c r="I26" s="2" t="s">
        <v>176</v>
      </c>
      <c r="J26" s="1">
        <f>'- 48 -'!C49/'- 49 -'!D$49</f>
        <v>0.1161582607824801</v>
      </c>
    </row>
    <row r="27" spans="1:10" ht="13.5" customHeight="1">
      <c r="A27" s="422" t="s">
        <v>353</v>
      </c>
      <c r="B27" s="318">
        <v>71500</v>
      </c>
      <c r="C27" s="318">
        <v>89557</v>
      </c>
      <c r="D27" s="318">
        <v>0</v>
      </c>
      <c r="E27" s="318">
        <v>0</v>
      </c>
      <c r="F27" s="318">
        <v>0</v>
      </c>
      <c r="G27" s="318">
        <f t="shared" si="0"/>
        <v>161057</v>
      </c>
      <c r="I27" s="2" t="s">
        <v>185</v>
      </c>
      <c r="J27" s="1">
        <f>'- 49 -'!C49/'- 49 -'!D$49</f>
        <v>0.023337783351869455</v>
      </c>
    </row>
    <row r="28" spans="1:10" ht="13.5" customHeight="1">
      <c r="A28" s="423" t="s">
        <v>354</v>
      </c>
      <c r="B28" s="319">
        <v>0</v>
      </c>
      <c r="C28" s="319">
        <v>121300</v>
      </c>
      <c r="D28" s="319">
        <v>0</v>
      </c>
      <c r="E28" s="319">
        <v>0</v>
      </c>
      <c r="F28" s="319">
        <v>0</v>
      </c>
      <c r="G28" s="319">
        <f t="shared" si="0"/>
        <v>121300</v>
      </c>
      <c r="I28" s="2" t="s">
        <v>186</v>
      </c>
      <c r="J28" s="1">
        <f>'- 49 -'!B49/'- 49 -'!D$49</f>
        <v>0.0009424939416531816</v>
      </c>
    </row>
    <row r="29" spans="1:10" ht="13.5" customHeight="1">
      <c r="A29" s="422" t="s">
        <v>355</v>
      </c>
      <c r="B29" s="318">
        <v>4008523</v>
      </c>
      <c r="C29" s="318">
        <v>636760</v>
      </c>
      <c r="D29" s="318">
        <v>0</v>
      </c>
      <c r="E29" s="318">
        <v>0</v>
      </c>
      <c r="F29" s="318">
        <v>160000</v>
      </c>
      <c r="G29" s="318">
        <f t="shared" si="0"/>
        <v>4805283</v>
      </c>
      <c r="I29" s="2" t="s">
        <v>178</v>
      </c>
      <c r="J29" s="1">
        <f>'- 48 -'!E49/'- 49 -'!D$49</f>
        <v>0.09960961689300143</v>
      </c>
    </row>
    <row r="30" spans="1:10" ht="13.5" customHeight="1">
      <c r="A30" s="423" t="s">
        <v>356</v>
      </c>
      <c r="B30" s="319">
        <v>340237</v>
      </c>
      <c r="C30" s="319">
        <v>185000</v>
      </c>
      <c r="D30" s="319">
        <v>600000</v>
      </c>
      <c r="E30" s="319">
        <v>0</v>
      </c>
      <c r="F30" s="319">
        <v>0</v>
      </c>
      <c r="G30" s="319">
        <f t="shared" si="0"/>
        <v>1125237</v>
      </c>
      <c r="I30" s="2" t="s">
        <v>177</v>
      </c>
      <c r="J30" s="1">
        <f>'- 48 -'!D49/'- 49 -'!D$49</f>
        <v>0.01943984425575059</v>
      </c>
    </row>
    <row r="31" spans="1:10" ht="13.5" customHeight="1">
      <c r="A31" s="422" t="s">
        <v>357</v>
      </c>
      <c r="B31" s="318">
        <v>978105</v>
      </c>
      <c r="C31" s="318">
        <v>90000</v>
      </c>
      <c r="D31" s="318">
        <v>0</v>
      </c>
      <c r="E31" s="318">
        <v>0</v>
      </c>
      <c r="F31" s="318">
        <v>0</v>
      </c>
      <c r="G31" s="318">
        <f t="shared" si="0"/>
        <v>1068105</v>
      </c>
      <c r="I31" s="2" t="s">
        <v>82</v>
      </c>
      <c r="J31" s="1">
        <f>'- 48 -'!F49/'- 49 -'!D$49</f>
        <v>0.7362451341695055</v>
      </c>
    </row>
    <row r="32" spans="1:10" ht="13.5" customHeight="1">
      <c r="A32" s="423" t="s">
        <v>358</v>
      </c>
      <c r="B32" s="319">
        <v>1075454</v>
      </c>
      <c r="C32" s="319">
        <v>269500</v>
      </c>
      <c r="D32" s="319">
        <v>0</v>
      </c>
      <c r="E32" s="319">
        <v>0</v>
      </c>
      <c r="F32" s="319">
        <v>0</v>
      </c>
      <c r="G32" s="319">
        <f t="shared" si="0"/>
        <v>1344954</v>
      </c>
      <c r="I32"/>
      <c r="J32" s="1"/>
    </row>
    <row r="33" spans="1:10" ht="13.5" customHeight="1">
      <c r="A33" s="422" t="s">
        <v>359</v>
      </c>
      <c r="B33" s="318">
        <v>0</v>
      </c>
      <c r="C33" s="318">
        <v>357165</v>
      </c>
      <c r="D33" s="318">
        <v>0</v>
      </c>
      <c r="E33" s="318">
        <v>0</v>
      </c>
      <c r="F33" s="318">
        <v>0</v>
      </c>
      <c r="G33" s="318">
        <f t="shared" si="0"/>
        <v>357165</v>
      </c>
      <c r="I33" s="2" t="s">
        <v>68</v>
      </c>
      <c r="J33" s="1">
        <f>SUM(J25:J31)</f>
        <v>1</v>
      </c>
    </row>
    <row r="34" spans="1:7" ht="13.5" customHeight="1">
      <c r="A34" s="423" t="s">
        <v>360</v>
      </c>
      <c r="B34" s="319">
        <v>0</v>
      </c>
      <c r="C34" s="319">
        <v>309481</v>
      </c>
      <c r="D34" s="319">
        <v>0</v>
      </c>
      <c r="E34" s="319">
        <v>0</v>
      </c>
      <c r="F34" s="319">
        <v>1329803</v>
      </c>
      <c r="G34" s="319">
        <f t="shared" si="0"/>
        <v>1639284</v>
      </c>
    </row>
    <row r="35" spans="1:7" ht="13.5" customHeight="1">
      <c r="A35" s="422" t="s">
        <v>361</v>
      </c>
      <c r="B35" s="318">
        <v>4731008</v>
      </c>
      <c r="C35" s="318">
        <v>1900719</v>
      </c>
      <c r="D35" s="318">
        <v>1094281</v>
      </c>
      <c r="E35" s="318">
        <v>0</v>
      </c>
      <c r="F35" s="318">
        <v>0</v>
      </c>
      <c r="G35" s="318">
        <f t="shared" si="0"/>
        <v>7726008</v>
      </c>
    </row>
    <row r="36" spans="1:7" ht="13.5" customHeight="1">
      <c r="A36" s="423" t="s">
        <v>362</v>
      </c>
      <c r="B36" s="319">
        <v>0</v>
      </c>
      <c r="C36" s="319">
        <v>106500</v>
      </c>
      <c r="D36" s="319">
        <v>0</v>
      </c>
      <c r="E36" s="319">
        <v>0</v>
      </c>
      <c r="F36" s="319">
        <v>0</v>
      </c>
      <c r="G36" s="319">
        <f t="shared" si="0"/>
        <v>106500</v>
      </c>
    </row>
    <row r="37" spans="1:7" ht="13.5" customHeight="1">
      <c r="A37" s="422" t="s">
        <v>363</v>
      </c>
      <c r="B37" s="318">
        <v>2102534</v>
      </c>
      <c r="C37" s="318">
        <v>519372</v>
      </c>
      <c r="D37" s="318">
        <v>500000</v>
      </c>
      <c r="E37" s="318">
        <v>0</v>
      </c>
      <c r="F37" s="318">
        <v>0</v>
      </c>
      <c r="G37" s="318">
        <f t="shared" si="0"/>
        <v>3121906</v>
      </c>
    </row>
    <row r="38" spans="1:7" ht="13.5" customHeight="1">
      <c r="A38" s="423" t="s">
        <v>364</v>
      </c>
      <c r="B38" s="319">
        <v>2791418</v>
      </c>
      <c r="C38" s="319">
        <v>767005</v>
      </c>
      <c r="D38" s="319">
        <v>0</v>
      </c>
      <c r="E38" s="319">
        <v>0</v>
      </c>
      <c r="F38" s="319">
        <v>0</v>
      </c>
      <c r="G38" s="319">
        <f t="shared" si="0"/>
        <v>3558423</v>
      </c>
    </row>
    <row r="39" spans="1:7" ht="13.5" customHeight="1">
      <c r="A39" s="422" t="s">
        <v>365</v>
      </c>
      <c r="B39" s="318">
        <v>0</v>
      </c>
      <c r="C39" s="318">
        <v>228000</v>
      </c>
      <c r="D39" s="318">
        <v>0</v>
      </c>
      <c r="E39" s="318">
        <v>0</v>
      </c>
      <c r="F39" s="318">
        <v>0</v>
      </c>
      <c r="G39" s="318">
        <f t="shared" si="0"/>
        <v>228000</v>
      </c>
    </row>
    <row r="40" spans="1:7" ht="13.5" customHeight="1">
      <c r="A40" s="423" t="s">
        <v>366</v>
      </c>
      <c r="B40" s="319">
        <v>1044069</v>
      </c>
      <c r="C40" s="319">
        <v>240000</v>
      </c>
      <c r="D40" s="319">
        <v>0</v>
      </c>
      <c r="E40" s="319">
        <v>0</v>
      </c>
      <c r="F40" s="319">
        <v>0</v>
      </c>
      <c r="G40" s="319">
        <f t="shared" si="0"/>
        <v>1284069</v>
      </c>
    </row>
    <row r="41" spans="1:7" ht="13.5" customHeight="1">
      <c r="A41" s="422" t="s">
        <v>367</v>
      </c>
      <c r="B41" s="318">
        <v>0</v>
      </c>
      <c r="C41" s="318">
        <v>761190</v>
      </c>
      <c r="D41" s="318">
        <v>0</v>
      </c>
      <c r="E41" s="318">
        <v>0</v>
      </c>
      <c r="F41" s="318">
        <v>0</v>
      </c>
      <c r="G41" s="318">
        <f t="shared" si="0"/>
        <v>761190</v>
      </c>
    </row>
    <row r="42" spans="1:7" ht="13.5" customHeight="1">
      <c r="A42" s="423" t="s">
        <v>368</v>
      </c>
      <c r="B42" s="319">
        <v>315566</v>
      </c>
      <c r="C42" s="319">
        <v>228757</v>
      </c>
      <c r="D42" s="319">
        <v>0</v>
      </c>
      <c r="E42" s="319">
        <v>0</v>
      </c>
      <c r="F42" s="319">
        <v>0</v>
      </c>
      <c r="G42" s="319">
        <f t="shared" si="0"/>
        <v>544323</v>
      </c>
    </row>
    <row r="43" spans="1:7" ht="13.5" customHeight="1">
      <c r="A43" s="422" t="s">
        <v>369</v>
      </c>
      <c r="B43" s="318">
        <v>0</v>
      </c>
      <c r="C43" s="318">
        <v>165500</v>
      </c>
      <c r="D43" s="318">
        <v>0</v>
      </c>
      <c r="E43" s="318">
        <v>0</v>
      </c>
      <c r="F43" s="318">
        <v>0</v>
      </c>
      <c r="G43" s="318">
        <f t="shared" si="0"/>
        <v>165500</v>
      </c>
    </row>
    <row r="44" spans="1:7" ht="13.5" customHeight="1">
      <c r="A44" s="423" t="s">
        <v>370</v>
      </c>
      <c r="B44" s="319">
        <v>337469</v>
      </c>
      <c r="C44" s="319">
        <v>278761</v>
      </c>
      <c r="D44" s="319">
        <v>0</v>
      </c>
      <c r="E44" s="319">
        <v>0</v>
      </c>
      <c r="F44" s="319">
        <v>0</v>
      </c>
      <c r="G44" s="319">
        <f t="shared" si="0"/>
        <v>616230</v>
      </c>
    </row>
    <row r="45" spans="1:7" ht="13.5" customHeight="1">
      <c r="A45" s="422" t="s">
        <v>371</v>
      </c>
      <c r="B45" s="318">
        <v>753281</v>
      </c>
      <c r="C45" s="318">
        <v>86000</v>
      </c>
      <c r="D45" s="318">
        <v>0</v>
      </c>
      <c r="E45" s="318">
        <v>0</v>
      </c>
      <c r="F45" s="318">
        <v>0</v>
      </c>
      <c r="G45" s="318">
        <f t="shared" si="0"/>
        <v>839281</v>
      </c>
    </row>
    <row r="46" spans="1:7" ht="13.5" customHeight="1">
      <c r="A46" s="423" t="s">
        <v>372</v>
      </c>
      <c r="B46" s="319">
        <v>11594460</v>
      </c>
      <c r="C46" s="319">
        <v>90000</v>
      </c>
      <c r="D46" s="319">
        <v>0</v>
      </c>
      <c r="E46" s="319">
        <v>0</v>
      </c>
      <c r="F46" s="319">
        <v>0</v>
      </c>
      <c r="G46" s="319">
        <f t="shared" si="0"/>
        <v>11684460</v>
      </c>
    </row>
    <row r="47" spans="1:7" ht="13.5" customHeight="1">
      <c r="A47" s="422" t="s">
        <v>376</v>
      </c>
      <c r="B47" s="318">
        <v>0</v>
      </c>
      <c r="C47" s="318">
        <v>52558</v>
      </c>
      <c r="D47" s="318">
        <v>0</v>
      </c>
      <c r="E47" s="318">
        <v>0</v>
      </c>
      <c r="F47" s="318">
        <v>0</v>
      </c>
      <c r="G47" s="318">
        <f t="shared" si="0"/>
        <v>52558</v>
      </c>
    </row>
    <row r="48" spans="1:7" ht="4.5" customHeight="1">
      <c r="A48" s="424"/>
      <c r="B48" s="320"/>
      <c r="C48" s="320"/>
      <c r="D48" s="320"/>
      <c r="E48" s="320"/>
      <c r="F48" s="320"/>
      <c r="G48" s="320"/>
    </row>
    <row r="49" spans="1:7" ht="13.5" customHeight="1">
      <c r="A49" s="418" t="s">
        <v>373</v>
      </c>
      <c r="B49" s="321">
        <f aca="true" t="shared" si="1" ref="B49:G49">SUM(B11:B47)</f>
        <v>50662093.26</v>
      </c>
      <c r="C49" s="321">
        <f t="shared" si="1"/>
        <v>11715534</v>
      </c>
      <c r="D49" s="321">
        <f t="shared" si="1"/>
        <v>5894281</v>
      </c>
      <c r="E49" s="321">
        <f t="shared" si="1"/>
        <v>115600</v>
      </c>
      <c r="F49" s="321">
        <f t="shared" si="1"/>
        <v>1921697</v>
      </c>
      <c r="G49" s="321">
        <f t="shared" si="1"/>
        <v>70309205.25999999</v>
      </c>
    </row>
    <row r="50" spans="1:7" ht="4.5" customHeight="1">
      <c r="A50" s="424" t="s">
        <v>3</v>
      </c>
      <c r="B50" s="320"/>
      <c r="C50" s="320"/>
      <c r="D50" s="320"/>
      <c r="E50" s="320"/>
      <c r="F50" s="320"/>
      <c r="G50" s="320"/>
    </row>
    <row r="51" spans="1:7" ht="13.5" customHeight="1">
      <c r="A51" s="423" t="s">
        <v>374</v>
      </c>
      <c r="B51" s="319">
        <v>0</v>
      </c>
      <c r="C51" s="319">
        <v>0</v>
      </c>
      <c r="D51" s="319">
        <v>0</v>
      </c>
      <c r="E51" s="319">
        <v>0</v>
      </c>
      <c r="F51" s="319">
        <v>0</v>
      </c>
      <c r="G51" s="319">
        <f>SUM(B51:F51)</f>
        <v>0</v>
      </c>
    </row>
    <row r="52" spans="1:7" ht="13.5" customHeight="1">
      <c r="A52" s="422" t="s">
        <v>375</v>
      </c>
      <c r="B52" s="318">
        <v>0</v>
      </c>
      <c r="C52" s="318">
        <v>70000</v>
      </c>
      <c r="D52" s="318">
        <v>0</v>
      </c>
      <c r="E52" s="318">
        <v>0</v>
      </c>
      <c r="F52" s="318">
        <v>0</v>
      </c>
      <c r="G52" s="318">
        <f>SUM(B52:F52)</f>
        <v>70000</v>
      </c>
    </row>
    <row r="53" spans="1:7" ht="49.5" customHeight="1">
      <c r="A53" s="336"/>
      <c r="B53" s="336"/>
      <c r="C53" s="336"/>
      <c r="D53" s="336"/>
      <c r="E53" s="336"/>
      <c r="F53" s="336"/>
      <c r="G53" s="336"/>
    </row>
    <row r="54" spans="1:7" ht="12" customHeight="1">
      <c r="A54" s="305" t="s">
        <v>418</v>
      </c>
      <c r="B54" s="10"/>
      <c r="C54" s="10"/>
      <c r="D54" s="10"/>
      <c r="E54" s="10"/>
      <c r="F54" s="10"/>
      <c r="G54" s="10"/>
    </row>
    <row r="55" spans="1:7" ht="12" customHeight="1">
      <c r="A55" s="4"/>
      <c r="B55" s="10"/>
      <c r="C55" s="10"/>
      <c r="D55" s="10"/>
      <c r="E55" s="10"/>
      <c r="F55" s="10"/>
      <c r="G55" s="10"/>
    </row>
    <row r="56" spans="1:7" ht="12" customHeight="1">
      <c r="A56" s="4"/>
      <c r="B56" s="10"/>
      <c r="C56" s="10"/>
      <c r="D56" s="10"/>
      <c r="E56" s="10"/>
      <c r="F56" s="10"/>
      <c r="G56" s="10"/>
    </row>
    <row r="57" spans="1:7" ht="12" customHeight="1">
      <c r="A57" s="4"/>
      <c r="B57" s="10"/>
      <c r="C57" s="10"/>
      <c r="D57" s="10"/>
      <c r="E57" s="10"/>
      <c r="F57" s="10"/>
      <c r="G57" s="10"/>
    </row>
    <row r="58" spans="1:7" ht="12" customHeight="1">
      <c r="A58" s="4"/>
      <c r="B58" s="10"/>
      <c r="C58" s="10"/>
      <c r="D58" s="10"/>
      <c r="E58" s="10"/>
      <c r="F58" s="10"/>
      <c r="G58" s="10"/>
    </row>
    <row r="59"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41.xml><?xml version="1.0" encoding="utf-8"?>
<worksheet xmlns="http://schemas.openxmlformats.org/spreadsheetml/2006/main" xmlns:r="http://schemas.openxmlformats.org/officeDocument/2006/relationships">
  <sheetPr codeName="Sheet40">
    <pageSetUpPr fitToPage="1"/>
  </sheetPr>
  <dimension ref="A1:G58"/>
  <sheetViews>
    <sheetView showGridLines="0" showZeros="0" workbookViewId="0" topLeftCell="A1">
      <selection activeCell="A1" sqref="A1"/>
    </sheetView>
  </sheetViews>
  <sheetFormatPr defaultColWidth="19.83203125" defaultRowHeight="12"/>
  <cols>
    <col min="1" max="1" width="36.83203125" style="68" customWidth="1"/>
    <col min="2" max="2" width="18.83203125" style="68" customWidth="1"/>
    <col min="3" max="4" width="19.83203125" style="68" customWidth="1"/>
    <col min="5" max="16384" width="19.83203125" style="68" customWidth="1"/>
  </cols>
  <sheetData>
    <row r="1" ht="6.75" customHeight="1">
      <c r="A1" s="66"/>
    </row>
    <row r="2" spans="1:7" ht="15.75" customHeight="1">
      <c r="A2" s="353"/>
      <c r="B2" s="556" t="s">
        <v>114</v>
      </c>
      <c r="C2" s="378"/>
      <c r="D2" s="378"/>
      <c r="E2" s="379"/>
      <c r="F2" s="380" t="s">
        <v>4</v>
      </c>
      <c r="G2" s="382"/>
    </row>
    <row r="3" spans="1:7" ht="15.75" customHeight="1">
      <c r="A3" s="354"/>
      <c r="B3" s="558" t="s">
        <v>575</v>
      </c>
      <c r="C3" s="363"/>
      <c r="D3" s="363"/>
      <c r="E3" s="364"/>
      <c r="F3" s="364"/>
      <c r="G3" s="382"/>
    </row>
    <row r="4" spans="2:6" ht="15.75" customHeight="1">
      <c r="B4" s="117"/>
      <c r="C4" s="117"/>
      <c r="D4" s="117"/>
      <c r="E4" s="117"/>
      <c r="F4" s="117"/>
    </row>
    <row r="5" spans="2:6" ht="15.75" customHeight="1">
      <c r="B5" s="44"/>
      <c r="C5" s="117"/>
      <c r="D5" s="117"/>
      <c r="E5" s="117"/>
      <c r="F5" s="117"/>
    </row>
    <row r="6" spans="2:6" ht="15.75" customHeight="1">
      <c r="B6" s="190" t="s">
        <v>123</v>
      </c>
      <c r="C6" s="104"/>
      <c r="D6" s="104"/>
      <c r="E6" s="104"/>
      <c r="F6" s="105"/>
    </row>
    <row r="7" spans="2:6" ht="15.75" customHeight="1">
      <c r="B7" s="54" t="s">
        <v>136</v>
      </c>
      <c r="C7" s="52"/>
      <c r="D7" s="52"/>
      <c r="E7" s="53"/>
      <c r="F7" s="132"/>
    </row>
    <row r="8" spans="1:6" ht="15.75" customHeight="1">
      <c r="A8" s="323"/>
      <c r="B8" s="377"/>
      <c r="C8" s="144"/>
      <c r="D8" s="144"/>
      <c r="E8" s="145"/>
      <c r="F8" s="120" t="s">
        <v>161</v>
      </c>
    </row>
    <row r="9" spans="1:6" ht="15.75" customHeight="1">
      <c r="A9" s="324" t="s">
        <v>99</v>
      </c>
      <c r="B9" s="57" t="s">
        <v>175</v>
      </c>
      <c r="C9" s="122" t="s">
        <v>176</v>
      </c>
      <c r="D9" s="122" t="s">
        <v>177</v>
      </c>
      <c r="E9" s="122" t="s">
        <v>178</v>
      </c>
      <c r="F9" s="122" t="s">
        <v>171</v>
      </c>
    </row>
    <row r="10" spans="1:6" ht="4.5" customHeight="1">
      <c r="A10" s="63"/>
      <c r="B10" s="123"/>
      <c r="C10" s="123"/>
      <c r="D10" s="123"/>
      <c r="E10" s="123"/>
      <c r="F10" s="123"/>
    </row>
    <row r="11" spans="1:6" ht="13.5" customHeight="1">
      <c r="A11" s="422" t="s">
        <v>338</v>
      </c>
      <c r="B11" s="318">
        <v>0</v>
      </c>
      <c r="C11" s="318">
        <v>0</v>
      </c>
      <c r="D11" s="318">
        <v>0</v>
      </c>
      <c r="E11" s="318">
        <v>259400</v>
      </c>
      <c r="F11" s="318">
        <v>1072303</v>
      </c>
    </row>
    <row r="12" spans="1:6" ht="13.5" customHeight="1">
      <c r="A12" s="423" t="s">
        <v>339</v>
      </c>
      <c r="B12" s="319">
        <v>0</v>
      </c>
      <c r="C12" s="319">
        <v>0</v>
      </c>
      <c r="D12" s="319">
        <v>0</v>
      </c>
      <c r="E12" s="319">
        <v>300000</v>
      </c>
      <c r="F12" s="319">
        <v>38000</v>
      </c>
    </row>
    <row r="13" spans="1:6" ht="13.5" customHeight="1">
      <c r="A13" s="422" t="s">
        <v>340</v>
      </c>
      <c r="B13" s="318">
        <v>0</v>
      </c>
      <c r="C13" s="318">
        <v>70000</v>
      </c>
      <c r="D13" s="318">
        <v>0</v>
      </c>
      <c r="E13" s="318">
        <v>266600</v>
      </c>
      <c r="F13" s="318">
        <v>2616700</v>
      </c>
    </row>
    <row r="14" spans="1:6" ht="13.5" customHeight="1">
      <c r="A14" s="423" t="s">
        <v>377</v>
      </c>
      <c r="B14" s="319">
        <v>300000</v>
      </c>
      <c r="C14" s="319">
        <v>3100000</v>
      </c>
      <c r="D14" s="319">
        <v>0</v>
      </c>
      <c r="E14" s="319">
        <v>0</v>
      </c>
      <c r="F14" s="319">
        <v>2560363</v>
      </c>
    </row>
    <row r="15" spans="1:6" ht="13.5" customHeight="1">
      <c r="A15" s="422" t="s">
        <v>341</v>
      </c>
      <c r="B15" s="318">
        <v>0</v>
      </c>
      <c r="C15" s="318">
        <v>0</v>
      </c>
      <c r="D15" s="318">
        <v>0</v>
      </c>
      <c r="E15" s="318">
        <v>156293</v>
      </c>
      <c r="F15" s="318">
        <v>1023100</v>
      </c>
    </row>
    <row r="16" spans="1:6" ht="13.5" customHeight="1">
      <c r="A16" s="423" t="s">
        <v>342</v>
      </c>
      <c r="B16" s="319">
        <v>0</v>
      </c>
      <c r="C16" s="319">
        <v>0</v>
      </c>
      <c r="D16" s="319">
        <v>0</v>
      </c>
      <c r="E16" s="319">
        <v>0</v>
      </c>
      <c r="F16" s="319">
        <v>266980</v>
      </c>
    </row>
    <row r="17" spans="1:6" ht="13.5" customHeight="1">
      <c r="A17" s="422" t="s">
        <v>343</v>
      </c>
      <c r="B17" s="318">
        <v>0</v>
      </c>
      <c r="C17" s="318">
        <v>0</v>
      </c>
      <c r="D17" s="318">
        <v>0</v>
      </c>
      <c r="E17" s="318">
        <v>150000</v>
      </c>
      <c r="F17" s="318">
        <v>0</v>
      </c>
    </row>
    <row r="18" spans="1:6" ht="13.5" customHeight="1">
      <c r="A18" s="423" t="s">
        <v>344</v>
      </c>
      <c r="B18" s="319">
        <v>0</v>
      </c>
      <c r="C18" s="319">
        <v>0</v>
      </c>
      <c r="D18" s="319">
        <v>0</v>
      </c>
      <c r="E18" s="319">
        <v>250000</v>
      </c>
      <c r="F18" s="319">
        <v>1174285.26</v>
      </c>
    </row>
    <row r="19" spans="1:6" ht="13.5" customHeight="1">
      <c r="A19" s="422" t="s">
        <v>345</v>
      </c>
      <c r="B19" s="318">
        <v>0</v>
      </c>
      <c r="C19" s="318">
        <v>0</v>
      </c>
      <c r="D19" s="318">
        <v>0</v>
      </c>
      <c r="E19" s="318">
        <v>100000</v>
      </c>
      <c r="F19" s="318">
        <v>1497866</v>
      </c>
    </row>
    <row r="20" spans="1:6" ht="13.5" customHeight="1">
      <c r="A20" s="423" t="s">
        <v>346</v>
      </c>
      <c r="B20" s="319">
        <v>0</v>
      </c>
      <c r="C20" s="319">
        <v>134620</v>
      </c>
      <c r="D20" s="319">
        <v>0</v>
      </c>
      <c r="E20" s="319">
        <v>504700</v>
      </c>
      <c r="F20" s="319">
        <v>2860000</v>
      </c>
    </row>
    <row r="21" spans="1:6" ht="13.5" customHeight="1">
      <c r="A21" s="422" t="s">
        <v>347</v>
      </c>
      <c r="B21" s="318">
        <v>0</v>
      </c>
      <c r="C21" s="318">
        <v>0</v>
      </c>
      <c r="D21" s="318">
        <v>0</v>
      </c>
      <c r="E21" s="318">
        <v>320000</v>
      </c>
      <c r="F21" s="318">
        <v>828139</v>
      </c>
    </row>
    <row r="22" spans="1:6" ht="13.5" customHeight="1">
      <c r="A22" s="423" t="s">
        <v>348</v>
      </c>
      <c r="B22" s="319">
        <v>0</v>
      </c>
      <c r="C22" s="319">
        <v>0</v>
      </c>
      <c r="D22" s="319">
        <v>0</v>
      </c>
      <c r="E22" s="319">
        <v>90000</v>
      </c>
      <c r="F22" s="319">
        <v>348391</v>
      </c>
    </row>
    <row r="23" spans="1:6" ht="13.5" customHeight="1">
      <c r="A23" s="422" t="s">
        <v>349</v>
      </c>
      <c r="B23" s="318">
        <v>0</v>
      </c>
      <c r="C23" s="318">
        <v>0</v>
      </c>
      <c r="D23" s="318">
        <v>0</v>
      </c>
      <c r="E23" s="318">
        <v>210000</v>
      </c>
      <c r="F23" s="318">
        <v>0</v>
      </c>
    </row>
    <row r="24" spans="1:6" ht="13.5" customHeight="1">
      <c r="A24" s="423" t="s">
        <v>350</v>
      </c>
      <c r="B24" s="319">
        <v>0</v>
      </c>
      <c r="C24" s="319">
        <v>329000</v>
      </c>
      <c r="D24" s="319">
        <v>0</v>
      </c>
      <c r="E24" s="319">
        <v>0</v>
      </c>
      <c r="F24" s="319">
        <v>1231077</v>
      </c>
    </row>
    <row r="25" spans="1:6" ht="13.5" customHeight="1">
      <c r="A25" s="422" t="s">
        <v>351</v>
      </c>
      <c r="B25" s="318">
        <v>0</v>
      </c>
      <c r="C25" s="318">
        <v>333000</v>
      </c>
      <c r="D25" s="318">
        <v>0</v>
      </c>
      <c r="E25" s="318">
        <v>85207</v>
      </c>
      <c r="F25" s="318">
        <v>4500995</v>
      </c>
    </row>
    <row r="26" spans="1:6" ht="13.5" customHeight="1">
      <c r="A26" s="423" t="s">
        <v>352</v>
      </c>
      <c r="B26" s="319">
        <v>0</v>
      </c>
      <c r="C26" s="319">
        <v>300000</v>
      </c>
      <c r="D26" s="319">
        <v>75000</v>
      </c>
      <c r="E26" s="319">
        <v>352245</v>
      </c>
      <c r="F26" s="319">
        <v>1115965</v>
      </c>
    </row>
    <row r="27" spans="1:6" ht="13.5" customHeight="1">
      <c r="A27" s="422" t="s">
        <v>353</v>
      </c>
      <c r="B27" s="318">
        <v>0</v>
      </c>
      <c r="C27" s="318">
        <v>0</v>
      </c>
      <c r="D27" s="318">
        <v>0</v>
      </c>
      <c r="E27" s="318">
        <v>0</v>
      </c>
      <c r="F27" s="318">
        <v>89557</v>
      </c>
    </row>
    <row r="28" spans="1:6" ht="13.5" customHeight="1">
      <c r="A28" s="423" t="s">
        <v>354</v>
      </c>
      <c r="B28" s="319">
        <v>0</v>
      </c>
      <c r="C28" s="319">
        <v>15000</v>
      </c>
      <c r="D28" s="319">
        <v>0</v>
      </c>
      <c r="E28" s="319">
        <v>106300</v>
      </c>
      <c r="F28" s="319">
        <v>0</v>
      </c>
    </row>
    <row r="29" spans="1:6" ht="13.5" customHeight="1">
      <c r="A29" s="422" t="s">
        <v>355</v>
      </c>
      <c r="B29" s="318">
        <v>0</v>
      </c>
      <c r="C29" s="318">
        <v>421000</v>
      </c>
      <c r="D29" s="318">
        <v>0</v>
      </c>
      <c r="E29" s="318">
        <v>190760</v>
      </c>
      <c r="F29" s="318">
        <v>4008523</v>
      </c>
    </row>
    <row r="30" spans="1:6" ht="13.5" customHeight="1">
      <c r="A30" s="423" t="s">
        <v>356</v>
      </c>
      <c r="B30" s="319">
        <v>0</v>
      </c>
      <c r="C30" s="319">
        <v>600000</v>
      </c>
      <c r="D30" s="319">
        <v>0</v>
      </c>
      <c r="E30" s="319">
        <v>185000</v>
      </c>
      <c r="F30" s="319">
        <v>340237</v>
      </c>
    </row>
    <row r="31" spans="1:6" ht="13.5" customHeight="1">
      <c r="A31" s="422" t="s">
        <v>357</v>
      </c>
      <c r="B31" s="318">
        <v>0</v>
      </c>
      <c r="C31" s="318">
        <v>0</v>
      </c>
      <c r="D31" s="318">
        <v>0</v>
      </c>
      <c r="E31" s="318">
        <v>90000</v>
      </c>
      <c r="F31" s="318">
        <v>978105</v>
      </c>
    </row>
    <row r="32" spans="1:6" ht="13.5" customHeight="1">
      <c r="A32" s="423" t="s">
        <v>358</v>
      </c>
      <c r="B32" s="319">
        <v>0</v>
      </c>
      <c r="C32" s="319">
        <v>0</v>
      </c>
      <c r="D32" s="319">
        <v>0</v>
      </c>
      <c r="E32" s="319">
        <v>240000</v>
      </c>
      <c r="F32" s="319">
        <v>1104954</v>
      </c>
    </row>
    <row r="33" spans="1:6" ht="13.5" customHeight="1">
      <c r="A33" s="422" t="s">
        <v>359</v>
      </c>
      <c r="B33" s="318">
        <v>0</v>
      </c>
      <c r="C33" s="318">
        <v>0</v>
      </c>
      <c r="D33" s="318">
        <v>0</v>
      </c>
      <c r="E33" s="318">
        <v>357165</v>
      </c>
      <c r="F33" s="318">
        <v>0</v>
      </c>
    </row>
    <row r="34" spans="1:6" ht="13.5" customHeight="1">
      <c r="A34" s="423" t="s">
        <v>360</v>
      </c>
      <c r="B34" s="319">
        <v>0</v>
      </c>
      <c r="C34" s="319">
        <v>0</v>
      </c>
      <c r="D34" s="319">
        <v>46800</v>
      </c>
      <c r="E34" s="319">
        <v>320000</v>
      </c>
      <c r="F34" s="319">
        <v>0</v>
      </c>
    </row>
    <row r="35" spans="1:6" ht="13.5" customHeight="1">
      <c r="A35" s="422" t="s">
        <v>361</v>
      </c>
      <c r="B35" s="318">
        <v>0</v>
      </c>
      <c r="C35" s="318">
        <v>2050000</v>
      </c>
      <c r="D35" s="318">
        <v>500000</v>
      </c>
      <c r="E35" s="318">
        <v>445000</v>
      </c>
      <c r="F35" s="318">
        <v>4731008</v>
      </c>
    </row>
    <row r="36" spans="1:6" ht="13.5" customHeight="1">
      <c r="A36" s="423" t="s">
        <v>362</v>
      </c>
      <c r="B36" s="319">
        <v>0</v>
      </c>
      <c r="C36" s="319">
        <v>12000</v>
      </c>
      <c r="D36" s="319">
        <v>0</v>
      </c>
      <c r="E36" s="319">
        <v>94500</v>
      </c>
      <c r="F36" s="319">
        <v>0</v>
      </c>
    </row>
    <row r="37" spans="1:6" ht="13.5" customHeight="1">
      <c r="A37" s="422" t="s">
        <v>363</v>
      </c>
      <c r="B37" s="318">
        <v>0</v>
      </c>
      <c r="C37" s="318">
        <v>746975</v>
      </c>
      <c r="D37" s="318">
        <v>0</v>
      </c>
      <c r="E37" s="318">
        <v>272397</v>
      </c>
      <c r="F37" s="318">
        <v>2102534</v>
      </c>
    </row>
    <row r="38" spans="1:6" ht="13.5" customHeight="1">
      <c r="A38" s="423" t="s">
        <v>364</v>
      </c>
      <c r="B38" s="319">
        <v>0</v>
      </c>
      <c r="C38" s="319">
        <v>0</v>
      </c>
      <c r="D38" s="319">
        <v>420000</v>
      </c>
      <c r="E38" s="319">
        <v>210000</v>
      </c>
      <c r="F38" s="319">
        <v>2928423</v>
      </c>
    </row>
    <row r="39" spans="1:6" ht="13.5" customHeight="1">
      <c r="A39" s="422" t="s">
        <v>365</v>
      </c>
      <c r="B39" s="318">
        <v>0</v>
      </c>
      <c r="C39" s="318">
        <v>0</v>
      </c>
      <c r="D39" s="318">
        <v>0</v>
      </c>
      <c r="E39" s="318">
        <v>228000</v>
      </c>
      <c r="F39" s="318">
        <v>0</v>
      </c>
    </row>
    <row r="40" spans="1:6" ht="13.5" customHeight="1">
      <c r="A40" s="423" t="s">
        <v>366</v>
      </c>
      <c r="B40" s="319">
        <v>0</v>
      </c>
      <c r="C40" s="319">
        <v>0</v>
      </c>
      <c r="D40" s="319">
        <v>200000</v>
      </c>
      <c r="E40" s="319">
        <v>40000</v>
      </c>
      <c r="F40" s="319">
        <v>1044069</v>
      </c>
    </row>
    <row r="41" spans="1:6" ht="13.5" customHeight="1">
      <c r="A41" s="422" t="s">
        <v>367</v>
      </c>
      <c r="B41" s="318">
        <v>0</v>
      </c>
      <c r="C41" s="318">
        <v>0</v>
      </c>
      <c r="D41" s="318">
        <v>0</v>
      </c>
      <c r="E41" s="318">
        <v>511288</v>
      </c>
      <c r="F41" s="318">
        <v>249902</v>
      </c>
    </row>
    <row r="42" spans="1:6" ht="13.5" customHeight="1">
      <c r="A42" s="423" t="s">
        <v>368</v>
      </c>
      <c r="B42" s="319">
        <v>0</v>
      </c>
      <c r="C42" s="319">
        <v>5400</v>
      </c>
      <c r="D42" s="319">
        <v>0</v>
      </c>
      <c r="E42" s="319">
        <v>223357</v>
      </c>
      <c r="F42" s="319">
        <v>315566</v>
      </c>
    </row>
    <row r="43" spans="1:6" ht="13.5" customHeight="1">
      <c r="A43" s="422" t="s">
        <v>369</v>
      </c>
      <c r="B43" s="318">
        <v>0</v>
      </c>
      <c r="C43" s="318">
        <v>0</v>
      </c>
      <c r="D43" s="318">
        <v>0</v>
      </c>
      <c r="E43" s="318">
        <v>165500</v>
      </c>
      <c r="F43" s="318">
        <v>0</v>
      </c>
    </row>
    <row r="44" spans="1:6" ht="13.5" customHeight="1">
      <c r="A44" s="423" t="s">
        <v>370</v>
      </c>
      <c r="B44" s="319">
        <v>0</v>
      </c>
      <c r="C44" s="319">
        <v>0</v>
      </c>
      <c r="D44" s="319">
        <v>85000</v>
      </c>
      <c r="E44" s="319">
        <v>193761</v>
      </c>
      <c r="F44" s="319">
        <v>337469</v>
      </c>
    </row>
    <row r="45" spans="1:6" ht="13.5" customHeight="1">
      <c r="A45" s="422" t="s">
        <v>371</v>
      </c>
      <c r="B45" s="318">
        <v>0</v>
      </c>
      <c r="C45" s="318">
        <v>0</v>
      </c>
      <c r="D45" s="318">
        <v>0</v>
      </c>
      <c r="E45" s="318">
        <v>86000</v>
      </c>
      <c r="F45" s="318">
        <v>753281</v>
      </c>
    </row>
    <row r="46" spans="1:6" ht="13.5" customHeight="1">
      <c r="A46" s="423" t="s">
        <v>372</v>
      </c>
      <c r="B46" s="319">
        <v>0</v>
      </c>
      <c r="C46" s="319">
        <v>50000</v>
      </c>
      <c r="D46" s="319">
        <v>40000</v>
      </c>
      <c r="E46" s="319">
        <v>0</v>
      </c>
      <c r="F46" s="319">
        <v>11594460</v>
      </c>
    </row>
    <row r="47" spans="1:6" ht="13.5" customHeight="1">
      <c r="A47" s="422" t="s">
        <v>376</v>
      </c>
      <c r="B47" s="318">
        <v>0</v>
      </c>
      <c r="C47" s="318">
        <v>0</v>
      </c>
      <c r="D47" s="318">
        <v>0</v>
      </c>
      <c r="E47" s="318">
        <v>0</v>
      </c>
      <c r="F47" s="318">
        <v>52558</v>
      </c>
    </row>
    <row r="48" spans="1:6" ht="4.5" customHeight="1">
      <c r="A48" s="424"/>
      <c r="B48" s="320"/>
      <c r="C48" s="320"/>
      <c r="D48" s="320"/>
      <c r="E48" s="320"/>
      <c r="F48" s="320"/>
    </row>
    <row r="49" spans="1:6" ht="13.5" customHeight="1">
      <c r="A49" s="418" t="s">
        <v>373</v>
      </c>
      <c r="B49" s="321">
        <f>SUM(B11:B47)</f>
        <v>300000</v>
      </c>
      <c r="C49" s="321">
        <f>SUM(C11:C47)</f>
        <v>8166995</v>
      </c>
      <c r="D49" s="321">
        <f>SUM(D11:D47)</f>
        <v>1366800</v>
      </c>
      <c r="E49" s="321">
        <f>SUM(E11:E47)</f>
        <v>7003473</v>
      </c>
      <c r="F49" s="321">
        <f>SUM(F11:F47)</f>
        <v>51764810.26</v>
      </c>
    </row>
    <row r="50" spans="1:6" ht="4.5" customHeight="1">
      <c r="A50" s="424" t="s">
        <v>3</v>
      </c>
      <c r="B50" s="320"/>
      <c r="C50" s="320"/>
      <c r="D50" s="320"/>
      <c r="E50" s="320"/>
      <c r="F50" s="320"/>
    </row>
    <row r="51" spans="1:6" ht="13.5" customHeight="1">
      <c r="A51" s="423" t="s">
        <v>374</v>
      </c>
      <c r="B51" s="319">
        <v>0</v>
      </c>
      <c r="C51" s="319">
        <v>0</v>
      </c>
      <c r="D51" s="319">
        <v>0</v>
      </c>
      <c r="E51" s="319">
        <v>0</v>
      </c>
      <c r="F51" s="319">
        <v>0</v>
      </c>
    </row>
    <row r="52" spans="1:6" ht="13.5" customHeight="1">
      <c r="A52" s="422" t="s">
        <v>375</v>
      </c>
      <c r="B52" s="318">
        <v>0</v>
      </c>
      <c r="C52" s="318">
        <v>0</v>
      </c>
      <c r="D52" s="318">
        <v>0</v>
      </c>
      <c r="E52" s="318">
        <v>0</v>
      </c>
      <c r="F52" s="318">
        <v>70000</v>
      </c>
    </row>
    <row r="53" ht="49.5" customHeight="1"/>
    <row r="54" spans="1:6" ht="12" customHeight="1">
      <c r="A54" s="4"/>
      <c r="B54" s="10"/>
      <c r="C54" s="10"/>
      <c r="D54" s="10"/>
      <c r="E54" s="10"/>
      <c r="F54" s="10"/>
    </row>
    <row r="55" spans="1:6" ht="12" customHeight="1">
      <c r="A55" s="4"/>
      <c r="B55" s="10"/>
      <c r="C55" s="10"/>
      <c r="D55" s="10"/>
      <c r="E55" s="10"/>
      <c r="F55" s="10"/>
    </row>
    <row r="56" spans="1:6" ht="12" customHeight="1">
      <c r="A56" s="4"/>
      <c r="B56" s="10"/>
      <c r="C56" s="10"/>
      <c r="D56" s="10"/>
      <c r="E56" s="10"/>
      <c r="F56" s="10"/>
    </row>
    <row r="57" spans="1:6" ht="12" customHeight="1">
      <c r="A57" s="4"/>
      <c r="B57" s="10"/>
      <c r="C57" s="10"/>
      <c r="D57" s="10"/>
      <c r="E57" s="10"/>
      <c r="F57" s="10"/>
    </row>
    <row r="58" spans="1:6" ht="12" customHeight="1">
      <c r="A58" s="4"/>
      <c r="B58" s="10"/>
      <c r="C58" s="10"/>
      <c r="D58" s="10"/>
      <c r="E58" s="10"/>
      <c r="F58" s="10"/>
    </row>
    <row r="59" ht="12" customHeight="1"/>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42.xml><?xml version="1.0" encoding="utf-8"?>
<worksheet xmlns="http://schemas.openxmlformats.org/spreadsheetml/2006/main" xmlns:r="http://schemas.openxmlformats.org/officeDocument/2006/relationships">
  <sheetPr codeName="Sheet41">
    <pageSetUpPr fitToPage="1"/>
  </sheetPr>
  <dimension ref="A1:G58"/>
  <sheetViews>
    <sheetView showGridLines="0" showZeros="0" workbookViewId="0" topLeftCell="A1">
      <selection activeCell="A1" sqref="A1"/>
    </sheetView>
  </sheetViews>
  <sheetFormatPr defaultColWidth="19.83203125" defaultRowHeight="12"/>
  <cols>
    <col min="1" max="1" width="36.83203125" style="68" customWidth="1"/>
    <col min="2" max="4" width="20.83203125" style="68" customWidth="1"/>
    <col min="5" max="5" width="34.83203125" style="68" customWidth="1"/>
    <col min="6" max="16384" width="19.83203125" style="68" customWidth="1"/>
  </cols>
  <sheetData>
    <row r="1" ht="6.75" customHeight="1">
      <c r="A1" s="66"/>
    </row>
    <row r="2" spans="1:7" ht="15.75" customHeight="1">
      <c r="A2" s="353"/>
      <c r="B2" s="556" t="s">
        <v>114</v>
      </c>
      <c r="C2" s="378"/>
      <c r="D2" s="378"/>
      <c r="E2" s="508" t="s">
        <v>5</v>
      </c>
      <c r="F2" s="382"/>
      <c r="G2" s="382"/>
    </row>
    <row r="3" spans="1:7" ht="15.75" customHeight="1">
      <c r="A3" s="354"/>
      <c r="B3" s="558" t="s">
        <v>575</v>
      </c>
      <c r="C3" s="363"/>
      <c r="D3" s="363"/>
      <c r="E3" s="364"/>
      <c r="F3" s="382"/>
      <c r="G3" s="382"/>
    </row>
    <row r="4" spans="2:5" ht="15.75" customHeight="1">
      <c r="B4" s="117"/>
      <c r="D4" s="117"/>
      <c r="E4" s="117"/>
    </row>
    <row r="5" spans="2:5" ht="15.75" customHeight="1">
      <c r="B5" s="44"/>
      <c r="C5" s="117"/>
      <c r="D5" s="117"/>
      <c r="E5" s="117"/>
    </row>
    <row r="6" spans="2:5" ht="15.75" customHeight="1">
      <c r="B6" s="190" t="s">
        <v>124</v>
      </c>
      <c r="C6" s="104"/>
      <c r="D6" s="105"/>
      <c r="E6" s="117"/>
    </row>
    <row r="7" spans="2:5" ht="15.75" customHeight="1">
      <c r="B7" s="118"/>
      <c r="C7" s="118" t="s">
        <v>137</v>
      </c>
      <c r="D7" s="132"/>
      <c r="E7" s="117"/>
    </row>
    <row r="8" spans="1:5" ht="15.75" customHeight="1">
      <c r="A8" s="323"/>
      <c r="B8" s="145" t="s">
        <v>158</v>
      </c>
      <c r="C8" s="120" t="s">
        <v>162</v>
      </c>
      <c r="D8" s="142"/>
      <c r="E8" s="117"/>
    </row>
    <row r="9" spans="1:5" ht="15.75" customHeight="1">
      <c r="A9" s="324" t="s">
        <v>99</v>
      </c>
      <c r="B9" s="57" t="s">
        <v>112</v>
      </c>
      <c r="C9" s="122" t="s">
        <v>163</v>
      </c>
      <c r="D9" s="122" t="s">
        <v>68</v>
      </c>
      <c r="E9" s="117"/>
    </row>
    <row r="10" spans="1:5" ht="4.5" customHeight="1">
      <c r="A10" s="63"/>
      <c r="B10" s="123"/>
      <c r="C10" s="123"/>
      <c r="D10" s="123"/>
      <c r="E10" s="66"/>
    </row>
    <row r="11" spans="1:4" ht="13.5" customHeight="1">
      <c r="A11" s="422" t="s">
        <v>338</v>
      </c>
      <c r="B11" s="318">
        <v>0</v>
      </c>
      <c r="C11" s="318">
        <v>0</v>
      </c>
      <c r="D11" s="318">
        <f>SUM('- 48 -'!B11:F11,B11:C11)</f>
        <v>1331703</v>
      </c>
    </row>
    <row r="12" spans="1:4" ht="13.5" customHeight="1">
      <c r="A12" s="423" t="s">
        <v>339</v>
      </c>
      <c r="B12" s="319">
        <v>0</v>
      </c>
      <c r="C12" s="319">
        <v>0</v>
      </c>
      <c r="D12" s="319">
        <f>SUM('- 48 -'!B12:F12,B12:C12)</f>
        <v>338000</v>
      </c>
    </row>
    <row r="13" spans="1:4" ht="13.5" customHeight="1">
      <c r="A13" s="422" t="s">
        <v>340</v>
      </c>
      <c r="B13" s="318">
        <v>0</v>
      </c>
      <c r="C13" s="318">
        <v>0</v>
      </c>
      <c r="D13" s="318">
        <f>SUM('- 48 -'!B13:F13,B13:C13)</f>
        <v>2953300</v>
      </c>
    </row>
    <row r="14" spans="1:4" ht="13.5" customHeight="1">
      <c r="A14" s="423" t="s">
        <v>377</v>
      </c>
      <c r="B14" s="319">
        <v>0</v>
      </c>
      <c r="C14" s="319">
        <v>0</v>
      </c>
      <c r="D14" s="319">
        <f>SUM('- 48 -'!B14:F14,B14:C14)</f>
        <v>5960363</v>
      </c>
    </row>
    <row r="15" spans="1:4" ht="13.5" customHeight="1">
      <c r="A15" s="422" t="s">
        <v>341</v>
      </c>
      <c r="B15" s="318">
        <v>0</v>
      </c>
      <c r="C15" s="318">
        <v>0</v>
      </c>
      <c r="D15" s="318">
        <f>SUM('- 48 -'!B15:F15,B15:C15)</f>
        <v>1179393</v>
      </c>
    </row>
    <row r="16" spans="1:4" ht="13.5" customHeight="1">
      <c r="A16" s="423" t="s">
        <v>342</v>
      </c>
      <c r="B16" s="319">
        <v>0</v>
      </c>
      <c r="C16" s="319">
        <v>0</v>
      </c>
      <c r="D16" s="319">
        <f>SUM('- 48 -'!B16:F16,B16:C16)</f>
        <v>266980</v>
      </c>
    </row>
    <row r="17" spans="1:4" ht="13.5" customHeight="1">
      <c r="A17" s="422" t="s">
        <v>343</v>
      </c>
      <c r="B17" s="318">
        <v>0</v>
      </c>
      <c r="C17" s="318">
        <v>0</v>
      </c>
      <c r="D17" s="318">
        <f>SUM('- 48 -'!B17:F17,B17:C17)</f>
        <v>150000</v>
      </c>
    </row>
    <row r="18" spans="1:4" ht="13.5" customHeight="1">
      <c r="A18" s="423" t="s">
        <v>344</v>
      </c>
      <c r="B18" s="319">
        <v>0</v>
      </c>
      <c r="C18" s="319">
        <v>0</v>
      </c>
      <c r="D18" s="319">
        <f>SUM('- 48 -'!B18:F18,B18:C18)</f>
        <v>1424285.26</v>
      </c>
    </row>
    <row r="19" spans="1:4" ht="13.5" customHeight="1">
      <c r="A19" s="422" t="s">
        <v>345</v>
      </c>
      <c r="B19" s="318">
        <v>0</v>
      </c>
      <c r="C19" s="318">
        <v>0</v>
      </c>
      <c r="D19" s="318">
        <f>SUM('- 48 -'!B19:F19,B19:C19)</f>
        <v>1597866</v>
      </c>
    </row>
    <row r="20" spans="1:4" ht="13.5" customHeight="1">
      <c r="A20" s="423" t="s">
        <v>346</v>
      </c>
      <c r="B20" s="319">
        <v>0</v>
      </c>
      <c r="C20" s="319">
        <v>0</v>
      </c>
      <c r="D20" s="319">
        <f>SUM('- 48 -'!B20:F20,B20:C20)</f>
        <v>3499320</v>
      </c>
    </row>
    <row r="21" spans="1:4" ht="13.5" customHeight="1">
      <c r="A21" s="422" t="s">
        <v>347</v>
      </c>
      <c r="B21" s="318">
        <v>0</v>
      </c>
      <c r="C21" s="318">
        <v>0</v>
      </c>
      <c r="D21" s="318">
        <f>SUM('- 48 -'!B21:F21,B21:C21)</f>
        <v>1148139</v>
      </c>
    </row>
    <row r="22" spans="1:4" ht="13.5" customHeight="1">
      <c r="A22" s="423" t="s">
        <v>348</v>
      </c>
      <c r="B22" s="319">
        <v>0</v>
      </c>
      <c r="C22" s="319">
        <v>0</v>
      </c>
      <c r="D22" s="319">
        <f>SUM('- 48 -'!B22:F22,B22:C22)</f>
        <v>438391</v>
      </c>
    </row>
    <row r="23" spans="1:4" ht="13.5" customHeight="1">
      <c r="A23" s="422" t="s">
        <v>349</v>
      </c>
      <c r="B23" s="318">
        <v>0</v>
      </c>
      <c r="C23" s="318">
        <v>0</v>
      </c>
      <c r="D23" s="318">
        <f>SUM('- 48 -'!B23:F23,B23:C23)</f>
        <v>210000</v>
      </c>
    </row>
    <row r="24" spans="1:4" ht="13.5" customHeight="1">
      <c r="A24" s="423" t="s">
        <v>350</v>
      </c>
      <c r="B24" s="319">
        <v>0</v>
      </c>
      <c r="C24" s="319">
        <v>0</v>
      </c>
      <c r="D24" s="319">
        <f>SUM('- 48 -'!B24:F24,B24:C24)</f>
        <v>1560077</v>
      </c>
    </row>
    <row r="25" spans="1:4" ht="13.5" customHeight="1">
      <c r="A25" s="422" t="s">
        <v>351</v>
      </c>
      <c r="B25" s="318">
        <v>0</v>
      </c>
      <c r="C25" s="318">
        <v>0</v>
      </c>
      <c r="D25" s="318">
        <f>SUM('- 48 -'!B25:F25,B25:C25)</f>
        <v>4919202</v>
      </c>
    </row>
    <row r="26" spans="1:4" ht="13.5" customHeight="1">
      <c r="A26" s="423" t="s">
        <v>352</v>
      </c>
      <c r="B26" s="319">
        <v>66266</v>
      </c>
      <c r="C26" s="319">
        <v>111877</v>
      </c>
      <c r="D26" s="319">
        <f>SUM('- 48 -'!B26:F26,B26:C26)</f>
        <v>2021353</v>
      </c>
    </row>
    <row r="27" spans="1:4" ht="13.5" customHeight="1">
      <c r="A27" s="422" t="s">
        <v>353</v>
      </c>
      <c r="B27" s="318">
        <v>0</v>
      </c>
      <c r="C27" s="318">
        <v>71500</v>
      </c>
      <c r="D27" s="318">
        <f>SUM('- 48 -'!B27:F27,B27:C27)</f>
        <v>161057</v>
      </c>
    </row>
    <row r="28" spans="1:4" ht="13.5" customHeight="1">
      <c r="A28" s="423" t="s">
        <v>354</v>
      </c>
      <c r="B28" s="319">
        <v>0</v>
      </c>
      <c r="C28" s="319">
        <v>0</v>
      </c>
      <c r="D28" s="319">
        <f>SUM('- 48 -'!B28:F28,B28:C28)</f>
        <v>121300</v>
      </c>
    </row>
    <row r="29" spans="1:4" ht="13.5" customHeight="1">
      <c r="A29" s="422" t="s">
        <v>355</v>
      </c>
      <c r="B29" s="318">
        <v>0</v>
      </c>
      <c r="C29" s="318">
        <v>185000</v>
      </c>
      <c r="D29" s="318">
        <f>SUM('- 48 -'!B29:F29,B29:C29)</f>
        <v>4805283</v>
      </c>
    </row>
    <row r="30" spans="1:4" ht="13.5" customHeight="1">
      <c r="A30" s="423" t="s">
        <v>356</v>
      </c>
      <c r="B30" s="319">
        <v>0</v>
      </c>
      <c r="C30" s="319">
        <v>0</v>
      </c>
      <c r="D30" s="319">
        <f>SUM('- 48 -'!B30:F30,B30:C30)</f>
        <v>1125237</v>
      </c>
    </row>
    <row r="31" spans="1:4" ht="13.5" customHeight="1">
      <c r="A31" s="422" t="s">
        <v>357</v>
      </c>
      <c r="B31" s="318">
        <v>0</v>
      </c>
      <c r="C31" s="318">
        <v>0</v>
      </c>
      <c r="D31" s="318">
        <f>SUM('- 48 -'!B31:F31,B31:C31)</f>
        <v>1068105</v>
      </c>
    </row>
    <row r="32" spans="1:4" ht="13.5" customHeight="1">
      <c r="A32" s="423" t="s">
        <v>358</v>
      </c>
      <c r="B32" s="319">
        <v>0</v>
      </c>
      <c r="C32" s="319">
        <v>0</v>
      </c>
      <c r="D32" s="319">
        <f>SUM('- 48 -'!B32:F32,B32:C32)</f>
        <v>1344954</v>
      </c>
    </row>
    <row r="33" spans="1:4" ht="13.5" customHeight="1">
      <c r="A33" s="422" t="s">
        <v>359</v>
      </c>
      <c r="B33" s="318">
        <v>0</v>
      </c>
      <c r="C33" s="318">
        <v>0</v>
      </c>
      <c r="D33" s="318">
        <f>SUM('- 48 -'!B33:F33,B33:C33)</f>
        <v>357165</v>
      </c>
    </row>
    <row r="34" spans="1:4" ht="13.5" customHeight="1">
      <c r="A34" s="423" t="s">
        <v>360</v>
      </c>
      <c r="B34" s="319">
        <v>0</v>
      </c>
      <c r="C34" s="319">
        <v>1272484</v>
      </c>
      <c r="D34" s="319">
        <f>SUM('- 48 -'!B34:F34,B34:C34)</f>
        <v>1639284</v>
      </c>
    </row>
    <row r="35" spans="1:4" ht="13.5" customHeight="1">
      <c r="A35" s="422" t="s">
        <v>361</v>
      </c>
      <c r="B35" s="318">
        <v>0</v>
      </c>
      <c r="C35" s="318">
        <v>0</v>
      </c>
      <c r="D35" s="318">
        <f>SUM('- 48 -'!B35:F35,B35:C35)</f>
        <v>7726008</v>
      </c>
    </row>
    <row r="36" spans="1:4" ht="13.5" customHeight="1">
      <c r="A36" s="423" t="s">
        <v>362</v>
      </c>
      <c r="B36" s="319">
        <v>0</v>
      </c>
      <c r="C36" s="319">
        <v>0</v>
      </c>
      <c r="D36" s="319">
        <f>SUM('- 48 -'!B36:F36,B36:C36)</f>
        <v>106500</v>
      </c>
    </row>
    <row r="37" spans="1:4" ht="13.5" customHeight="1">
      <c r="A37" s="422" t="s">
        <v>363</v>
      </c>
      <c r="B37" s="318">
        <v>0</v>
      </c>
      <c r="C37" s="318">
        <v>0</v>
      </c>
      <c r="D37" s="318">
        <f>SUM('- 48 -'!B37:F37,B37:C37)</f>
        <v>3121906</v>
      </c>
    </row>
    <row r="38" spans="1:4" ht="13.5" customHeight="1">
      <c r="A38" s="423" t="s">
        <v>364</v>
      </c>
      <c r="B38" s="319">
        <v>0</v>
      </c>
      <c r="C38" s="319">
        <v>0</v>
      </c>
      <c r="D38" s="319">
        <f>SUM('- 48 -'!B38:F38,B38:C38)</f>
        <v>3558423</v>
      </c>
    </row>
    <row r="39" spans="1:4" ht="13.5" customHeight="1">
      <c r="A39" s="422" t="s">
        <v>365</v>
      </c>
      <c r="B39" s="318">
        <v>0</v>
      </c>
      <c r="C39" s="318">
        <v>0</v>
      </c>
      <c r="D39" s="318">
        <f>SUM('- 48 -'!B39:F39,B39:C39)</f>
        <v>228000</v>
      </c>
    </row>
    <row r="40" spans="1:4" ht="13.5" customHeight="1">
      <c r="A40" s="423" t="s">
        <v>366</v>
      </c>
      <c r="B40" s="319">
        <v>0</v>
      </c>
      <c r="C40" s="319">
        <v>0</v>
      </c>
      <c r="D40" s="319">
        <f>SUM('- 48 -'!B40:F40,B40:C40)</f>
        <v>1284069</v>
      </c>
    </row>
    <row r="41" spans="1:4" ht="13.5" customHeight="1">
      <c r="A41" s="422" t="s">
        <v>367</v>
      </c>
      <c r="B41" s="318">
        <v>0</v>
      </c>
      <c r="C41" s="318">
        <v>0</v>
      </c>
      <c r="D41" s="318">
        <f>SUM('- 48 -'!B41:F41,B41:C41)</f>
        <v>761190</v>
      </c>
    </row>
    <row r="42" spans="1:4" ht="13.5" customHeight="1">
      <c r="A42" s="423" t="s">
        <v>368</v>
      </c>
      <c r="B42" s="319">
        <v>0</v>
      </c>
      <c r="C42" s="319">
        <v>0</v>
      </c>
      <c r="D42" s="319">
        <f>SUM('- 48 -'!B42:F42,B42:C42)</f>
        <v>544323</v>
      </c>
    </row>
    <row r="43" spans="1:4" ht="13.5" customHeight="1">
      <c r="A43" s="422" t="s">
        <v>369</v>
      </c>
      <c r="B43" s="318">
        <v>0</v>
      </c>
      <c r="C43" s="318">
        <v>0</v>
      </c>
      <c r="D43" s="318">
        <f>SUM('- 48 -'!B43:F43,B43:C43)</f>
        <v>165500</v>
      </c>
    </row>
    <row r="44" spans="1:4" ht="13.5" customHeight="1">
      <c r="A44" s="423" t="s">
        <v>370</v>
      </c>
      <c r="B44" s="319">
        <v>0</v>
      </c>
      <c r="C44" s="319">
        <v>0</v>
      </c>
      <c r="D44" s="319">
        <f>SUM('- 48 -'!B44:F44,B44:C44)</f>
        <v>616230</v>
      </c>
    </row>
    <row r="45" spans="1:4" ht="13.5" customHeight="1">
      <c r="A45" s="422" t="s">
        <v>371</v>
      </c>
      <c r="B45" s="318">
        <v>0</v>
      </c>
      <c r="C45" s="318">
        <v>0</v>
      </c>
      <c r="D45" s="318">
        <f>SUM('- 48 -'!B45:F45,B45:C45)</f>
        <v>839281</v>
      </c>
    </row>
    <row r="46" spans="1:4" ht="13.5" customHeight="1">
      <c r="A46" s="423" t="s">
        <v>372</v>
      </c>
      <c r="B46" s="319">
        <v>0</v>
      </c>
      <c r="C46" s="319">
        <v>0</v>
      </c>
      <c r="D46" s="319">
        <f>SUM('- 48 -'!B46:F46,B46:C46)</f>
        <v>11684460</v>
      </c>
    </row>
    <row r="47" spans="1:4" ht="13.5" customHeight="1">
      <c r="A47" s="422" t="s">
        <v>376</v>
      </c>
      <c r="B47" s="318">
        <v>0</v>
      </c>
      <c r="C47" s="318">
        <v>0</v>
      </c>
      <c r="D47" s="318">
        <f>SUM('- 48 -'!B47:F47,B47:C47)</f>
        <v>52558</v>
      </c>
    </row>
    <row r="48" spans="1:4" ht="4.5" customHeight="1">
      <c r="A48" s="424"/>
      <c r="B48" s="320"/>
      <c r="C48" s="320"/>
      <c r="D48" s="320"/>
    </row>
    <row r="49" spans="1:4" ht="13.5" customHeight="1">
      <c r="A49" s="418" t="s">
        <v>373</v>
      </c>
      <c r="B49" s="321">
        <f>SUM(B11:B47)</f>
        <v>66266</v>
      </c>
      <c r="C49" s="321">
        <f>SUM(C11:C47)</f>
        <v>1640861</v>
      </c>
      <c r="D49" s="321">
        <f>SUM(D11:D47)</f>
        <v>70309205.25999999</v>
      </c>
    </row>
    <row r="50" spans="1:4" ht="4.5" customHeight="1">
      <c r="A50" s="424" t="s">
        <v>3</v>
      </c>
      <c r="B50" s="320"/>
      <c r="C50" s="320"/>
      <c r="D50" s="320"/>
    </row>
    <row r="51" spans="1:4" ht="13.5" customHeight="1">
      <c r="A51" s="423" t="s">
        <v>374</v>
      </c>
      <c r="B51" s="319">
        <v>0</v>
      </c>
      <c r="C51" s="319">
        <v>0</v>
      </c>
      <c r="D51" s="319">
        <f>SUM('- 48 -'!B51:F51,B51:C51)</f>
        <v>0</v>
      </c>
    </row>
    <row r="52" spans="1:4" ht="13.5" customHeight="1">
      <c r="A52" s="422" t="s">
        <v>375</v>
      </c>
      <c r="B52" s="318">
        <v>0</v>
      </c>
      <c r="C52" s="318">
        <v>0</v>
      </c>
      <c r="D52" s="318">
        <f>SUM('- 48 -'!B52:F52,B52:C52)</f>
        <v>70000</v>
      </c>
    </row>
    <row r="53" ht="49.5" customHeight="1"/>
    <row r="54" spans="1:5" ht="12" customHeight="1">
      <c r="A54" s="4"/>
      <c r="B54" s="10"/>
      <c r="C54" s="10"/>
      <c r="D54" s="10"/>
      <c r="E54" s="10"/>
    </row>
    <row r="55" spans="1:5" ht="12" customHeight="1">
      <c r="A55" s="4"/>
      <c r="B55" s="10"/>
      <c r="C55" s="10"/>
      <c r="D55" s="10"/>
      <c r="E55" s="10"/>
    </row>
    <row r="56" spans="1:5" ht="12" customHeight="1">
      <c r="A56" s="4"/>
      <c r="B56" s="10"/>
      <c r="C56" s="10"/>
      <c r="D56" s="10"/>
      <c r="E56" s="10"/>
    </row>
    <row r="57" spans="1:5" ht="12" customHeight="1">
      <c r="A57" s="4"/>
      <c r="B57" s="10"/>
      <c r="C57" s="10"/>
      <c r="D57" s="10"/>
      <c r="E57" s="10"/>
    </row>
    <row r="58" spans="1:5" ht="12" customHeight="1">
      <c r="A58" s="4"/>
      <c r="B58" s="10"/>
      <c r="C58" s="10"/>
      <c r="D58" s="10"/>
      <c r="E58" s="10"/>
    </row>
    <row r="59" ht="12" customHeight="1"/>
  </sheetData>
  <printOptions horizontalCentered="1"/>
  <pageMargins left="0.5" right="0.5" top="0.6" bottom="0" header="0.3" footer="0"/>
  <pageSetup fitToHeight="1" fitToWidth="1" horizontalDpi="300" verticalDpi="300" orientation="portrait" scale="86" r:id="rId1"/>
  <headerFooter alignWithMargins="0">
    <oddHeader>&amp;C&amp;"Times New Roman,Bold"&amp;12&amp;A</oddHeader>
  </headerFooter>
</worksheet>
</file>

<file path=xl/worksheets/sheet43.xml><?xml version="1.0" encoding="utf-8"?>
<worksheet xmlns="http://schemas.openxmlformats.org/spreadsheetml/2006/main" xmlns:r="http://schemas.openxmlformats.org/officeDocument/2006/relationships">
  <sheetPr codeName="Sheet42">
    <pageSetUpPr fitToPage="1"/>
  </sheetPr>
  <dimension ref="A1:G59"/>
  <sheetViews>
    <sheetView showGridLines="0" showZeros="0" workbookViewId="0" topLeftCell="A1">
      <selection activeCell="A1" sqref="A1"/>
    </sheetView>
  </sheetViews>
  <sheetFormatPr defaultColWidth="15.83203125" defaultRowHeight="12"/>
  <cols>
    <col min="1" max="1" width="31.83203125" style="68" customWidth="1"/>
    <col min="2" max="2" width="18.83203125" style="68" customWidth="1"/>
    <col min="3" max="4" width="16.83203125" style="68" customWidth="1"/>
    <col min="5" max="5" width="18.83203125" style="68" customWidth="1"/>
    <col min="6" max="16384" width="15.83203125" style="68" customWidth="1"/>
  </cols>
  <sheetData>
    <row r="1" ht="6.75" customHeight="1">
      <c r="A1" s="66"/>
    </row>
    <row r="2" spans="1:7" ht="15.75" customHeight="1">
      <c r="A2" s="383"/>
      <c r="B2" s="559" t="s">
        <v>115</v>
      </c>
      <c r="C2" s="166"/>
      <c r="D2" s="166"/>
      <c r="E2" s="166"/>
      <c r="F2" s="194"/>
      <c r="G2" s="194"/>
    </row>
    <row r="3" spans="1:7" ht="15.75" customHeight="1">
      <c r="A3" s="384"/>
      <c r="B3" s="560" t="s">
        <v>576</v>
      </c>
      <c r="C3" s="367"/>
      <c r="D3" s="368"/>
      <c r="E3" s="369"/>
      <c r="F3" s="370"/>
      <c r="G3" s="370"/>
    </row>
    <row r="4" spans="1:7" ht="15.75" customHeight="1">
      <c r="A4" s="292"/>
      <c r="B4" s="117"/>
      <c r="C4" s="117"/>
      <c r="D4" s="126"/>
      <c r="E4" s="126"/>
      <c r="F4" s="126"/>
      <c r="G4" s="117"/>
    </row>
    <row r="5" spans="1:7" ht="15.75" customHeight="1">
      <c r="A5" s="68">
        <f>REPLACE(A4,5,5,"")</f>
      </c>
      <c r="B5" s="44"/>
      <c r="C5" s="117"/>
      <c r="D5" s="117"/>
      <c r="E5" s="117"/>
      <c r="F5" s="117"/>
      <c r="G5" s="117"/>
    </row>
    <row r="6" spans="2:7" ht="15.75" customHeight="1">
      <c r="B6" s="127" t="s">
        <v>125</v>
      </c>
      <c r="C6" s="128"/>
      <c r="D6" s="128"/>
      <c r="E6" s="127" t="s">
        <v>282</v>
      </c>
      <c r="F6" s="128"/>
      <c r="G6" s="129"/>
    </row>
    <row r="7" spans="2:7" ht="15.75" customHeight="1">
      <c r="B7" s="130" t="s">
        <v>138</v>
      </c>
      <c r="C7" s="131"/>
      <c r="D7" s="118"/>
      <c r="E7" s="118" t="s">
        <v>138</v>
      </c>
      <c r="F7" s="119"/>
      <c r="G7" s="118"/>
    </row>
    <row r="8" spans="1:7" ht="15.75" customHeight="1">
      <c r="A8" s="323"/>
      <c r="B8" s="375" t="s">
        <v>164</v>
      </c>
      <c r="C8" s="139"/>
      <c r="D8" s="120"/>
      <c r="E8" s="120" t="s">
        <v>164</v>
      </c>
      <c r="F8" s="121"/>
      <c r="G8" s="120"/>
    </row>
    <row r="9" spans="1:7" ht="15.75" customHeight="1">
      <c r="A9" s="324" t="s">
        <v>99</v>
      </c>
      <c r="B9" s="376" t="s">
        <v>179</v>
      </c>
      <c r="C9" s="136" t="s">
        <v>180</v>
      </c>
      <c r="D9" s="122" t="s">
        <v>68</v>
      </c>
      <c r="E9" s="122" t="s">
        <v>179</v>
      </c>
      <c r="F9" s="122" t="s">
        <v>56</v>
      </c>
      <c r="G9" s="122" t="s">
        <v>68</v>
      </c>
    </row>
    <row r="10" spans="1:7" ht="4.5" customHeight="1">
      <c r="A10" s="63"/>
      <c r="B10" s="123"/>
      <c r="C10" s="123"/>
      <c r="D10" s="123"/>
      <c r="E10" s="561">
        <v>0.00528</v>
      </c>
      <c r="F10" s="561">
        <v>0.0165</v>
      </c>
      <c r="G10" s="123"/>
    </row>
    <row r="11" spans="1:7" ht="13.5" customHeight="1">
      <c r="A11" s="422" t="s">
        <v>338</v>
      </c>
      <c r="B11" s="318">
        <f>'- 52 -'!B11</f>
        <v>91578680</v>
      </c>
      <c r="C11" s="318">
        <f>'- 52 -'!D11</f>
        <v>74113000</v>
      </c>
      <c r="D11" s="318">
        <f>SUM(B11:C11)</f>
        <v>165691680</v>
      </c>
      <c r="E11" s="318">
        <f aca="true" t="shared" si="0" ref="E11:E46">B11*E$10</f>
        <v>483535.4304</v>
      </c>
      <c r="F11" s="318">
        <f aca="true" t="shared" si="1" ref="F11:F46">C11*F$10</f>
        <v>1222864.5</v>
      </c>
      <c r="G11" s="318">
        <f>SUM(E11:F11)</f>
        <v>1706399.9304</v>
      </c>
    </row>
    <row r="12" spans="1:7" ht="13.5" customHeight="1">
      <c r="A12" s="423" t="s">
        <v>339</v>
      </c>
      <c r="B12" s="319">
        <f>'- 52 -'!B12</f>
        <v>125384720</v>
      </c>
      <c r="C12" s="319">
        <f>'- 52 -'!D12</f>
        <v>75709880</v>
      </c>
      <c r="D12" s="319">
        <f aca="true" t="shared" si="2" ref="D12:D46">SUM(B12:C12)</f>
        <v>201094600</v>
      </c>
      <c r="E12" s="319">
        <f t="shared" si="0"/>
        <v>662031.3216</v>
      </c>
      <c r="F12" s="319">
        <f t="shared" si="1"/>
        <v>1249213.02</v>
      </c>
      <c r="G12" s="319">
        <f aca="true" t="shared" si="3" ref="G12:G46">SUM(E12:F12)</f>
        <v>1911244.3416</v>
      </c>
    </row>
    <row r="13" spans="1:7" ht="13.5" customHeight="1">
      <c r="A13" s="422" t="s">
        <v>340</v>
      </c>
      <c r="B13" s="318">
        <f>'- 52 -'!B13</f>
        <v>623267070</v>
      </c>
      <c r="C13" s="318">
        <f>'- 52 -'!D13</f>
        <v>392423670</v>
      </c>
      <c r="D13" s="318">
        <f t="shared" si="2"/>
        <v>1015690740</v>
      </c>
      <c r="E13" s="318">
        <f t="shared" si="0"/>
        <v>3290850.1296</v>
      </c>
      <c r="F13" s="318">
        <f t="shared" si="1"/>
        <v>6474990.555000001</v>
      </c>
      <c r="G13" s="318">
        <f t="shared" si="3"/>
        <v>9765840.684600001</v>
      </c>
    </row>
    <row r="14" spans="1:7" ht="13.5" customHeight="1">
      <c r="A14" s="423" t="s">
        <v>377</v>
      </c>
      <c r="B14" s="319">
        <f>'- 52 -'!B14</f>
        <v>0</v>
      </c>
      <c r="C14" s="319">
        <f>'- 52 -'!D14</f>
        <v>0</v>
      </c>
      <c r="D14" s="319">
        <f t="shared" si="2"/>
        <v>0</v>
      </c>
      <c r="E14" s="319">
        <f t="shared" si="0"/>
        <v>0</v>
      </c>
      <c r="F14" s="319">
        <f t="shared" si="1"/>
        <v>0</v>
      </c>
      <c r="G14" s="319">
        <f t="shared" si="3"/>
        <v>0</v>
      </c>
    </row>
    <row r="15" spans="1:7" ht="13.5" customHeight="1">
      <c r="A15" s="422" t="s">
        <v>341</v>
      </c>
      <c r="B15" s="318">
        <f>'- 52 -'!B15</f>
        <v>237010630</v>
      </c>
      <c r="C15" s="318">
        <f>'- 52 -'!D15</f>
        <v>64900990</v>
      </c>
      <c r="D15" s="318">
        <f t="shared" si="2"/>
        <v>301911620</v>
      </c>
      <c r="E15" s="318">
        <f t="shared" si="0"/>
        <v>1251416.1264</v>
      </c>
      <c r="F15" s="318">
        <f t="shared" si="1"/>
        <v>1070866.335</v>
      </c>
      <c r="G15" s="318">
        <f t="shared" si="3"/>
        <v>2322282.4614</v>
      </c>
    </row>
    <row r="16" spans="1:7" ht="13.5" customHeight="1">
      <c r="A16" s="423" t="s">
        <v>342</v>
      </c>
      <c r="B16" s="319">
        <f>'- 52 -'!B16</f>
        <v>50809760</v>
      </c>
      <c r="C16" s="319">
        <f>'- 52 -'!D16</f>
        <v>19724600</v>
      </c>
      <c r="D16" s="319">
        <f t="shared" si="2"/>
        <v>70534360</v>
      </c>
      <c r="E16" s="319">
        <f t="shared" si="0"/>
        <v>268275.5328</v>
      </c>
      <c r="F16" s="319">
        <f t="shared" si="1"/>
        <v>325455.9</v>
      </c>
      <c r="G16" s="319">
        <f t="shared" si="3"/>
        <v>593731.4328000001</v>
      </c>
    </row>
    <row r="17" spans="1:7" ht="13.5" customHeight="1">
      <c r="A17" s="422" t="s">
        <v>343</v>
      </c>
      <c r="B17" s="318">
        <f>'- 52 -'!B17</f>
        <v>70724310</v>
      </c>
      <c r="C17" s="318">
        <f>'- 52 -'!D17</f>
        <v>106769710</v>
      </c>
      <c r="D17" s="318">
        <f t="shared" si="2"/>
        <v>177494020</v>
      </c>
      <c r="E17" s="318">
        <f t="shared" si="0"/>
        <v>373424.3568</v>
      </c>
      <c r="F17" s="318">
        <f t="shared" si="1"/>
        <v>1761700.215</v>
      </c>
      <c r="G17" s="318">
        <f t="shared" si="3"/>
        <v>2135124.5718</v>
      </c>
    </row>
    <row r="18" spans="1:7" ht="13.5" customHeight="1">
      <c r="A18" s="423" t="s">
        <v>344</v>
      </c>
      <c r="B18" s="319">
        <f>'- 52 -'!B18</f>
        <v>66598230</v>
      </c>
      <c r="C18" s="319">
        <f>'- 52 -'!D18</f>
        <v>45781790</v>
      </c>
      <c r="D18" s="319">
        <f t="shared" si="2"/>
        <v>112380020</v>
      </c>
      <c r="E18" s="319">
        <f t="shared" si="0"/>
        <v>351638.6544</v>
      </c>
      <c r="F18" s="319">
        <f t="shared" si="1"/>
        <v>755399.535</v>
      </c>
      <c r="G18" s="319">
        <f t="shared" si="3"/>
        <v>1107038.1894</v>
      </c>
    </row>
    <row r="19" spans="1:7" ht="13.5" customHeight="1">
      <c r="A19" s="422" t="s">
        <v>345</v>
      </c>
      <c r="B19" s="318">
        <f>'- 52 -'!B19</f>
        <v>163528810</v>
      </c>
      <c r="C19" s="318">
        <f>'- 52 -'!D19</f>
        <v>79013650</v>
      </c>
      <c r="D19" s="318">
        <f t="shared" si="2"/>
        <v>242542460</v>
      </c>
      <c r="E19" s="318">
        <f t="shared" si="0"/>
        <v>863432.1168</v>
      </c>
      <c r="F19" s="318">
        <f t="shared" si="1"/>
        <v>1303725.225</v>
      </c>
      <c r="G19" s="318">
        <f t="shared" si="3"/>
        <v>2167157.3418</v>
      </c>
    </row>
    <row r="20" spans="1:7" ht="13.5" customHeight="1">
      <c r="A20" s="423" t="s">
        <v>346</v>
      </c>
      <c r="B20" s="319">
        <f>'- 52 -'!B20</f>
        <v>338818440</v>
      </c>
      <c r="C20" s="319">
        <f>'- 52 -'!D20</f>
        <v>140298670</v>
      </c>
      <c r="D20" s="319">
        <f t="shared" si="2"/>
        <v>479117110</v>
      </c>
      <c r="E20" s="319">
        <f t="shared" si="0"/>
        <v>1788961.3632</v>
      </c>
      <c r="F20" s="319">
        <f t="shared" si="1"/>
        <v>2314928.055</v>
      </c>
      <c r="G20" s="319">
        <f t="shared" si="3"/>
        <v>4103889.4182</v>
      </c>
    </row>
    <row r="21" spans="1:7" ht="13.5" customHeight="1">
      <c r="A21" s="422" t="s">
        <v>347</v>
      </c>
      <c r="B21" s="318">
        <f>'- 52 -'!B21</f>
        <v>244097380</v>
      </c>
      <c r="C21" s="318">
        <f>'- 52 -'!D21</f>
        <v>92315910</v>
      </c>
      <c r="D21" s="318">
        <f t="shared" si="2"/>
        <v>336413290</v>
      </c>
      <c r="E21" s="318">
        <f t="shared" si="0"/>
        <v>1288834.1664</v>
      </c>
      <c r="F21" s="318">
        <f t="shared" si="1"/>
        <v>1523212.5150000001</v>
      </c>
      <c r="G21" s="318">
        <f t="shared" si="3"/>
        <v>2812046.6814</v>
      </c>
    </row>
    <row r="22" spans="1:7" ht="13.5" customHeight="1">
      <c r="A22" s="423" t="s">
        <v>348</v>
      </c>
      <c r="B22" s="319">
        <f>'- 52 -'!B22</f>
        <v>76709310</v>
      </c>
      <c r="C22" s="319">
        <f>'- 52 -'!D22</f>
        <v>58486180</v>
      </c>
      <c r="D22" s="319">
        <f t="shared" si="2"/>
        <v>135195490</v>
      </c>
      <c r="E22" s="319">
        <f t="shared" si="0"/>
        <v>405025.1568</v>
      </c>
      <c r="F22" s="319">
        <f t="shared" si="1"/>
        <v>965021.9700000001</v>
      </c>
      <c r="G22" s="319">
        <f t="shared" si="3"/>
        <v>1370047.1268000002</v>
      </c>
    </row>
    <row r="23" spans="1:7" ht="13.5" customHeight="1">
      <c r="A23" s="422" t="s">
        <v>349</v>
      </c>
      <c r="B23" s="318">
        <f>'- 52 -'!B23</f>
        <v>64353160</v>
      </c>
      <c r="C23" s="318">
        <f>'- 52 -'!D23</f>
        <v>18872880</v>
      </c>
      <c r="D23" s="318">
        <f t="shared" si="2"/>
        <v>83226040</v>
      </c>
      <c r="E23" s="318">
        <f t="shared" si="0"/>
        <v>339784.6848</v>
      </c>
      <c r="F23" s="318">
        <f t="shared" si="1"/>
        <v>311402.52</v>
      </c>
      <c r="G23" s="318">
        <f t="shared" si="3"/>
        <v>651187.2048</v>
      </c>
    </row>
    <row r="24" spans="1:7" ht="13.5" customHeight="1">
      <c r="A24" s="423" t="s">
        <v>350</v>
      </c>
      <c r="B24" s="319">
        <f>'- 52 -'!B24</f>
        <v>523353880</v>
      </c>
      <c r="C24" s="319">
        <f>'- 52 -'!D24</f>
        <v>104154920</v>
      </c>
      <c r="D24" s="319">
        <f t="shared" si="2"/>
        <v>627508800</v>
      </c>
      <c r="E24" s="319">
        <f t="shared" si="0"/>
        <v>2763308.4864</v>
      </c>
      <c r="F24" s="319">
        <f t="shared" si="1"/>
        <v>1718556.1800000002</v>
      </c>
      <c r="G24" s="319">
        <f t="shared" si="3"/>
        <v>4481864.6664</v>
      </c>
    </row>
    <row r="25" spans="1:7" ht="13.5" customHeight="1">
      <c r="A25" s="422" t="s">
        <v>351</v>
      </c>
      <c r="B25" s="318">
        <f>'- 52 -'!B25</f>
        <v>1607373423.15</v>
      </c>
      <c r="C25" s="318">
        <f>'- 52 -'!D25</f>
        <v>503043779</v>
      </c>
      <c r="D25" s="318">
        <f t="shared" si="2"/>
        <v>2110417202.15</v>
      </c>
      <c r="E25" s="318">
        <f t="shared" si="0"/>
        <v>8486931.674232</v>
      </c>
      <c r="F25" s="318">
        <f t="shared" si="1"/>
        <v>8300222.3535</v>
      </c>
      <c r="G25" s="318">
        <f t="shared" si="3"/>
        <v>16787154.027732</v>
      </c>
    </row>
    <row r="26" spans="1:7" ht="13.5" customHeight="1">
      <c r="A26" s="423" t="s">
        <v>352</v>
      </c>
      <c r="B26" s="319">
        <f>'- 52 -'!B26</f>
        <v>199967360</v>
      </c>
      <c r="C26" s="319">
        <f>'- 52 -'!D26</f>
        <v>69765620</v>
      </c>
      <c r="D26" s="319">
        <f t="shared" si="2"/>
        <v>269732980</v>
      </c>
      <c r="E26" s="319">
        <f t="shared" si="0"/>
        <v>1055827.6608</v>
      </c>
      <c r="F26" s="319">
        <f t="shared" si="1"/>
        <v>1151132.73</v>
      </c>
      <c r="G26" s="319">
        <f t="shared" si="3"/>
        <v>2206960.3908</v>
      </c>
    </row>
    <row r="27" spans="1:7" ht="13.5" customHeight="1">
      <c r="A27" s="422" t="s">
        <v>353</v>
      </c>
      <c r="B27" s="318">
        <f>'- 52 -'!B27</f>
        <v>129772620</v>
      </c>
      <c r="C27" s="318">
        <f>'- 52 -'!D27</f>
        <v>56025730</v>
      </c>
      <c r="D27" s="318">
        <f t="shared" si="2"/>
        <v>185798350</v>
      </c>
      <c r="E27" s="318">
        <f t="shared" si="0"/>
        <v>685199.4336</v>
      </c>
      <c r="F27" s="318">
        <f t="shared" si="1"/>
        <v>924424.545</v>
      </c>
      <c r="G27" s="318">
        <f t="shared" si="3"/>
        <v>1609623.9786</v>
      </c>
    </row>
    <row r="28" spans="1:7" ht="13.5" customHeight="1">
      <c r="A28" s="423" t="s">
        <v>354</v>
      </c>
      <c r="B28" s="319">
        <f>'- 52 -'!B28</f>
        <v>93113120</v>
      </c>
      <c r="C28" s="319">
        <f>'- 52 -'!D28</f>
        <v>97803660</v>
      </c>
      <c r="D28" s="319">
        <f t="shared" si="2"/>
        <v>190916780</v>
      </c>
      <c r="E28" s="319">
        <f t="shared" si="0"/>
        <v>491637.2736</v>
      </c>
      <c r="F28" s="319">
        <f t="shared" si="1"/>
        <v>1613760.3900000001</v>
      </c>
      <c r="G28" s="319">
        <f t="shared" si="3"/>
        <v>2105397.6636</v>
      </c>
    </row>
    <row r="29" spans="1:7" ht="13.5" customHeight="1">
      <c r="A29" s="422" t="s">
        <v>355</v>
      </c>
      <c r="B29" s="318">
        <f>'- 52 -'!B29</f>
        <v>1668442544</v>
      </c>
      <c r="C29" s="318">
        <f>'- 52 -'!D29</f>
        <v>540372892.5</v>
      </c>
      <c r="D29" s="318">
        <f t="shared" si="2"/>
        <v>2208815436.5</v>
      </c>
      <c r="E29" s="318">
        <f t="shared" si="0"/>
        <v>8809376.63232</v>
      </c>
      <c r="F29" s="318">
        <f t="shared" si="1"/>
        <v>8916152.72625</v>
      </c>
      <c r="G29" s="318">
        <f t="shared" si="3"/>
        <v>17725529.358570002</v>
      </c>
    </row>
    <row r="30" spans="1:7" ht="13.5" customHeight="1">
      <c r="A30" s="423" t="s">
        <v>356</v>
      </c>
      <c r="B30" s="319">
        <f>'- 52 -'!B30</f>
        <v>50168770</v>
      </c>
      <c r="C30" s="319">
        <f>'- 52 -'!D30</f>
        <v>45763390</v>
      </c>
      <c r="D30" s="319">
        <f t="shared" si="2"/>
        <v>95932160</v>
      </c>
      <c r="E30" s="319">
        <f t="shared" si="0"/>
        <v>264891.1056</v>
      </c>
      <c r="F30" s="319">
        <f t="shared" si="1"/>
        <v>755095.935</v>
      </c>
      <c r="G30" s="319">
        <f t="shared" si="3"/>
        <v>1019987.0406000001</v>
      </c>
    </row>
    <row r="31" spans="1:7" ht="13.5" customHeight="1">
      <c r="A31" s="422" t="s">
        <v>357</v>
      </c>
      <c r="B31" s="318">
        <f>'- 52 -'!B31</f>
        <v>217763190</v>
      </c>
      <c r="C31" s="318">
        <f>'- 52 -'!D31</f>
        <v>153176520</v>
      </c>
      <c r="D31" s="318">
        <f t="shared" si="2"/>
        <v>370939710</v>
      </c>
      <c r="E31" s="318">
        <f t="shared" si="0"/>
        <v>1149789.6432</v>
      </c>
      <c r="F31" s="318">
        <f t="shared" si="1"/>
        <v>2527412.58</v>
      </c>
      <c r="G31" s="318">
        <f t="shared" si="3"/>
        <v>3677202.2232</v>
      </c>
    </row>
    <row r="32" spans="1:7" ht="13.5" customHeight="1">
      <c r="A32" s="423" t="s">
        <v>358</v>
      </c>
      <c r="B32" s="319">
        <f>'- 52 -'!B32</f>
        <v>163234130</v>
      </c>
      <c r="C32" s="319">
        <f>'- 52 -'!D32</f>
        <v>64193970</v>
      </c>
      <c r="D32" s="319">
        <f t="shared" si="2"/>
        <v>227428100</v>
      </c>
      <c r="E32" s="319">
        <f t="shared" si="0"/>
        <v>861876.2064</v>
      </c>
      <c r="F32" s="319">
        <f t="shared" si="1"/>
        <v>1059200.5050000001</v>
      </c>
      <c r="G32" s="319">
        <f t="shared" si="3"/>
        <v>1921076.7114000001</v>
      </c>
    </row>
    <row r="33" spans="1:7" ht="13.5" customHeight="1">
      <c r="A33" s="422" t="s">
        <v>359</v>
      </c>
      <c r="B33" s="318">
        <f>'- 52 -'!B33</f>
        <v>108299190</v>
      </c>
      <c r="C33" s="318">
        <f>'- 52 -'!D33</f>
        <v>68299810</v>
      </c>
      <c r="D33" s="318">
        <f t="shared" si="2"/>
        <v>176599000</v>
      </c>
      <c r="E33" s="318">
        <f t="shared" si="0"/>
        <v>571819.7232</v>
      </c>
      <c r="F33" s="318">
        <f t="shared" si="1"/>
        <v>1126946.865</v>
      </c>
      <c r="G33" s="318">
        <f t="shared" si="3"/>
        <v>1698766.5882</v>
      </c>
    </row>
    <row r="34" spans="1:7" ht="13.5" customHeight="1">
      <c r="A34" s="423" t="s">
        <v>360</v>
      </c>
      <c r="B34" s="319">
        <f>'- 52 -'!B34</f>
        <v>147841690</v>
      </c>
      <c r="C34" s="319">
        <f>'- 52 -'!D34</f>
        <v>101462430</v>
      </c>
      <c r="D34" s="319">
        <f t="shared" si="2"/>
        <v>249304120</v>
      </c>
      <c r="E34" s="319">
        <f t="shared" si="0"/>
        <v>780604.1232</v>
      </c>
      <c r="F34" s="319">
        <f t="shared" si="1"/>
        <v>1674130.095</v>
      </c>
      <c r="G34" s="319">
        <f t="shared" si="3"/>
        <v>2454734.2182</v>
      </c>
    </row>
    <row r="35" spans="1:7" ht="13.5" customHeight="1">
      <c r="A35" s="422" t="s">
        <v>361</v>
      </c>
      <c r="B35" s="318">
        <f>'- 52 -'!B35</f>
        <v>1558518022.5</v>
      </c>
      <c r="C35" s="318">
        <f>'- 52 -'!D35</f>
        <v>450760247.15</v>
      </c>
      <c r="D35" s="318">
        <f t="shared" si="2"/>
        <v>2009278269.65</v>
      </c>
      <c r="E35" s="318">
        <f t="shared" si="0"/>
        <v>8228975.1588</v>
      </c>
      <c r="F35" s="318">
        <f t="shared" si="1"/>
        <v>7437544.077975</v>
      </c>
      <c r="G35" s="318">
        <f t="shared" si="3"/>
        <v>15666519.236775</v>
      </c>
    </row>
    <row r="36" spans="1:7" ht="13.5" customHeight="1">
      <c r="A36" s="423" t="s">
        <v>362</v>
      </c>
      <c r="B36" s="319">
        <f>'- 52 -'!B36</f>
        <v>133487630</v>
      </c>
      <c r="C36" s="319">
        <f>'- 52 -'!D36</f>
        <v>83955900</v>
      </c>
      <c r="D36" s="319">
        <f t="shared" si="2"/>
        <v>217443530</v>
      </c>
      <c r="E36" s="319">
        <f t="shared" si="0"/>
        <v>704814.6864</v>
      </c>
      <c r="F36" s="319">
        <f t="shared" si="1"/>
        <v>1385272.35</v>
      </c>
      <c r="G36" s="319">
        <f t="shared" si="3"/>
        <v>2090087.0364</v>
      </c>
    </row>
    <row r="37" spans="1:7" ht="13.5" customHeight="1">
      <c r="A37" s="422" t="s">
        <v>363</v>
      </c>
      <c r="B37" s="318">
        <f>'- 52 -'!B37</f>
        <v>336483330</v>
      </c>
      <c r="C37" s="318">
        <f>'- 52 -'!D37</f>
        <v>77436310</v>
      </c>
      <c r="D37" s="318">
        <f t="shared" si="2"/>
        <v>413919640</v>
      </c>
      <c r="E37" s="318">
        <f t="shared" si="0"/>
        <v>1776631.9824</v>
      </c>
      <c r="F37" s="318">
        <f t="shared" si="1"/>
        <v>1277699.115</v>
      </c>
      <c r="G37" s="318">
        <f t="shared" si="3"/>
        <v>3054331.0974000003</v>
      </c>
    </row>
    <row r="38" spans="1:7" ht="13.5" customHeight="1">
      <c r="A38" s="423" t="s">
        <v>364</v>
      </c>
      <c r="B38" s="319">
        <f>'- 52 -'!B38</f>
        <v>750748360</v>
      </c>
      <c r="C38" s="319">
        <f>'- 52 -'!D38</f>
        <v>148757430</v>
      </c>
      <c r="D38" s="319">
        <f t="shared" si="2"/>
        <v>899505790</v>
      </c>
      <c r="E38" s="319">
        <f t="shared" si="0"/>
        <v>3963951.3408</v>
      </c>
      <c r="F38" s="319">
        <f t="shared" si="1"/>
        <v>2454497.595</v>
      </c>
      <c r="G38" s="319">
        <f t="shared" si="3"/>
        <v>6418448.9358</v>
      </c>
    </row>
    <row r="39" spans="1:7" ht="13.5" customHeight="1">
      <c r="A39" s="422" t="s">
        <v>365</v>
      </c>
      <c r="B39" s="318">
        <f>'- 52 -'!B39</f>
        <v>88135790</v>
      </c>
      <c r="C39" s="318">
        <f>'- 52 -'!D39</f>
        <v>76893330</v>
      </c>
      <c r="D39" s="318">
        <f t="shared" si="2"/>
        <v>165029120</v>
      </c>
      <c r="E39" s="318">
        <f t="shared" si="0"/>
        <v>465356.97119999997</v>
      </c>
      <c r="F39" s="318">
        <f t="shared" si="1"/>
        <v>1268739.945</v>
      </c>
      <c r="G39" s="318">
        <f t="shared" si="3"/>
        <v>1734096.9162</v>
      </c>
    </row>
    <row r="40" spans="1:7" ht="13.5" customHeight="1">
      <c r="A40" s="423" t="s">
        <v>366</v>
      </c>
      <c r="B40" s="319">
        <f>'- 52 -'!B40</f>
        <v>903257030</v>
      </c>
      <c r="C40" s="319">
        <f>'- 52 -'!D40</f>
        <v>655097830</v>
      </c>
      <c r="D40" s="319">
        <f t="shared" si="2"/>
        <v>1558354860</v>
      </c>
      <c r="E40" s="319">
        <f t="shared" si="0"/>
        <v>4769197.1184</v>
      </c>
      <c r="F40" s="319">
        <f t="shared" si="1"/>
        <v>10809114.195</v>
      </c>
      <c r="G40" s="319">
        <f t="shared" si="3"/>
        <v>15578311.3134</v>
      </c>
    </row>
    <row r="41" spans="1:7" ht="13.5" customHeight="1">
      <c r="A41" s="422" t="s">
        <v>367</v>
      </c>
      <c r="B41" s="318">
        <f>'- 52 -'!B41</f>
        <v>486308800</v>
      </c>
      <c r="C41" s="318">
        <f>'- 52 -'!D41</f>
        <v>143454060</v>
      </c>
      <c r="D41" s="318">
        <f t="shared" si="2"/>
        <v>629762860</v>
      </c>
      <c r="E41" s="318">
        <f t="shared" si="0"/>
        <v>2567710.464</v>
      </c>
      <c r="F41" s="318">
        <f t="shared" si="1"/>
        <v>2366991.99</v>
      </c>
      <c r="G41" s="318">
        <f t="shared" si="3"/>
        <v>4934702.454</v>
      </c>
    </row>
    <row r="42" spans="1:7" ht="13.5" customHeight="1">
      <c r="A42" s="423" t="s">
        <v>368</v>
      </c>
      <c r="B42" s="319">
        <f>'- 52 -'!B42</f>
        <v>96993950</v>
      </c>
      <c r="C42" s="319">
        <f>'- 52 -'!D42</f>
        <v>48122020</v>
      </c>
      <c r="D42" s="319">
        <f t="shared" si="2"/>
        <v>145115970</v>
      </c>
      <c r="E42" s="319">
        <f t="shared" si="0"/>
        <v>512128.056</v>
      </c>
      <c r="F42" s="319">
        <f t="shared" si="1"/>
        <v>794013.3300000001</v>
      </c>
      <c r="G42" s="319">
        <f t="shared" si="3"/>
        <v>1306141.386</v>
      </c>
    </row>
    <row r="43" spans="1:7" ht="13.5" customHeight="1">
      <c r="A43" s="422" t="s">
        <v>369</v>
      </c>
      <c r="B43" s="318">
        <f>'- 52 -'!B43</f>
        <v>69973130</v>
      </c>
      <c r="C43" s="318">
        <f>'- 52 -'!D43</f>
        <v>33141190</v>
      </c>
      <c r="D43" s="318">
        <f t="shared" si="2"/>
        <v>103114320</v>
      </c>
      <c r="E43" s="318">
        <f t="shared" si="0"/>
        <v>369458.1264</v>
      </c>
      <c r="F43" s="318">
        <f t="shared" si="1"/>
        <v>546829.635</v>
      </c>
      <c r="G43" s="318">
        <f t="shared" si="3"/>
        <v>916287.7614</v>
      </c>
    </row>
    <row r="44" spans="1:7" ht="13.5" customHeight="1">
      <c r="A44" s="423" t="s">
        <v>370</v>
      </c>
      <c r="B44" s="319">
        <f>'- 52 -'!B44</f>
        <v>39412930</v>
      </c>
      <c r="C44" s="319">
        <f>'- 52 -'!D44</f>
        <v>9518310</v>
      </c>
      <c r="D44" s="319">
        <f t="shared" si="2"/>
        <v>48931240</v>
      </c>
      <c r="E44" s="319">
        <f t="shared" si="0"/>
        <v>208100.2704</v>
      </c>
      <c r="F44" s="319">
        <f t="shared" si="1"/>
        <v>157052.11500000002</v>
      </c>
      <c r="G44" s="319">
        <f t="shared" si="3"/>
        <v>365152.3854</v>
      </c>
    </row>
    <row r="45" spans="1:7" ht="13.5" customHeight="1">
      <c r="A45" s="422" t="s">
        <v>371</v>
      </c>
      <c r="B45" s="318">
        <f>'- 52 -'!B45</f>
        <v>105124380</v>
      </c>
      <c r="C45" s="318">
        <f>'- 52 -'!D45</f>
        <v>41988980</v>
      </c>
      <c r="D45" s="318">
        <f t="shared" si="2"/>
        <v>147113360</v>
      </c>
      <c r="E45" s="318">
        <f t="shared" si="0"/>
        <v>555056.7264</v>
      </c>
      <c r="F45" s="318">
        <f t="shared" si="1"/>
        <v>692818.17</v>
      </c>
      <c r="G45" s="318">
        <f t="shared" si="3"/>
        <v>1247874.8964</v>
      </c>
    </row>
    <row r="46" spans="1:7" ht="13.5" customHeight="1">
      <c r="A46" s="423" t="s">
        <v>372</v>
      </c>
      <c r="B46" s="319">
        <f>'- 52 -'!B46</f>
        <v>1966033730</v>
      </c>
      <c r="C46" s="319">
        <f>'- 52 -'!D46</f>
        <v>1987870700</v>
      </c>
      <c r="D46" s="319">
        <f t="shared" si="2"/>
        <v>3953904430</v>
      </c>
      <c r="E46" s="319">
        <f t="shared" si="0"/>
        <v>10380658.0944</v>
      </c>
      <c r="F46" s="319">
        <f t="shared" si="1"/>
        <v>32799866.55</v>
      </c>
      <c r="G46" s="319">
        <f t="shared" si="3"/>
        <v>43180524.6444</v>
      </c>
    </row>
    <row r="47" spans="1:7" ht="13.5" customHeight="1">
      <c r="A47" s="422" t="s">
        <v>376</v>
      </c>
      <c r="B47" s="318"/>
      <c r="C47" s="318"/>
      <c r="D47" s="318"/>
      <c r="E47" s="318"/>
      <c r="F47" s="318"/>
      <c r="G47" s="318"/>
    </row>
    <row r="48" spans="1:7" ht="6" customHeight="1">
      <c r="A48" s="424"/>
      <c r="B48" s="437"/>
      <c r="C48" s="437"/>
      <c r="D48" s="437"/>
      <c r="E48" s="437"/>
      <c r="F48" s="437"/>
      <c r="G48" s="437"/>
    </row>
    <row r="49" spans="1:7" ht="13.5" customHeight="1">
      <c r="A49" s="418" t="s">
        <v>387</v>
      </c>
      <c r="B49" s="321">
        <f aca="true" t="shared" si="4" ref="B49:G49">SUM(B11:B47)</f>
        <v>13596687499.65</v>
      </c>
      <c r="C49" s="321">
        <f t="shared" si="4"/>
        <v>6729469958.65</v>
      </c>
      <c r="D49" s="321">
        <f t="shared" si="4"/>
        <v>20326157458.3</v>
      </c>
      <c r="E49" s="321">
        <f t="shared" si="4"/>
        <v>71790509.99815202</v>
      </c>
      <c r="F49" s="321">
        <f t="shared" si="4"/>
        <v>111036254.317725</v>
      </c>
      <c r="G49" s="321">
        <f t="shared" si="4"/>
        <v>182826764.31587702</v>
      </c>
    </row>
    <row r="50" spans="1:7" ht="6" customHeight="1">
      <c r="A50" s="424"/>
      <c r="B50" s="437"/>
      <c r="C50" s="437"/>
      <c r="D50" s="437"/>
      <c r="E50" s="437"/>
      <c r="F50" s="437"/>
      <c r="G50" s="437"/>
    </row>
    <row r="51" spans="1:7" ht="13.5" customHeight="1">
      <c r="A51" s="423" t="s">
        <v>385</v>
      </c>
      <c r="B51" s="438">
        <f>'- 52 -'!B51</f>
        <v>17748100</v>
      </c>
      <c r="C51" s="438">
        <f>'- 52 -'!D51</f>
        <v>1351260</v>
      </c>
      <c r="D51" s="438">
        <f>SUM(B51:C51)</f>
        <v>19099360</v>
      </c>
      <c r="E51" s="438">
        <v>0</v>
      </c>
      <c r="F51" s="438">
        <v>0</v>
      </c>
      <c r="G51" s="438">
        <f>SUM(E51:F51)</f>
        <v>0</v>
      </c>
    </row>
    <row r="52" spans="1:7" ht="13.5" customHeight="1">
      <c r="A52" s="422" t="s">
        <v>386</v>
      </c>
      <c r="B52" s="439">
        <f>'- 52 -'!B52</f>
        <v>6970900</v>
      </c>
      <c r="C52" s="439">
        <f>'- 52 -'!D52</f>
        <v>26511120</v>
      </c>
      <c r="D52" s="440">
        <f>SUM(B52:C52)</f>
        <v>33482020</v>
      </c>
      <c r="E52" s="440">
        <f>B52*E$10</f>
        <v>36806.352</v>
      </c>
      <c r="F52" s="440">
        <f>C52*F$10</f>
        <v>437433.48000000004</v>
      </c>
      <c r="G52" s="440">
        <f>SUM(E52:F52)</f>
        <v>474239.83200000005</v>
      </c>
    </row>
    <row r="53" spans="1:7" ht="6" customHeight="1">
      <c r="A53" s="450"/>
      <c r="B53" s="320"/>
      <c r="C53" s="320"/>
      <c r="D53" s="320"/>
      <c r="E53" s="320"/>
      <c r="F53" s="320"/>
      <c r="G53" s="320"/>
    </row>
    <row r="54" spans="1:7" ht="13.5" customHeight="1">
      <c r="A54" s="449" t="s">
        <v>373</v>
      </c>
      <c r="B54" s="321">
        <f aca="true" t="shared" si="5" ref="B54:G54">SUM(B49,B51:B52)</f>
        <v>13621406499.65</v>
      </c>
      <c r="C54" s="321">
        <f t="shared" si="5"/>
        <v>6757332338.65</v>
      </c>
      <c r="D54" s="321">
        <f t="shared" si="5"/>
        <v>20378738838.3</v>
      </c>
      <c r="E54" s="321">
        <f t="shared" si="5"/>
        <v>71827316.35015202</v>
      </c>
      <c r="F54" s="321">
        <f t="shared" si="5"/>
        <v>111473687.797725</v>
      </c>
      <c r="G54" s="321">
        <f t="shared" si="5"/>
        <v>183301004.147877</v>
      </c>
    </row>
    <row r="55" spans="1:7" ht="49.5" customHeight="1">
      <c r="A55" s="365"/>
      <c r="B55" s="366"/>
      <c r="C55" s="366"/>
      <c r="D55" s="366"/>
      <c r="E55" s="366"/>
      <c r="F55" s="366"/>
      <c r="G55" s="366"/>
    </row>
    <row r="56" spans="1:7" ht="12" customHeight="1">
      <c r="A56" s="326" t="s">
        <v>545</v>
      </c>
      <c r="B56" s="100"/>
      <c r="C56" s="100"/>
      <c r="D56" s="100"/>
      <c r="E56" s="100"/>
      <c r="F56" s="100"/>
      <c r="G56" s="100"/>
    </row>
    <row r="57" spans="1:7" ht="12" customHeight="1">
      <c r="A57" s="231" t="s">
        <v>420</v>
      </c>
      <c r="B57" s="100"/>
      <c r="C57" s="100"/>
      <c r="D57" s="100"/>
      <c r="E57" s="100"/>
      <c r="F57" s="100"/>
      <c r="G57" s="100"/>
    </row>
    <row r="58" spans="1:7" ht="12" customHeight="1">
      <c r="A58" s="4"/>
      <c r="B58" s="100"/>
      <c r="C58" s="100"/>
      <c r="D58" s="100"/>
      <c r="E58" s="100"/>
      <c r="F58" s="100"/>
      <c r="G58" s="100"/>
    </row>
    <row r="59" spans="2:7" ht="12" customHeight="1">
      <c r="B59" s="106"/>
      <c r="C59" s="140"/>
      <c r="D59" s="140"/>
      <c r="E59" s="140"/>
      <c r="F59" s="140"/>
      <c r="G59" s="140"/>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44.xml><?xml version="1.0" encoding="utf-8"?>
<worksheet xmlns="http://schemas.openxmlformats.org/spreadsheetml/2006/main" xmlns:r="http://schemas.openxmlformats.org/officeDocument/2006/relationships">
  <sheetPr codeName="Sheet43">
    <pageSetUpPr fitToPage="1"/>
  </sheetPr>
  <dimension ref="A1:J58"/>
  <sheetViews>
    <sheetView showGridLines="0" showZeros="0" workbookViewId="0" topLeftCell="A1">
      <selection activeCell="A1" sqref="A1"/>
    </sheetView>
  </sheetViews>
  <sheetFormatPr defaultColWidth="15.83203125" defaultRowHeight="12"/>
  <cols>
    <col min="1" max="1" width="34.83203125" style="68" customWidth="1"/>
    <col min="2" max="2" width="18.83203125" style="68" customWidth="1"/>
    <col min="3" max="3" width="15.83203125" style="68" customWidth="1"/>
    <col min="4" max="4" width="16.83203125" style="68" customWidth="1"/>
    <col min="5" max="5" width="17.83203125" style="68" customWidth="1"/>
    <col min="6" max="6" width="15.83203125" style="68" customWidth="1"/>
    <col min="7" max="7" width="17.83203125" style="68" customWidth="1"/>
    <col min="8" max="8" width="15.83203125" style="68" customWidth="1"/>
    <col min="9" max="9" width="21" style="68" customWidth="1"/>
    <col min="10" max="16384" width="15.83203125" style="68" customWidth="1"/>
  </cols>
  <sheetData>
    <row r="1" ht="6.75" customHeight="1">
      <c r="A1" s="66"/>
    </row>
    <row r="2" spans="1:7" ht="15.75" customHeight="1">
      <c r="A2" s="556" t="s">
        <v>116</v>
      </c>
      <c r="B2" s="378"/>
      <c r="C2" s="378"/>
      <c r="D2" s="378"/>
      <c r="E2" s="378"/>
      <c r="F2" s="378"/>
      <c r="G2" s="378"/>
    </row>
    <row r="3" spans="1:7" ht="15.75" customHeight="1">
      <c r="A3" s="558" t="s">
        <v>576</v>
      </c>
      <c r="B3" s="363"/>
      <c r="C3" s="363"/>
      <c r="D3" s="363"/>
      <c r="E3" s="385"/>
      <c r="F3" s="385"/>
      <c r="G3" s="363"/>
    </row>
    <row r="4" spans="1:7" ht="15.75" customHeight="1">
      <c r="A4"/>
      <c r="B4" s="117"/>
      <c r="C4" s="117"/>
      <c r="D4" s="117"/>
      <c r="E4" s="126"/>
      <c r="F4" s="126"/>
      <c r="G4" s="126"/>
    </row>
    <row r="5" spans="2:7" ht="15.75" customHeight="1">
      <c r="B5" s="44"/>
      <c r="C5" s="117"/>
      <c r="D5" s="117"/>
      <c r="E5" s="117"/>
      <c r="F5" s="117"/>
      <c r="G5" s="117"/>
    </row>
    <row r="6" spans="2:8" ht="15.75" customHeight="1">
      <c r="B6" s="127" t="s">
        <v>125</v>
      </c>
      <c r="C6" s="128"/>
      <c r="D6" s="128"/>
      <c r="E6" s="129"/>
      <c r="F6" s="117"/>
      <c r="G6" s="117"/>
      <c r="H6" s="83" t="s">
        <v>167</v>
      </c>
    </row>
    <row r="7" spans="2:8" ht="15.75" customHeight="1">
      <c r="B7" s="130" t="s">
        <v>138</v>
      </c>
      <c r="C7" s="130" t="s">
        <v>139</v>
      </c>
      <c r="D7" s="131"/>
      <c r="E7" s="118"/>
      <c r="F7" s="132"/>
      <c r="G7" s="118" t="s">
        <v>140</v>
      </c>
      <c r="H7" s="83" t="s">
        <v>154</v>
      </c>
    </row>
    <row r="8" spans="1:8" ht="15.75" customHeight="1">
      <c r="A8" s="36"/>
      <c r="B8" s="133" t="s">
        <v>164</v>
      </c>
      <c r="C8" s="133" t="s">
        <v>165</v>
      </c>
      <c r="D8" s="134" t="s">
        <v>3</v>
      </c>
      <c r="E8" s="135"/>
      <c r="F8" s="120" t="s">
        <v>140</v>
      </c>
      <c r="G8" s="120" t="s">
        <v>166</v>
      </c>
      <c r="H8" s="83" t="s">
        <v>264</v>
      </c>
    </row>
    <row r="9" spans="1:9" ht="15.75" customHeight="1">
      <c r="A9" s="454" t="s">
        <v>99</v>
      </c>
      <c r="B9" s="136" t="s">
        <v>179</v>
      </c>
      <c r="C9" s="136" t="s">
        <v>176</v>
      </c>
      <c r="D9" s="136" t="s">
        <v>180</v>
      </c>
      <c r="E9" s="122" t="s">
        <v>68</v>
      </c>
      <c r="F9" s="122" t="s">
        <v>166</v>
      </c>
      <c r="G9" s="122" t="s">
        <v>283</v>
      </c>
      <c r="H9" s="83" t="s">
        <v>265</v>
      </c>
      <c r="I9" s="472" t="s">
        <v>567</v>
      </c>
    </row>
    <row r="10" spans="1:7" ht="4.5" customHeight="1">
      <c r="A10" s="421"/>
      <c r="B10" s="123"/>
      <c r="C10" s="137"/>
      <c r="D10" s="123"/>
      <c r="E10" s="123"/>
      <c r="F10" s="137"/>
      <c r="G10" s="137"/>
    </row>
    <row r="11" spans="1:10" ht="13.5" customHeight="1">
      <c r="A11" s="446" t="s">
        <v>338</v>
      </c>
      <c r="B11" s="318">
        <v>91578680</v>
      </c>
      <c r="C11" s="318">
        <v>78273550</v>
      </c>
      <c r="D11" s="318">
        <v>74113000</v>
      </c>
      <c r="E11" s="318">
        <f aca="true" t="shared" si="0" ref="E11:E46">SUM(B11:D11)</f>
        <v>243965230</v>
      </c>
      <c r="F11" s="318">
        <f>'- 55 -'!C11</f>
        <v>4305272</v>
      </c>
      <c r="G11" s="442">
        <f aca="true" t="shared" si="1" ref="G11:G46">F11/E11*1000</f>
        <v>17.647072084821268</v>
      </c>
      <c r="I11" s="472" t="str">
        <f>A11</f>
        <v> BEAUTIFUL PLAINS</v>
      </c>
      <c r="J11" s="138">
        <f>G11</f>
        <v>17.647072084821268</v>
      </c>
    </row>
    <row r="12" spans="1:10" ht="13.5" customHeight="1">
      <c r="A12" s="447" t="s">
        <v>339</v>
      </c>
      <c r="B12" s="319">
        <v>125384720</v>
      </c>
      <c r="C12" s="319">
        <v>110058040</v>
      </c>
      <c r="D12" s="319">
        <v>75709880</v>
      </c>
      <c r="E12" s="319">
        <f t="shared" si="0"/>
        <v>311152640</v>
      </c>
      <c r="F12" s="319">
        <f>'- 55 -'!C12</f>
        <v>6562776</v>
      </c>
      <c r="G12" s="443">
        <f t="shared" si="1"/>
        <v>21.0918216859738</v>
      </c>
      <c r="I12" s="472" t="str">
        <f>A12</f>
        <v> BORDER LAND</v>
      </c>
      <c r="J12" s="138">
        <f>G12</f>
        <v>21.0918216859738</v>
      </c>
    </row>
    <row r="13" spans="1:10" ht="13.5" customHeight="1">
      <c r="A13" s="446" t="s">
        <v>340</v>
      </c>
      <c r="B13" s="318">
        <v>623267070</v>
      </c>
      <c r="C13" s="318">
        <v>27703820</v>
      </c>
      <c r="D13" s="318">
        <v>392423670</v>
      </c>
      <c r="E13" s="318">
        <f t="shared" si="0"/>
        <v>1043394560</v>
      </c>
      <c r="F13" s="318">
        <f>'- 55 -'!C13</f>
        <v>18339600</v>
      </c>
      <c r="G13" s="442">
        <f t="shared" si="1"/>
        <v>17.57685989852199</v>
      </c>
      <c r="I13" s="472" t="str">
        <f>A13</f>
        <v> BRANDON</v>
      </c>
      <c r="J13" s="138">
        <f>G13</f>
        <v>17.57685989852199</v>
      </c>
    </row>
    <row r="14" spans="1:10" ht="13.5" customHeight="1">
      <c r="A14" s="447" t="s">
        <v>377</v>
      </c>
      <c r="B14" s="319"/>
      <c r="C14" s="319"/>
      <c r="D14" s="319"/>
      <c r="E14" s="319">
        <f t="shared" si="0"/>
        <v>0</v>
      </c>
      <c r="F14" s="319">
        <f>'- 55 -'!C14</f>
        <v>0</v>
      </c>
      <c r="G14" s="443"/>
      <c r="I14" s="472" t="str">
        <f>A15</f>
        <v> EVERGREEN</v>
      </c>
      <c r="J14" s="138">
        <f>G15</f>
        <v>17.098861798860376</v>
      </c>
    </row>
    <row r="15" spans="1:10" ht="13.5" customHeight="1">
      <c r="A15" s="446" t="s">
        <v>341</v>
      </c>
      <c r="B15" s="318">
        <v>237010630</v>
      </c>
      <c r="C15" s="318">
        <v>37500270</v>
      </c>
      <c r="D15" s="318">
        <v>64900990</v>
      </c>
      <c r="E15" s="318">
        <f t="shared" si="0"/>
        <v>339411890</v>
      </c>
      <c r="F15" s="318">
        <f>'- 55 -'!C15</f>
        <v>5803557</v>
      </c>
      <c r="G15" s="442">
        <f t="shared" si="1"/>
        <v>17.098861798860376</v>
      </c>
      <c r="I15" s="472" t="str">
        <f>A16</f>
        <v> FLIN FLON</v>
      </c>
      <c r="J15" s="138">
        <f>G16</f>
        <v>23.588007320120294</v>
      </c>
    </row>
    <row r="16" spans="1:10" ht="13.5" customHeight="1">
      <c r="A16" s="447" t="s">
        <v>342</v>
      </c>
      <c r="B16" s="319">
        <v>50809760</v>
      </c>
      <c r="C16" s="319">
        <v>0</v>
      </c>
      <c r="D16" s="319">
        <v>19724600</v>
      </c>
      <c r="E16" s="319">
        <f t="shared" si="0"/>
        <v>70534360</v>
      </c>
      <c r="F16" s="319">
        <f>'- 55 -'!C16</f>
        <v>3080475</v>
      </c>
      <c r="G16" s="443">
        <f>(F16-H16)/E16*1000</f>
        <v>23.588007320120294</v>
      </c>
      <c r="H16" s="68">
        <v>1416710</v>
      </c>
      <c r="I16" s="472" t="str">
        <f>A17</f>
        <v> FORT LA BOSSE</v>
      </c>
      <c r="J16" s="138">
        <f>G17</f>
        <v>19.22856884540732</v>
      </c>
    </row>
    <row r="17" spans="1:10" ht="13.5" customHeight="1">
      <c r="A17" s="446" t="s">
        <v>343</v>
      </c>
      <c r="B17" s="318">
        <v>70724310</v>
      </c>
      <c r="C17" s="318">
        <v>75241430</v>
      </c>
      <c r="D17" s="318">
        <v>106769710</v>
      </c>
      <c r="E17" s="318">
        <f t="shared" si="0"/>
        <v>252735450</v>
      </c>
      <c r="F17" s="318">
        <f>'- 55 -'!C17</f>
        <v>4859741</v>
      </c>
      <c r="G17" s="442">
        <f t="shared" si="1"/>
        <v>19.22856884540732</v>
      </c>
      <c r="I17" s="472" t="str">
        <f aca="true" t="shared" si="2" ref="I17:I23">A19</f>
        <v> GARDEN VALLEY</v>
      </c>
      <c r="J17" s="138">
        <f aca="true" t="shared" si="3" ref="J17:J23">G19</f>
        <v>18.438804695536316</v>
      </c>
    </row>
    <row r="18" spans="1:10" ht="13.5" customHeight="1">
      <c r="A18" s="447" t="s">
        <v>344</v>
      </c>
      <c r="B18" s="319">
        <v>66598230</v>
      </c>
      <c r="C18" s="319">
        <v>11736910</v>
      </c>
      <c r="D18" s="319">
        <v>45781790</v>
      </c>
      <c r="E18" s="319">
        <f t="shared" si="0"/>
        <v>124116930</v>
      </c>
      <c r="F18" s="319">
        <f>'- 55 -'!C18</f>
        <v>2952799</v>
      </c>
      <c r="G18" s="462" t="s">
        <v>481</v>
      </c>
      <c r="I18" s="472" t="str">
        <f t="shared" si="2"/>
        <v> HANOVER</v>
      </c>
      <c r="J18" s="138">
        <f t="shared" si="3"/>
        <v>17.382971024762035</v>
      </c>
    </row>
    <row r="19" spans="1:10" ht="13.5" customHeight="1">
      <c r="A19" s="446" t="s">
        <v>345</v>
      </c>
      <c r="B19" s="318">
        <v>163528810</v>
      </c>
      <c r="C19" s="318">
        <v>64744270</v>
      </c>
      <c r="D19" s="318">
        <v>79013650</v>
      </c>
      <c r="E19" s="318">
        <f t="shared" si="0"/>
        <v>307286730</v>
      </c>
      <c r="F19" s="318">
        <f>'- 55 -'!C19</f>
        <v>5666000</v>
      </c>
      <c r="G19" s="442">
        <f t="shared" si="1"/>
        <v>18.438804695536316</v>
      </c>
      <c r="I19" s="472" t="str">
        <f t="shared" si="2"/>
        <v> INTERLAKE</v>
      </c>
      <c r="J19" s="138">
        <f t="shared" si="3"/>
        <v>20.499275256035116</v>
      </c>
    </row>
    <row r="20" spans="1:10" ht="13.5" customHeight="1">
      <c r="A20" s="447" t="s">
        <v>346</v>
      </c>
      <c r="B20" s="319">
        <v>338818440</v>
      </c>
      <c r="C20" s="319">
        <v>91389680</v>
      </c>
      <c r="D20" s="319">
        <v>140298670</v>
      </c>
      <c r="E20" s="319">
        <f t="shared" si="0"/>
        <v>570506790</v>
      </c>
      <c r="F20" s="319">
        <f>'- 55 -'!C20</f>
        <v>9917103</v>
      </c>
      <c r="G20" s="443">
        <f t="shared" si="1"/>
        <v>17.382971024762035</v>
      </c>
      <c r="I20" s="472" t="str">
        <f t="shared" si="2"/>
        <v> KELSEY</v>
      </c>
      <c r="J20" s="138">
        <f t="shared" si="3"/>
        <v>22.985812055603553</v>
      </c>
    </row>
    <row r="21" spans="1:10" ht="13.5" customHeight="1">
      <c r="A21" s="446" t="s">
        <v>347</v>
      </c>
      <c r="B21" s="318">
        <v>244097380</v>
      </c>
      <c r="C21" s="318">
        <v>83845470</v>
      </c>
      <c r="D21" s="318">
        <v>92315910</v>
      </c>
      <c r="E21" s="318">
        <f t="shared" si="0"/>
        <v>420258760</v>
      </c>
      <c r="F21" s="318">
        <f>'- 55 -'!C21</f>
        <v>8615000</v>
      </c>
      <c r="G21" s="442">
        <f t="shared" si="1"/>
        <v>20.499275256035116</v>
      </c>
      <c r="I21" s="472" t="str">
        <f t="shared" si="2"/>
        <v> LAKESHORE</v>
      </c>
      <c r="J21" s="138">
        <f t="shared" si="3"/>
        <v>21.861471328469854</v>
      </c>
    </row>
    <row r="22" spans="1:10" ht="13.5" customHeight="1">
      <c r="A22" s="447" t="s">
        <v>348</v>
      </c>
      <c r="B22" s="319">
        <v>76709310</v>
      </c>
      <c r="C22" s="319">
        <v>6519190</v>
      </c>
      <c r="D22" s="319">
        <v>58486180</v>
      </c>
      <c r="E22" s="319">
        <f t="shared" si="0"/>
        <v>141714680</v>
      </c>
      <c r="F22" s="319">
        <f>'- 55 -'!C22</f>
        <v>3257427</v>
      </c>
      <c r="G22" s="443">
        <f t="shared" si="1"/>
        <v>22.985812055603553</v>
      </c>
      <c r="I22" s="472" t="str">
        <f t="shared" si="2"/>
        <v> LORD SELKIRK</v>
      </c>
      <c r="J22" s="138">
        <f t="shared" si="3"/>
        <v>20.210209671656038</v>
      </c>
    </row>
    <row r="23" spans="1:10" ht="13.5" customHeight="1">
      <c r="A23" s="446" t="s">
        <v>349</v>
      </c>
      <c r="B23" s="318">
        <v>64353160</v>
      </c>
      <c r="C23" s="318">
        <v>46724820</v>
      </c>
      <c r="D23" s="318">
        <v>18872880</v>
      </c>
      <c r="E23" s="318">
        <f t="shared" si="0"/>
        <v>129950860</v>
      </c>
      <c r="F23" s="318">
        <f>'- 55 -'!C23</f>
        <v>2840917</v>
      </c>
      <c r="G23" s="442">
        <f t="shared" si="1"/>
        <v>21.861471328469854</v>
      </c>
      <c r="H23" s="322"/>
      <c r="I23" s="472" t="str">
        <f t="shared" si="2"/>
        <v> LOUIS RIEL</v>
      </c>
      <c r="J23" s="138">
        <f t="shared" si="3"/>
        <v>23.862754962782255</v>
      </c>
    </row>
    <row r="24" spans="1:10" ht="13.5" customHeight="1">
      <c r="A24" s="447" t="s">
        <v>350</v>
      </c>
      <c r="B24" s="319">
        <v>523353880</v>
      </c>
      <c r="C24" s="319">
        <v>31022270</v>
      </c>
      <c r="D24" s="319">
        <v>104154920</v>
      </c>
      <c r="E24" s="319">
        <f t="shared" si="0"/>
        <v>658531070</v>
      </c>
      <c r="F24" s="319">
        <f>'- 55 -'!C24</f>
        <v>13309051</v>
      </c>
      <c r="G24" s="443">
        <f t="shared" si="1"/>
        <v>20.210209671656038</v>
      </c>
      <c r="I24" s="472" t="str">
        <f>A27</f>
        <v> MYSTERY LAKE</v>
      </c>
      <c r="J24" s="138">
        <f>G27</f>
        <v>33.83835217051174</v>
      </c>
    </row>
    <row r="25" spans="1:10" ht="13.5" customHeight="1">
      <c r="A25" s="446" t="s">
        <v>351</v>
      </c>
      <c r="B25" s="318">
        <v>1607373423.15</v>
      </c>
      <c r="C25" s="318">
        <v>6187526.8</v>
      </c>
      <c r="D25" s="318">
        <v>503043779</v>
      </c>
      <c r="E25" s="318">
        <f t="shared" si="0"/>
        <v>2116604728.95</v>
      </c>
      <c r="F25" s="318">
        <f>'- 55 -'!C25</f>
        <v>50508020</v>
      </c>
      <c r="G25" s="442">
        <f t="shared" si="1"/>
        <v>23.862754962782255</v>
      </c>
      <c r="I25" s="472" t="str">
        <f>A28</f>
        <v> PARK WEST</v>
      </c>
      <c r="J25" s="138">
        <f>G28</f>
        <v>19.63775834888917</v>
      </c>
    </row>
    <row r="26" spans="1:10" ht="13.5" customHeight="1">
      <c r="A26" s="447" t="s">
        <v>352</v>
      </c>
      <c r="B26" s="319">
        <v>199967360</v>
      </c>
      <c r="C26" s="319">
        <v>114368210</v>
      </c>
      <c r="D26" s="319">
        <v>69765620</v>
      </c>
      <c r="E26" s="319">
        <f t="shared" si="0"/>
        <v>384101190</v>
      </c>
      <c r="F26" s="319">
        <f>'- 55 -'!C26</f>
        <v>8561909</v>
      </c>
      <c r="G26" s="462" t="s">
        <v>481</v>
      </c>
      <c r="I26" s="472" t="str">
        <f>A29</f>
        <v> PEMBINA TRAILS</v>
      </c>
      <c r="J26" s="138">
        <f>G29</f>
        <v>24.347900860347888</v>
      </c>
    </row>
    <row r="27" spans="1:10" ht="13.5" customHeight="1">
      <c r="A27" s="446" t="s">
        <v>353</v>
      </c>
      <c r="B27" s="318">
        <v>129772620</v>
      </c>
      <c r="C27" s="318">
        <v>0</v>
      </c>
      <c r="D27" s="318">
        <v>56025730</v>
      </c>
      <c r="E27" s="318">
        <f t="shared" si="0"/>
        <v>185798350</v>
      </c>
      <c r="F27" s="318">
        <f>'- 55 -'!C27</f>
        <v>6287110</v>
      </c>
      <c r="G27" s="442">
        <f t="shared" si="1"/>
        <v>33.83835217051174</v>
      </c>
      <c r="I27" s="472" t="str">
        <f>A30</f>
        <v> PINE CREEK</v>
      </c>
      <c r="J27" s="138">
        <f>G30</f>
        <v>21.70000904905768</v>
      </c>
    </row>
    <row r="28" spans="1:10" ht="13.5" customHeight="1">
      <c r="A28" s="447" t="s">
        <v>354</v>
      </c>
      <c r="B28" s="319">
        <v>93113120</v>
      </c>
      <c r="C28" s="319">
        <v>129488120</v>
      </c>
      <c r="D28" s="319">
        <v>97803660</v>
      </c>
      <c r="E28" s="319">
        <f t="shared" si="0"/>
        <v>320404900</v>
      </c>
      <c r="F28" s="319">
        <f>'- 55 -'!C28</f>
        <v>6292034</v>
      </c>
      <c r="G28" s="443">
        <f t="shared" si="1"/>
        <v>19.63775834888917</v>
      </c>
      <c r="I28" s="472" t="str">
        <f>A31</f>
        <v> PORTAGE LA PRAIRIE</v>
      </c>
      <c r="J28" s="138">
        <f>G31</f>
        <v>18.52000968331087</v>
      </c>
    </row>
    <row r="29" spans="1:10" ht="13.5" customHeight="1">
      <c r="A29" s="446" t="s">
        <v>355</v>
      </c>
      <c r="B29" s="318">
        <v>1668442544</v>
      </c>
      <c r="C29" s="318">
        <v>5555170.2</v>
      </c>
      <c r="D29" s="318">
        <v>540372892.5</v>
      </c>
      <c r="E29" s="318">
        <f t="shared" si="0"/>
        <v>2214370606.7</v>
      </c>
      <c r="F29" s="318">
        <f>'- 55 -'!C29</f>
        <v>53915276</v>
      </c>
      <c r="G29" s="442">
        <f t="shared" si="1"/>
        <v>24.347900860347888</v>
      </c>
      <c r="I29" s="472" t="str">
        <f>A33</f>
        <v> PRAIRIE SPIRIT</v>
      </c>
      <c r="J29" s="138">
        <f>G33</f>
        <v>21.90337082686064</v>
      </c>
    </row>
    <row r="30" spans="1:10" ht="13.5" customHeight="1">
      <c r="A30" s="447" t="s">
        <v>356</v>
      </c>
      <c r="B30" s="319">
        <v>50168770</v>
      </c>
      <c r="C30" s="319">
        <v>69499430</v>
      </c>
      <c r="D30" s="319">
        <v>45763390</v>
      </c>
      <c r="E30" s="319">
        <f t="shared" si="0"/>
        <v>165431590</v>
      </c>
      <c r="F30" s="319">
        <f>'- 55 -'!C30</f>
        <v>3589867</v>
      </c>
      <c r="G30" s="443">
        <f t="shared" si="1"/>
        <v>21.70000904905768</v>
      </c>
      <c r="I30" s="472" t="str">
        <f aca="true" t="shared" si="4" ref="I30:I41">A35</f>
        <v> RIVER EAST TRANSCONA</v>
      </c>
      <c r="J30" s="138">
        <f aca="true" t="shared" si="5" ref="J30:J41">G35</f>
        <v>24.031929421293828</v>
      </c>
    </row>
    <row r="31" spans="1:10" ht="13.5" customHeight="1">
      <c r="A31" s="446" t="s">
        <v>357</v>
      </c>
      <c r="B31" s="318">
        <v>217763190</v>
      </c>
      <c r="C31" s="318">
        <v>99808370</v>
      </c>
      <c r="D31" s="318">
        <v>153176520</v>
      </c>
      <c r="E31" s="318">
        <f t="shared" si="0"/>
        <v>470748080</v>
      </c>
      <c r="F31" s="318">
        <f>'- 55 -'!C31</f>
        <v>8718259</v>
      </c>
      <c r="G31" s="442">
        <f t="shared" si="1"/>
        <v>18.52000968331087</v>
      </c>
      <c r="I31" s="472" t="str">
        <f t="shared" si="4"/>
        <v> ROLLING RIVER</v>
      </c>
      <c r="J31" s="138">
        <f t="shared" si="5"/>
        <v>20.723979206222264</v>
      </c>
    </row>
    <row r="32" spans="1:10" ht="13.5" customHeight="1">
      <c r="A32" s="447" t="s">
        <v>358</v>
      </c>
      <c r="B32" s="319">
        <v>163234130</v>
      </c>
      <c r="C32" s="319">
        <v>174277970</v>
      </c>
      <c r="D32" s="319">
        <v>64193970</v>
      </c>
      <c r="E32" s="319">
        <f t="shared" si="0"/>
        <v>401706070</v>
      </c>
      <c r="F32" s="319">
        <f>'- 55 -'!C32</f>
        <v>7708215</v>
      </c>
      <c r="G32" s="462" t="s">
        <v>481</v>
      </c>
      <c r="I32" s="472" t="str">
        <f t="shared" si="4"/>
        <v> SEINE RIVER</v>
      </c>
      <c r="J32" s="138">
        <f t="shared" si="5"/>
        <v>23.569376920711814</v>
      </c>
    </row>
    <row r="33" spans="1:10" ht="13.5" customHeight="1">
      <c r="A33" s="446" t="s">
        <v>359</v>
      </c>
      <c r="B33" s="318">
        <v>108299190</v>
      </c>
      <c r="C33" s="318">
        <v>203839110</v>
      </c>
      <c r="D33" s="318">
        <v>68299810</v>
      </c>
      <c r="E33" s="318">
        <f t="shared" si="0"/>
        <v>380438110</v>
      </c>
      <c r="F33" s="318">
        <f>'- 55 -'!C33</f>
        <v>8332877</v>
      </c>
      <c r="G33" s="442">
        <f t="shared" si="1"/>
        <v>21.90337082686064</v>
      </c>
      <c r="I33" s="472" t="str">
        <f t="shared" si="4"/>
        <v> SEVEN OAKS</v>
      </c>
      <c r="J33" s="138">
        <f t="shared" si="5"/>
        <v>28.27621632634127</v>
      </c>
    </row>
    <row r="34" spans="1:10" ht="13.5" customHeight="1">
      <c r="A34" s="447" t="s">
        <v>360</v>
      </c>
      <c r="B34" s="319">
        <v>147841690</v>
      </c>
      <c r="C34" s="319">
        <v>145199220</v>
      </c>
      <c r="D34" s="319">
        <v>101462430</v>
      </c>
      <c r="E34" s="319">
        <f t="shared" si="0"/>
        <v>394503340</v>
      </c>
      <c r="F34" s="319">
        <f>'- 55 -'!C34</f>
        <v>8370287.047575012</v>
      </c>
      <c r="G34" s="462" t="s">
        <v>481</v>
      </c>
      <c r="I34" s="472" t="str">
        <f t="shared" si="4"/>
        <v> SOUTHWEST HORIZON</v>
      </c>
      <c r="J34" s="138">
        <f t="shared" si="5"/>
        <v>20.374721269046084</v>
      </c>
    </row>
    <row r="35" spans="1:10" ht="13.5" customHeight="1">
      <c r="A35" s="446" t="s">
        <v>361</v>
      </c>
      <c r="B35" s="318">
        <v>1558518022.5</v>
      </c>
      <c r="C35" s="318">
        <v>6161570.86</v>
      </c>
      <c r="D35" s="318">
        <v>450760247.15</v>
      </c>
      <c r="E35" s="318">
        <f t="shared" si="0"/>
        <v>2015439840.5099998</v>
      </c>
      <c r="F35" s="318">
        <f>'- 55 -'!C35</f>
        <v>48434908</v>
      </c>
      <c r="G35" s="442">
        <f t="shared" si="1"/>
        <v>24.031929421293828</v>
      </c>
      <c r="I35" s="472" t="str">
        <f t="shared" si="4"/>
        <v> ST. JAMES-ASSINIBOIA</v>
      </c>
      <c r="J35" s="138">
        <f t="shared" si="5"/>
        <v>19.832583645903075</v>
      </c>
    </row>
    <row r="36" spans="1:10" ht="13.5" customHeight="1">
      <c r="A36" s="447" t="s">
        <v>362</v>
      </c>
      <c r="B36" s="319">
        <v>133487630</v>
      </c>
      <c r="C36" s="319">
        <v>78479610</v>
      </c>
      <c r="D36" s="319">
        <v>83955900</v>
      </c>
      <c r="E36" s="319">
        <f t="shared" si="0"/>
        <v>295923140</v>
      </c>
      <c r="F36" s="319">
        <f>'- 55 -'!C36</f>
        <v>6132705</v>
      </c>
      <c r="G36" s="443">
        <f t="shared" si="1"/>
        <v>20.723979206222264</v>
      </c>
      <c r="I36" s="472" t="str">
        <f t="shared" si="4"/>
        <v> SUNRISE</v>
      </c>
      <c r="J36" s="138">
        <f t="shared" si="5"/>
        <v>22.58669673179263</v>
      </c>
    </row>
    <row r="37" spans="1:10" ht="13.5" customHeight="1">
      <c r="A37" s="446" t="s">
        <v>363</v>
      </c>
      <c r="B37" s="318">
        <v>336483330</v>
      </c>
      <c r="C37" s="318">
        <v>52151060</v>
      </c>
      <c r="D37" s="318">
        <v>77436310</v>
      </c>
      <c r="E37" s="318">
        <f t="shared" si="0"/>
        <v>466070700</v>
      </c>
      <c r="F37" s="318">
        <f>'- 55 -'!C37</f>
        <v>10984996</v>
      </c>
      <c r="G37" s="442">
        <f t="shared" si="1"/>
        <v>23.569376920711814</v>
      </c>
      <c r="I37" s="472" t="str">
        <f t="shared" si="4"/>
        <v> SWAN VALLEY</v>
      </c>
      <c r="J37" s="138">
        <f t="shared" si="5"/>
        <v>23.50199850901478</v>
      </c>
    </row>
    <row r="38" spans="1:10" ht="13.5" customHeight="1">
      <c r="A38" s="447" t="s">
        <v>364</v>
      </c>
      <c r="B38" s="319">
        <v>750748360</v>
      </c>
      <c r="C38" s="319">
        <v>5018730</v>
      </c>
      <c r="D38" s="319">
        <v>148757430</v>
      </c>
      <c r="E38" s="319">
        <f t="shared" si="0"/>
        <v>904524520</v>
      </c>
      <c r="F38" s="319">
        <f>'- 55 -'!C38</f>
        <v>25576531</v>
      </c>
      <c r="G38" s="443">
        <f t="shared" si="1"/>
        <v>28.27621632634127</v>
      </c>
      <c r="I38" s="472" t="str">
        <f t="shared" si="4"/>
        <v> TURTLE MOUNTAIN</v>
      </c>
      <c r="J38" s="138">
        <f t="shared" si="5"/>
        <v>20.70155778032142</v>
      </c>
    </row>
    <row r="39" spans="1:10" ht="13.5" customHeight="1">
      <c r="A39" s="446" t="s">
        <v>365</v>
      </c>
      <c r="B39" s="318">
        <v>88135790</v>
      </c>
      <c r="C39" s="318">
        <v>149754720</v>
      </c>
      <c r="D39" s="318">
        <v>76893330</v>
      </c>
      <c r="E39" s="318">
        <f t="shared" si="0"/>
        <v>314783840</v>
      </c>
      <c r="F39" s="318">
        <f>'- 55 -'!C39</f>
        <v>6413633</v>
      </c>
      <c r="G39" s="442">
        <f t="shared" si="1"/>
        <v>20.374721269046084</v>
      </c>
      <c r="I39" s="472" t="str">
        <f t="shared" si="4"/>
        <v> TURTLE RIVER</v>
      </c>
      <c r="J39" s="138">
        <f t="shared" si="5"/>
        <v>23.074644693268407</v>
      </c>
    </row>
    <row r="40" spans="1:10" ht="13.5" customHeight="1">
      <c r="A40" s="447" t="s">
        <v>366</v>
      </c>
      <c r="B40" s="319">
        <v>903257030</v>
      </c>
      <c r="C40" s="319">
        <v>5701420</v>
      </c>
      <c r="D40" s="319">
        <v>655097830</v>
      </c>
      <c r="E40" s="319">
        <f t="shared" si="0"/>
        <v>1564056280</v>
      </c>
      <c r="F40" s="319">
        <f>'- 55 -'!C40</f>
        <v>31019277</v>
      </c>
      <c r="G40" s="443">
        <f t="shared" si="1"/>
        <v>19.832583645903075</v>
      </c>
      <c r="I40" s="472" t="str">
        <f t="shared" si="4"/>
        <v> WESTERN</v>
      </c>
      <c r="J40" s="138">
        <f t="shared" si="5"/>
        <v>21.354584955852168</v>
      </c>
    </row>
    <row r="41" spans="1:10" ht="13.5" customHeight="1">
      <c r="A41" s="446" t="s">
        <v>367</v>
      </c>
      <c r="B41" s="318">
        <v>486308800</v>
      </c>
      <c r="C41" s="318">
        <v>90194210</v>
      </c>
      <c r="D41" s="318">
        <v>143454060</v>
      </c>
      <c r="E41" s="318">
        <f t="shared" si="0"/>
        <v>719957070</v>
      </c>
      <c r="F41" s="318">
        <f>'- 55 -'!C41</f>
        <v>16261452</v>
      </c>
      <c r="G41" s="442">
        <f t="shared" si="1"/>
        <v>22.58669673179263</v>
      </c>
      <c r="I41" s="472" t="str">
        <f t="shared" si="4"/>
        <v> WINNIPEG</v>
      </c>
      <c r="J41" s="138">
        <f t="shared" si="5"/>
        <v>28.559233160076385</v>
      </c>
    </row>
    <row r="42" spans="1:7" ht="13.5" customHeight="1">
      <c r="A42" s="447" t="s">
        <v>368</v>
      </c>
      <c r="B42" s="319">
        <v>96993950</v>
      </c>
      <c r="C42" s="319">
        <v>57662700</v>
      </c>
      <c r="D42" s="319">
        <v>48122020</v>
      </c>
      <c r="E42" s="319">
        <f t="shared" si="0"/>
        <v>202778670</v>
      </c>
      <c r="F42" s="319">
        <f>'- 55 -'!C42</f>
        <v>4765704</v>
      </c>
      <c r="G42" s="443">
        <f t="shared" si="1"/>
        <v>23.50199850901478</v>
      </c>
    </row>
    <row r="43" spans="1:7" ht="13.5" customHeight="1">
      <c r="A43" s="446" t="s">
        <v>369</v>
      </c>
      <c r="B43" s="318">
        <v>69973130</v>
      </c>
      <c r="C43" s="318">
        <v>75727970</v>
      </c>
      <c r="D43" s="318">
        <v>33141190</v>
      </c>
      <c r="E43" s="318">
        <f t="shared" si="0"/>
        <v>178842290</v>
      </c>
      <c r="F43" s="318">
        <f>'- 55 -'!C43</f>
        <v>3702314</v>
      </c>
      <c r="G43" s="442">
        <f t="shared" si="1"/>
        <v>20.70155778032142</v>
      </c>
    </row>
    <row r="44" spans="1:7" ht="13.5" customHeight="1">
      <c r="A44" s="447" t="s">
        <v>370</v>
      </c>
      <c r="B44" s="319">
        <v>39412930</v>
      </c>
      <c r="C44" s="319">
        <v>41888880</v>
      </c>
      <c r="D44" s="319">
        <v>9518310</v>
      </c>
      <c r="E44" s="319">
        <f t="shared" si="0"/>
        <v>90820120</v>
      </c>
      <c r="F44" s="319">
        <f>'- 55 -'!C44</f>
        <v>2095642</v>
      </c>
      <c r="G44" s="443">
        <f t="shared" si="1"/>
        <v>23.074644693268407</v>
      </c>
    </row>
    <row r="45" spans="1:7" ht="13.5" customHeight="1">
      <c r="A45" s="446" t="s">
        <v>371</v>
      </c>
      <c r="B45" s="318">
        <v>105124380</v>
      </c>
      <c r="C45" s="318">
        <v>23049020</v>
      </c>
      <c r="D45" s="318">
        <v>41988980</v>
      </c>
      <c r="E45" s="318">
        <f t="shared" si="0"/>
        <v>170162380</v>
      </c>
      <c r="F45" s="318">
        <f>'- 55 -'!C45</f>
        <v>3633747</v>
      </c>
      <c r="G45" s="442">
        <f t="shared" si="1"/>
        <v>21.354584955852168</v>
      </c>
    </row>
    <row r="46" spans="1:7" ht="13.5" customHeight="1">
      <c r="A46" s="447" t="s">
        <v>372</v>
      </c>
      <c r="B46" s="319">
        <v>1966033730</v>
      </c>
      <c r="C46" s="319">
        <v>978860</v>
      </c>
      <c r="D46" s="319">
        <v>1987870700</v>
      </c>
      <c r="E46" s="319">
        <f t="shared" si="0"/>
        <v>3954883290</v>
      </c>
      <c r="F46" s="319">
        <f>'- 55 -'!C46</f>
        <v>112948434</v>
      </c>
      <c r="G46" s="443">
        <f t="shared" si="1"/>
        <v>28.559233160076385</v>
      </c>
    </row>
    <row r="47" spans="1:10" ht="13.5" customHeight="1">
      <c r="A47" s="446" t="s">
        <v>376</v>
      </c>
      <c r="B47" s="318"/>
      <c r="C47" s="318"/>
      <c r="D47" s="318"/>
      <c r="E47" s="318"/>
      <c r="F47" s="318"/>
      <c r="G47" s="442"/>
      <c r="I47" s="268"/>
      <c r="J47" s="138">
        <f>G47</f>
        <v>0</v>
      </c>
    </row>
    <row r="48" spans="1:7" ht="4.5" customHeight="1">
      <c r="A48" s="448"/>
      <c r="B48" s="437"/>
      <c r="C48" s="437"/>
      <c r="D48" s="437"/>
      <c r="E48" s="437"/>
      <c r="F48" s="437"/>
      <c r="G48" s="444"/>
    </row>
    <row r="49" spans="1:7" ht="13.5" customHeight="1">
      <c r="A49" s="449" t="s">
        <v>387</v>
      </c>
      <c r="B49" s="321">
        <f>SUM(B11:B47)</f>
        <v>13596687499.65</v>
      </c>
      <c r="C49" s="321">
        <f>SUM(C11:C47)</f>
        <v>2199751597.8599997</v>
      </c>
      <c r="D49" s="321">
        <f>SUM(D11:D47)</f>
        <v>6729469958.65</v>
      </c>
      <c r="E49" s="321">
        <f>SUM(E11:E47)</f>
        <v>22525909056.16</v>
      </c>
      <c r="F49" s="321">
        <f>SUM(F11:F47)</f>
        <v>523762915.047575</v>
      </c>
      <c r="G49" s="445">
        <f>F49/E49*1000</f>
        <v>23.251577272276403</v>
      </c>
    </row>
    <row r="50" spans="1:7" ht="4.5" customHeight="1">
      <c r="A50" s="448"/>
      <c r="B50" s="437"/>
      <c r="C50" s="437"/>
      <c r="D50" s="437"/>
      <c r="E50" s="437"/>
      <c r="F50" s="437"/>
      <c r="G50" s="437"/>
    </row>
    <row r="51" spans="1:7" ht="13.5" customHeight="1">
      <c r="A51" s="447" t="s">
        <v>385</v>
      </c>
      <c r="B51" s="438">
        <v>17748100</v>
      </c>
      <c r="C51" s="438">
        <v>191910</v>
      </c>
      <c r="D51" s="438">
        <v>1351260</v>
      </c>
      <c r="E51" s="438">
        <f>SUM(B51:D51)</f>
        <v>19291270</v>
      </c>
      <c r="F51" s="437"/>
      <c r="G51" s="437"/>
    </row>
    <row r="52" spans="1:7" ht="13.5" customHeight="1">
      <c r="A52" s="446" t="s">
        <v>386</v>
      </c>
      <c r="B52" s="440">
        <v>6970900</v>
      </c>
      <c r="C52" s="440">
        <v>7695310</v>
      </c>
      <c r="D52" s="440">
        <v>26511120</v>
      </c>
      <c r="E52" s="440">
        <f>SUM(B52:D52)</f>
        <v>41177330</v>
      </c>
      <c r="F52" s="437"/>
      <c r="G52" s="433"/>
    </row>
    <row r="53" spans="1:7" ht="4.5" customHeight="1">
      <c r="A53" s="450"/>
      <c r="B53" s="320"/>
      <c r="C53" s="320"/>
      <c r="D53" s="320"/>
      <c r="E53" s="320"/>
      <c r="F53" s="437"/>
      <c r="G53" s="437"/>
    </row>
    <row r="54" spans="1:7" ht="13.5" customHeight="1">
      <c r="A54" s="449" t="s">
        <v>373</v>
      </c>
      <c r="B54" s="321">
        <f>SUM(B49,B51:B52)</f>
        <v>13621406499.65</v>
      </c>
      <c r="C54" s="321">
        <f>SUM(C49,C51:C52)</f>
        <v>2207638817.8599997</v>
      </c>
      <c r="D54" s="321">
        <f>SUM(D49,D51:D52)</f>
        <v>6757332338.65</v>
      </c>
      <c r="E54" s="321">
        <f>SUM(E49,E51:E52)</f>
        <v>22586377656.16</v>
      </c>
      <c r="F54" s="320"/>
      <c r="G54" s="441"/>
    </row>
    <row r="55" spans="1:7" ht="30" customHeight="1">
      <c r="A55" s="371"/>
      <c r="B55" s="325"/>
      <c r="C55" s="325"/>
      <c r="D55" s="325"/>
      <c r="E55" s="325"/>
      <c r="F55" s="325"/>
      <c r="G55" s="325"/>
    </row>
    <row r="56" spans="1:10" ht="12" customHeight="1">
      <c r="A56" s="4" t="s">
        <v>421</v>
      </c>
      <c r="B56" s="100"/>
      <c r="C56" s="100"/>
      <c r="D56" s="100"/>
      <c r="E56" s="100"/>
      <c r="F56" s="100"/>
      <c r="G56" s="100"/>
      <c r="H56" s="101"/>
      <c r="I56" s="101"/>
      <c r="J56" s="101"/>
    </row>
    <row r="57" spans="1:10" ht="12" customHeight="1">
      <c r="A57" s="284" t="s">
        <v>482</v>
      </c>
      <c r="B57" s="100"/>
      <c r="C57" s="100"/>
      <c r="D57" s="100"/>
      <c r="E57" s="100"/>
      <c r="F57" s="100"/>
      <c r="G57" s="100"/>
      <c r="H57" s="101"/>
      <c r="I57" s="101"/>
      <c r="J57" s="101"/>
    </row>
    <row r="58" spans="1:10" ht="12" customHeight="1">
      <c r="A58" s="231" t="s">
        <v>483</v>
      </c>
      <c r="B58" s="100"/>
      <c r="C58" s="100"/>
      <c r="D58" s="100"/>
      <c r="E58" s="100"/>
      <c r="F58" s="100"/>
      <c r="G58" s="100"/>
      <c r="H58" s="101"/>
      <c r="I58" s="101"/>
      <c r="J58" s="101"/>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45.xml><?xml version="1.0" encoding="utf-8"?>
<worksheet xmlns="http://schemas.openxmlformats.org/spreadsheetml/2006/main" xmlns:r="http://schemas.openxmlformats.org/officeDocument/2006/relationships">
  <sheetPr>
    <pageSetUpPr fitToPage="1"/>
  </sheetPr>
  <dimension ref="A1:G44"/>
  <sheetViews>
    <sheetView showGridLines="0" showZeros="0" workbookViewId="0" topLeftCell="A1">
      <selection activeCell="A1" sqref="A1"/>
    </sheetView>
  </sheetViews>
  <sheetFormatPr defaultColWidth="15.83203125" defaultRowHeight="12"/>
  <cols>
    <col min="1" max="1" width="33.83203125" style="68" customWidth="1"/>
    <col min="2" max="2" width="17.83203125" style="68" customWidth="1"/>
    <col min="3" max="3" width="15.83203125" style="68" customWidth="1"/>
    <col min="4" max="5" width="16.83203125" style="68" customWidth="1"/>
    <col min="6" max="6" width="14.83203125" style="68" customWidth="1"/>
    <col min="7" max="7" width="15.83203125" style="68" customWidth="1"/>
    <col min="8" max="16384" width="15.83203125" style="68" customWidth="1"/>
  </cols>
  <sheetData>
    <row r="1" ht="6.75" customHeight="1">
      <c r="A1" s="66"/>
    </row>
    <row r="2" spans="1:7" ht="15.75" customHeight="1">
      <c r="A2" s="556" t="s">
        <v>478</v>
      </c>
      <c r="B2" s="378"/>
      <c r="C2" s="378"/>
      <c r="D2" s="378"/>
      <c r="E2" s="378"/>
      <c r="F2" s="378"/>
      <c r="G2" s="378"/>
    </row>
    <row r="3" spans="1:7" ht="15.75" customHeight="1">
      <c r="A3" s="558" t="s">
        <v>576</v>
      </c>
      <c r="B3" s="363"/>
      <c r="C3" s="363"/>
      <c r="D3" s="363"/>
      <c r="E3" s="385"/>
      <c r="F3" s="385"/>
      <c r="G3" s="363"/>
    </row>
    <row r="4" spans="1:7" ht="39.75" customHeight="1">
      <c r="A4"/>
      <c r="B4" s="117"/>
      <c r="C4" s="117"/>
      <c r="D4" s="117"/>
      <c r="E4" s="126"/>
      <c r="F4" s="126"/>
      <c r="G4" s="126"/>
    </row>
    <row r="5" spans="2:7" ht="39.75" customHeight="1">
      <c r="B5" s="44"/>
      <c r="C5" s="117"/>
      <c r="D5" s="117"/>
      <c r="E5" s="117"/>
      <c r="F5" s="117"/>
      <c r="G5" s="117"/>
    </row>
    <row r="6" spans="2:7" ht="15.75" customHeight="1">
      <c r="B6" s="127" t="s">
        <v>125</v>
      </c>
      <c r="C6" s="128"/>
      <c r="D6" s="128"/>
      <c r="E6" s="129"/>
      <c r="F6" s="117"/>
      <c r="G6" s="117"/>
    </row>
    <row r="7" spans="2:7" ht="15.75" customHeight="1">
      <c r="B7" s="130" t="s">
        <v>138</v>
      </c>
      <c r="C7" s="130" t="s">
        <v>139</v>
      </c>
      <c r="D7" s="131"/>
      <c r="E7" s="118"/>
      <c r="F7" s="132"/>
      <c r="G7" s="118" t="s">
        <v>140</v>
      </c>
    </row>
    <row r="8" spans="1:7" ht="15.75" customHeight="1">
      <c r="A8" s="455" t="s">
        <v>465</v>
      </c>
      <c r="B8" s="133" t="s">
        <v>164</v>
      </c>
      <c r="C8" s="133" t="s">
        <v>165</v>
      </c>
      <c r="D8" s="134" t="s">
        <v>3</v>
      </c>
      <c r="E8" s="135"/>
      <c r="F8" s="120" t="s">
        <v>140</v>
      </c>
      <c r="G8" s="120" t="s">
        <v>166</v>
      </c>
    </row>
    <row r="9" spans="1:7" ht="15.75" customHeight="1">
      <c r="A9" s="460" t="s">
        <v>480</v>
      </c>
      <c r="B9" s="136" t="s">
        <v>179</v>
      </c>
      <c r="C9" s="136" t="s">
        <v>176</v>
      </c>
      <c r="D9" s="136" t="s">
        <v>180</v>
      </c>
      <c r="E9" s="122" t="s">
        <v>68</v>
      </c>
      <c r="F9" s="122" t="s">
        <v>166</v>
      </c>
      <c r="G9" s="122" t="s">
        <v>479</v>
      </c>
    </row>
    <row r="10" spans="1:7" ht="13.5" customHeight="1">
      <c r="A10" s="421"/>
      <c r="B10" s="123"/>
      <c r="C10" s="137"/>
      <c r="D10" s="123"/>
      <c r="E10" s="123"/>
      <c r="F10" s="137"/>
      <c r="G10" s="137"/>
    </row>
    <row r="11" spans="1:7" ht="13.5" customHeight="1">
      <c r="A11" s="458" t="s">
        <v>466</v>
      </c>
      <c r="B11" s="319"/>
      <c r="C11" s="319"/>
      <c r="D11" s="319"/>
      <c r="E11" s="319">
        <f aca="true" t="shared" si="0" ref="E11:E28">SUM(B11:D11)</f>
        <v>0</v>
      </c>
      <c r="F11" s="319"/>
      <c r="G11" s="443"/>
    </row>
    <row r="12" spans="1:7" ht="13.5" customHeight="1">
      <c r="A12" s="456" t="s">
        <v>459</v>
      </c>
      <c r="B12" s="319">
        <v>7038400</v>
      </c>
      <c r="C12" s="319">
        <v>2150</v>
      </c>
      <c r="D12" s="319">
        <v>13361280</v>
      </c>
      <c r="E12" s="319">
        <f t="shared" si="0"/>
        <v>20401830</v>
      </c>
      <c r="F12" s="319">
        <v>459041</v>
      </c>
      <c r="G12" s="443">
        <f aca="true" t="shared" si="1" ref="G12:G33">F12/E12*1000</f>
        <v>22.499991422338095</v>
      </c>
    </row>
    <row r="13" spans="1:7" ht="13.5" customHeight="1">
      <c r="A13" s="459" t="s">
        <v>526</v>
      </c>
      <c r="B13" s="318">
        <v>7994580</v>
      </c>
      <c r="C13" s="318">
        <v>5939440</v>
      </c>
      <c r="D13" s="318">
        <v>404920</v>
      </c>
      <c r="E13" s="318">
        <f t="shared" si="0"/>
        <v>14338940</v>
      </c>
      <c r="F13" s="318">
        <v>328362</v>
      </c>
      <c r="G13" s="442">
        <f t="shared" si="1"/>
        <v>22.90001910880442</v>
      </c>
    </row>
    <row r="14" spans="1:7" ht="13.5" customHeight="1">
      <c r="A14" s="456" t="s">
        <v>460</v>
      </c>
      <c r="B14" s="319">
        <v>34935890</v>
      </c>
      <c r="C14" s="319">
        <v>5791290</v>
      </c>
      <c r="D14" s="319">
        <v>22566130</v>
      </c>
      <c r="E14" s="319">
        <f t="shared" si="0"/>
        <v>63293310</v>
      </c>
      <c r="F14" s="319">
        <v>1373465</v>
      </c>
      <c r="G14" s="443">
        <f t="shared" si="1"/>
        <v>21.700002733306253</v>
      </c>
    </row>
    <row r="15" spans="1:7" ht="13.5" customHeight="1">
      <c r="A15" s="459" t="s">
        <v>461</v>
      </c>
      <c r="B15" s="318">
        <v>9135900</v>
      </c>
      <c r="C15" s="318">
        <v>1170</v>
      </c>
      <c r="D15" s="318">
        <v>2378170</v>
      </c>
      <c r="E15" s="318">
        <f t="shared" si="0"/>
        <v>11515240</v>
      </c>
      <c r="F15" s="318">
        <v>295942</v>
      </c>
      <c r="G15" s="442">
        <f t="shared" si="1"/>
        <v>25.700028831357404</v>
      </c>
    </row>
    <row r="16" spans="1:7" ht="13.5" customHeight="1">
      <c r="A16" s="456" t="s">
        <v>462</v>
      </c>
      <c r="B16" s="319">
        <v>1222590</v>
      </c>
      <c r="C16" s="319">
        <v>0</v>
      </c>
      <c r="D16" s="319">
        <v>1248280</v>
      </c>
      <c r="E16" s="319">
        <f t="shared" si="0"/>
        <v>2470870</v>
      </c>
      <c r="F16" s="319">
        <v>88457</v>
      </c>
      <c r="G16" s="443">
        <f t="shared" si="1"/>
        <v>35.799940911500805</v>
      </c>
    </row>
    <row r="17" spans="1:7" ht="13.5" customHeight="1">
      <c r="A17" s="459" t="s">
        <v>463</v>
      </c>
      <c r="B17" s="318">
        <v>6270870</v>
      </c>
      <c r="C17" s="318">
        <v>2860</v>
      </c>
      <c r="D17" s="318">
        <v>5823010</v>
      </c>
      <c r="E17" s="318">
        <f t="shared" si="0"/>
        <v>12096740</v>
      </c>
      <c r="F17" s="318">
        <v>407532</v>
      </c>
      <c r="G17" s="442">
        <f t="shared" si="1"/>
        <v>33.689407228724434</v>
      </c>
    </row>
    <row r="18" spans="1:7" ht="13.5" customHeight="1">
      <c r="A18" s="458" t="s">
        <v>464</v>
      </c>
      <c r="B18" s="461">
        <f>SUM(B12:B17)</f>
        <v>66598230</v>
      </c>
      <c r="C18" s="461">
        <f>SUM(C12:C17)</f>
        <v>11736910</v>
      </c>
      <c r="D18" s="461">
        <f>SUM(D12:D17)</f>
        <v>45781790</v>
      </c>
      <c r="E18" s="461">
        <f>SUM(E12:E17)</f>
        <v>124116930</v>
      </c>
      <c r="F18" s="461">
        <f>SUM(F12:F17)</f>
        <v>2952799</v>
      </c>
      <c r="G18" s="443"/>
    </row>
    <row r="19" spans="1:7" ht="13.5" customHeight="1">
      <c r="A19"/>
      <c r="B19"/>
      <c r="C19"/>
      <c r="D19"/>
      <c r="E19"/>
      <c r="F19"/>
      <c r="G19"/>
    </row>
    <row r="20" spans="1:7" ht="13.5" customHeight="1">
      <c r="A20" s="458" t="s">
        <v>475</v>
      </c>
      <c r="B20" s="319"/>
      <c r="C20" s="319"/>
      <c r="D20" s="319"/>
      <c r="E20" s="319">
        <f t="shared" si="0"/>
        <v>0</v>
      </c>
      <c r="F20" s="319"/>
      <c r="G20" s="443"/>
    </row>
    <row r="21" spans="1:7" ht="13.5" customHeight="1">
      <c r="A21" s="459" t="s">
        <v>467</v>
      </c>
      <c r="B21" s="318">
        <v>125527830</v>
      </c>
      <c r="C21" s="318">
        <v>34488050</v>
      </c>
      <c r="D21" s="318">
        <v>46597380</v>
      </c>
      <c r="E21" s="318">
        <f t="shared" si="0"/>
        <v>206613260</v>
      </c>
      <c r="F21" s="318">
        <v>4655141</v>
      </c>
      <c r="G21" s="442">
        <f t="shared" si="1"/>
        <v>22.530698174938045</v>
      </c>
    </row>
    <row r="22" spans="1:7" ht="13.5" customHeight="1">
      <c r="A22" s="456" t="s">
        <v>526</v>
      </c>
      <c r="B22" s="319">
        <v>13034770</v>
      </c>
      <c r="C22" s="319">
        <v>16780310</v>
      </c>
      <c r="D22" s="319">
        <v>2288800</v>
      </c>
      <c r="E22" s="319">
        <f t="shared" si="0"/>
        <v>32103880</v>
      </c>
      <c r="F22" s="319">
        <v>753157</v>
      </c>
      <c r="G22" s="443">
        <f t="shared" si="1"/>
        <v>23.4599992275077</v>
      </c>
    </row>
    <row r="23" spans="1:7" ht="13.5" customHeight="1">
      <c r="A23" s="459" t="s">
        <v>468</v>
      </c>
      <c r="B23" s="318">
        <v>61404760</v>
      </c>
      <c r="C23" s="318">
        <v>63099850</v>
      </c>
      <c r="D23" s="318">
        <v>20879440</v>
      </c>
      <c r="E23" s="318">
        <f t="shared" si="0"/>
        <v>145384050</v>
      </c>
      <c r="F23" s="318">
        <v>3153611</v>
      </c>
      <c r="G23" s="442">
        <f t="shared" si="1"/>
        <v>21.69158858898208</v>
      </c>
    </row>
    <row r="24" spans="1:7" ht="13.5" customHeight="1">
      <c r="A24" s="458" t="s">
        <v>469</v>
      </c>
      <c r="B24" s="461">
        <f>SUM(B21:B23)</f>
        <v>199967360</v>
      </c>
      <c r="C24" s="461">
        <f>SUM(C21:C23)</f>
        <v>114368210</v>
      </c>
      <c r="D24" s="461">
        <f>SUM(D21:D23)</f>
        <v>69765620</v>
      </c>
      <c r="E24" s="461">
        <f>SUM(E21:E23)</f>
        <v>384101190</v>
      </c>
      <c r="F24" s="461">
        <f>SUM(F21:F23)</f>
        <v>8561909</v>
      </c>
      <c r="G24" s="443"/>
    </row>
    <row r="25" spans="1:7" ht="13.5" customHeight="1">
      <c r="A25"/>
      <c r="B25"/>
      <c r="C25"/>
      <c r="D25"/>
      <c r="E25"/>
      <c r="F25"/>
      <c r="G25"/>
    </row>
    <row r="26" spans="1:7" ht="13.5" customHeight="1">
      <c r="A26" s="457" t="s">
        <v>476</v>
      </c>
      <c r="B26" s="319"/>
      <c r="C26" s="319"/>
      <c r="D26" s="319"/>
      <c r="E26" s="319"/>
      <c r="F26" s="319"/>
      <c r="G26" s="443"/>
    </row>
    <row r="27" spans="1:7" ht="13.5" customHeight="1">
      <c r="A27" s="456" t="s">
        <v>470</v>
      </c>
      <c r="B27" s="319">
        <v>86580060</v>
      </c>
      <c r="C27" s="319">
        <v>120071650</v>
      </c>
      <c r="D27" s="319">
        <v>30529590</v>
      </c>
      <c r="E27" s="319">
        <f t="shared" si="0"/>
        <v>237181300</v>
      </c>
      <c r="F27" s="319">
        <v>4132105</v>
      </c>
      <c r="G27" s="443">
        <f t="shared" si="1"/>
        <v>17.421714949703034</v>
      </c>
    </row>
    <row r="28" spans="1:7" ht="13.5" customHeight="1">
      <c r="A28" s="459" t="s">
        <v>471</v>
      </c>
      <c r="B28" s="318">
        <v>76654070</v>
      </c>
      <c r="C28" s="318">
        <v>54206320</v>
      </c>
      <c r="D28" s="318">
        <v>33664380</v>
      </c>
      <c r="E28" s="318">
        <f t="shared" si="0"/>
        <v>164524770</v>
      </c>
      <c r="F28" s="318">
        <v>3576110</v>
      </c>
      <c r="G28" s="442">
        <f t="shared" si="1"/>
        <v>21.73599756437891</v>
      </c>
    </row>
    <row r="29" spans="1:7" ht="13.5" customHeight="1">
      <c r="A29" s="458" t="s">
        <v>472</v>
      </c>
      <c r="B29" s="461">
        <f>B27+B28</f>
        <v>163234130</v>
      </c>
      <c r="C29" s="461">
        <f>C27+C28</f>
        <v>174277970</v>
      </c>
      <c r="D29" s="461">
        <f>D27+D28</f>
        <v>64193970</v>
      </c>
      <c r="E29" s="461">
        <f>E27+E28</f>
        <v>401706070</v>
      </c>
      <c r="F29" s="461">
        <f>F27+F28</f>
        <v>7708215</v>
      </c>
      <c r="G29" s="443"/>
    </row>
    <row r="30" spans="1:7" ht="13.5" customHeight="1">
      <c r="A30"/>
      <c r="B30"/>
      <c r="C30"/>
      <c r="D30"/>
      <c r="E30"/>
      <c r="F30"/>
      <c r="G30"/>
    </row>
    <row r="31" spans="1:7" ht="13.5" customHeight="1">
      <c r="A31" s="458" t="s">
        <v>477</v>
      </c>
      <c r="B31" s="319"/>
      <c r="C31" s="319"/>
      <c r="D31" s="319"/>
      <c r="E31" s="319"/>
      <c r="F31" s="319"/>
      <c r="G31" s="443"/>
    </row>
    <row r="32" spans="1:7" ht="13.5" customHeight="1">
      <c r="A32" s="456" t="s">
        <v>473</v>
      </c>
      <c r="B32" s="319">
        <v>98297280</v>
      </c>
      <c r="C32" s="319">
        <v>98025380</v>
      </c>
      <c r="D32" s="319">
        <v>73575660</v>
      </c>
      <c r="E32" s="319">
        <f>SUM(B32:D32)</f>
        <v>269898320</v>
      </c>
      <c r="F32" s="319">
        <v>5825405</v>
      </c>
      <c r="G32" s="443">
        <f t="shared" si="1"/>
        <v>21.58370233649472</v>
      </c>
    </row>
    <row r="33" spans="1:7" ht="13.5" customHeight="1">
      <c r="A33" s="459" t="s">
        <v>527</v>
      </c>
      <c r="B33" s="318">
        <v>49544410</v>
      </c>
      <c r="C33" s="318">
        <v>47173840</v>
      </c>
      <c r="D33" s="318">
        <v>27886770</v>
      </c>
      <c r="E33" s="318">
        <f>SUM(B33:D33)</f>
        <v>124605020</v>
      </c>
      <c r="F33" s="318">
        <v>2544882</v>
      </c>
      <c r="G33" s="442">
        <f t="shared" si="1"/>
        <v>20.42359128067232</v>
      </c>
    </row>
    <row r="34" spans="1:7" ht="13.5" customHeight="1">
      <c r="A34" s="458" t="s">
        <v>474</v>
      </c>
      <c r="B34" s="461">
        <f>B32+B33</f>
        <v>147841690</v>
      </c>
      <c r="C34" s="461">
        <f>C32+C33</f>
        <v>145199220</v>
      </c>
      <c r="D34" s="461">
        <f>D32+D33</f>
        <v>101462430</v>
      </c>
      <c r="E34" s="461">
        <f>E32+E33</f>
        <v>394503340</v>
      </c>
      <c r="F34" s="461">
        <f>F32+F33</f>
        <v>8370287</v>
      </c>
      <c r="G34" s="443"/>
    </row>
    <row r="35" ht="30" customHeight="1"/>
    <row r="36" ht="12" customHeight="1"/>
    <row r="37" spans="1:7" ht="12" customHeight="1">
      <c r="A37" s="284"/>
      <c r="B37" s="100"/>
      <c r="C37" s="100"/>
      <c r="D37" s="100"/>
      <c r="E37" s="100"/>
      <c r="F37" s="100"/>
      <c r="G37" s="100"/>
    </row>
    <row r="38" spans="1:7" ht="12" customHeight="1">
      <c r="A38" s="284"/>
      <c r="B38" s="100"/>
      <c r="C38" s="100"/>
      <c r="D38" s="100"/>
      <c r="E38" s="100"/>
      <c r="F38" s="100"/>
      <c r="G38" s="100"/>
    </row>
    <row r="41" spans="1:7" ht="12.75">
      <c r="A41" s="371"/>
      <c r="B41" s="325"/>
      <c r="C41" s="325"/>
      <c r="D41" s="325"/>
      <c r="E41" s="325"/>
      <c r="F41" s="325"/>
      <c r="G41" s="325"/>
    </row>
    <row r="42" ht="12.75">
      <c r="A42" s="284" t="s">
        <v>528</v>
      </c>
    </row>
    <row r="43" ht="12.75">
      <c r="A43" s="4" t="s">
        <v>529</v>
      </c>
    </row>
    <row r="44" spans="1:7" ht="12.75">
      <c r="A44" s="231"/>
      <c r="B44" s="100"/>
      <c r="C44" s="100"/>
      <c r="D44" s="100"/>
      <c r="E44" s="100"/>
      <c r="F44" s="100"/>
      <c r="G44" s="100"/>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46.xml><?xml version="1.0" encoding="utf-8"?>
<worksheet xmlns="http://schemas.openxmlformats.org/spreadsheetml/2006/main" xmlns:r="http://schemas.openxmlformats.org/officeDocument/2006/relationships">
  <sheetPr codeName="Sheet44">
    <pageSetUpPr fitToPage="1"/>
  </sheetPr>
  <dimension ref="A1:F54"/>
  <sheetViews>
    <sheetView showGridLines="0" showZeros="0" workbookViewId="0" topLeftCell="A1">
      <selection activeCell="A1" sqref="A1"/>
    </sheetView>
  </sheetViews>
  <sheetFormatPr defaultColWidth="15.83203125" defaultRowHeight="12"/>
  <cols>
    <col min="1" max="1" width="36.83203125" style="68" customWidth="1"/>
    <col min="2" max="3" width="21.83203125" style="68" customWidth="1"/>
    <col min="4" max="4" width="23.83203125" style="68" customWidth="1"/>
    <col min="5" max="5" width="5.83203125" style="68" customWidth="1"/>
    <col min="6" max="6" width="27.83203125" style="68" customWidth="1"/>
    <col min="7" max="16384" width="15.83203125" style="68" customWidth="1"/>
  </cols>
  <sheetData>
    <row r="1" ht="6.75" customHeight="1">
      <c r="A1" s="66"/>
    </row>
    <row r="2" spans="1:6" ht="15.75" customHeight="1">
      <c r="A2" s="69"/>
      <c r="B2" s="556" t="s">
        <v>422</v>
      </c>
      <c r="C2" s="373"/>
      <c r="D2" s="373"/>
      <c r="E2" s="374"/>
      <c r="F2" s="374"/>
    </row>
    <row r="3" spans="1:6" ht="15.75" customHeight="1">
      <c r="A3" s="71"/>
      <c r="B3" s="558" t="s">
        <v>576</v>
      </c>
      <c r="C3" s="115"/>
      <c r="D3" s="115"/>
      <c r="E3" s="264"/>
      <c r="F3" s="264"/>
    </row>
    <row r="4" spans="2:6" ht="15.75" customHeight="1">
      <c r="B4" s="117"/>
      <c r="C4" s="117"/>
      <c r="D4" s="117"/>
      <c r="E4" s="117"/>
      <c r="F4" s="117"/>
    </row>
    <row r="5" spans="2:6" ht="15.75" customHeight="1">
      <c r="B5" s="44"/>
      <c r="C5" s="117"/>
      <c r="D5" s="117"/>
      <c r="E5" s="117"/>
      <c r="F5" s="117"/>
    </row>
    <row r="6" spans="2:6" ht="15.75" customHeight="1">
      <c r="B6" s="117"/>
      <c r="C6" s="117"/>
      <c r="D6" s="117"/>
      <c r="E6" s="117"/>
      <c r="F6" s="117"/>
    </row>
    <row r="7" spans="2:6" ht="15.75" customHeight="1">
      <c r="B7" s="118" t="s">
        <v>96</v>
      </c>
      <c r="C7" s="119"/>
      <c r="D7" s="119"/>
      <c r="E7" s="117"/>
      <c r="F7" s="119" t="s">
        <v>141</v>
      </c>
    </row>
    <row r="8" spans="1:6" ht="15.75" customHeight="1">
      <c r="A8" s="419"/>
      <c r="B8" s="145" t="s">
        <v>168</v>
      </c>
      <c r="C8" s="121"/>
      <c r="D8" s="121"/>
      <c r="E8" s="117"/>
      <c r="F8" s="120" t="s">
        <v>74</v>
      </c>
    </row>
    <row r="9" spans="1:6" ht="15.75" customHeight="1">
      <c r="A9" s="420" t="s">
        <v>99</v>
      </c>
      <c r="B9" s="57" t="s">
        <v>166</v>
      </c>
      <c r="C9" s="122" t="s">
        <v>181</v>
      </c>
      <c r="D9" s="122" t="s">
        <v>68</v>
      </c>
      <c r="E9" s="117"/>
      <c r="F9" s="122" t="s">
        <v>284</v>
      </c>
    </row>
    <row r="10" spans="1:6" ht="4.5" customHeight="1">
      <c r="A10" s="421"/>
      <c r="B10" s="123"/>
      <c r="C10" s="123"/>
      <c r="D10" s="123"/>
      <c r="E10" s="3"/>
      <c r="F10" s="123"/>
    </row>
    <row r="11" spans="1:6" ht="13.5" customHeight="1">
      <c r="A11" s="446" t="s">
        <v>338</v>
      </c>
      <c r="B11" s="318">
        <f>'- 50 -'!G11</f>
        <v>1706399.9304</v>
      </c>
      <c r="C11" s="318">
        <v>4305272</v>
      </c>
      <c r="D11" s="318">
        <f aca="true" t="shared" si="0" ref="D11:D46">SUM(B11,C11)</f>
        <v>6011671.9304</v>
      </c>
      <c r="F11" s="318">
        <v>154938</v>
      </c>
    </row>
    <row r="12" spans="1:6" ht="13.5" customHeight="1">
      <c r="A12" s="447" t="s">
        <v>339</v>
      </c>
      <c r="B12" s="319">
        <f>'- 50 -'!G12</f>
        <v>1911244.3416</v>
      </c>
      <c r="C12" s="319">
        <v>6562776</v>
      </c>
      <c r="D12" s="319">
        <f t="shared" si="0"/>
        <v>8474020.3416</v>
      </c>
      <c r="F12" s="319">
        <v>131554</v>
      </c>
    </row>
    <row r="13" spans="1:6" ht="13.5" customHeight="1">
      <c r="A13" s="446" t="s">
        <v>340</v>
      </c>
      <c r="B13" s="318">
        <f>'- 50 -'!G13</f>
        <v>9765840.684600001</v>
      </c>
      <c r="C13" s="318">
        <v>18339600</v>
      </c>
      <c r="D13" s="318">
        <f t="shared" si="0"/>
        <v>28105440.684600003</v>
      </c>
      <c r="F13" s="318">
        <v>145856</v>
      </c>
    </row>
    <row r="14" spans="1:6" ht="13.5" customHeight="1">
      <c r="A14" s="447" t="s">
        <v>377</v>
      </c>
      <c r="B14" s="319">
        <f>'- 50 -'!G14</f>
        <v>0</v>
      </c>
      <c r="C14" s="319">
        <v>0</v>
      </c>
      <c r="D14" s="319">
        <f t="shared" si="0"/>
        <v>0</v>
      </c>
      <c r="F14" s="319">
        <v>123817</v>
      </c>
    </row>
    <row r="15" spans="1:6" ht="13.5" customHeight="1">
      <c r="A15" s="446" t="s">
        <v>341</v>
      </c>
      <c r="B15" s="318">
        <f>'- 50 -'!G15</f>
        <v>2322282.4614</v>
      </c>
      <c r="C15" s="318">
        <v>5803557</v>
      </c>
      <c r="D15" s="318">
        <f t="shared" si="0"/>
        <v>8125839.4614</v>
      </c>
      <c r="F15" s="318">
        <v>203216</v>
      </c>
    </row>
    <row r="16" spans="1:6" ht="13.5" customHeight="1">
      <c r="A16" s="447" t="s">
        <v>342</v>
      </c>
      <c r="B16" s="319">
        <f>'- 50 -'!G16</f>
        <v>593731.4328000001</v>
      </c>
      <c r="C16" s="319">
        <v>3080475</v>
      </c>
      <c r="D16" s="319">
        <f t="shared" si="0"/>
        <v>3674206.4328</v>
      </c>
      <c r="F16" s="319">
        <v>84576</v>
      </c>
    </row>
    <row r="17" spans="1:6" ht="13.5" customHeight="1">
      <c r="A17" s="446" t="s">
        <v>343</v>
      </c>
      <c r="B17" s="318">
        <f>'- 50 -'!G17</f>
        <v>2135124.5718</v>
      </c>
      <c r="C17" s="318">
        <v>4859741</v>
      </c>
      <c r="D17" s="318">
        <f t="shared" si="0"/>
        <v>6994865.5718</v>
      </c>
      <c r="F17" s="318">
        <v>171567</v>
      </c>
    </row>
    <row r="18" spans="1:6" ht="13.5" customHeight="1">
      <c r="A18" s="447" t="s">
        <v>344</v>
      </c>
      <c r="B18" s="319">
        <f>'- 50 -'!G18</f>
        <v>1107038.1894</v>
      </c>
      <c r="C18" s="319">
        <v>2952799</v>
      </c>
      <c r="D18" s="319">
        <f t="shared" si="0"/>
        <v>4059837.1894</v>
      </c>
      <c r="F18" s="319">
        <v>35920</v>
      </c>
    </row>
    <row r="19" spans="1:6" ht="13.5" customHeight="1">
      <c r="A19" s="446" t="s">
        <v>345</v>
      </c>
      <c r="B19" s="318">
        <f>'- 50 -'!G19</f>
        <v>2167157.3418</v>
      </c>
      <c r="C19" s="318">
        <v>5666000</v>
      </c>
      <c r="D19" s="318">
        <f t="shared" si="0"/>
        <v>7833157.3418000005</v>
      </c>
      <c r="F19" s="318">
        <v>106549</v>
      </c>
    </row>
    <row r="20" spans="1:6" ht="13.5" customHeight="1">
      <c r="A20" s="447" t="s">
        <v>346</v>
      </c>
      <c r="B20" s="319">
        <f>'- 50 -'!G20</f>
        <v>4103889.4182</v>
      </c>
      <c r="C20" s="319">
        <v>9917103</v>
      </c>
      <c r="D20" s="319">
        <f t="shared" si="0"/>
        <v>14020992.418200001</v>
      </c>
      <c r="F20" s="319">
        <v>94804</v>
      </c>
    </row>
    <row r="21" spans="1:6" ht="13.5" customHeight="1">
      <c r="A21" s="446" t="s">
        <v>347</v>
      </c>
      <c r="B21" s="318">
        <f>'- 50 -'!G21</f>
        <v>2812046.6814</v>
      </c>
      <c r="C21" s="318">
        <v>8615000</v>
      </c>
      <c r="D21" s="318">
        <f t="shared" si="0"/>
        <v>11427046.681400001</v>
      </c>
      <c r="F21" s="318">
        <v>124194</v>
      </c>
    </row>
    <row r="22" spans="1:6" ht="13.5" customHeight="1">
      <c r="A22" s="447" t="s">
        <v>348</v>
      </c>
      <c r="B22" s="319">
        <f>'- 50 -'!G22</f>
        <v>1370047.1268000002</v>
      </c>
      <c r="C22" s="319">
        <v>3257427</v>
      </c>
      <c r="D22" s="319">
        <f t="shared" si="0"/>
        <v>4627474.126800001</v>
      </c>
      <c r="F22" s="319">
        <v>85711</v>
      </c>
    </row>
    <row r="23" spans="1:6" ht="13.5" customHeight="1">
      <c r="A23" s="446" t="s">
        <v>349</v>
      </c>
      <c r="B23" s="318">
        <f>'- 50 -'!G23</f>
        <v>651187.2048</v>
      </c>
      <c r="C23" s="318">
        <v>2840917</v>
      </c>
      <c r="D23" s="318">
        <f t="shared" si="0"/>
        <v>3492104.2048</v>
      </c>
      <c r="F23" s="318">
        <v>98024</v>
      </c>
    </row>
    <row r="24" spans="1:6" ht="13.5" customHeight="1">
      <c r="A24" s="447" t="s">
        <v>350</v>
      </c>
      <c r="B24" s="319">
        <f>'- 50 -'!G24</f>
        <v>4481864.6664</v>
      </c>
      <c r="C24" s="319">
        <v>13309051</v>
      </c>
      <c r="D24" s="319">
        <f t="shared" si="0"/>
        <v>17790915.6664</v>
      </c>
      <c r="F24" s="319">
        <v>144678</v>
      </c>
    </row>
    <row r="25" spans="1:6" ht="13.5" customHeight="1">
      <c r="A25" s="446" t="s">
        <v>351</v>
      </c>
      <c r="B25" s="318">
        <f>'- 50 -'!G25</f>
        <v>16787154.027732</v>
      </c>
      <c r="C25" s="318">
        <v>50508020</v>
      </c>
      <c r="D25" s="318">
        <f t="shared" si="0"/>
        <v>67295174.027732</v>
      </c>
      <c r="F25" s="318">
        <v>126789</v>
      </c>
    </row>
    <row r="26" spans="1:6" ht="13.5" customHeight="1">
      <c r="A26" s="447" t="s">
        <v>352</v>
      </c>
      <c r="B26" s="319">
        <f>'- 50 -'!G26</f>
        <v>2206960.3908</v>
      </c>
      <c r="C26" s="319">
        <v>8561909</v>
      </c>
      <c r="D26" s="319">
        <f t="shared" si="0"/>
        <v>10768869.3908</v>
      </c>
      <c r="F26" s="319">
        <v>123199</v>
      </c>
    </row>
    <row r="27" spans="1:6" ht="13.5" customHeight="1">
      <c r="A27" s="446" t="s">
        <v>353</v>
      </c>
      <c r="B27" s="318">
        <f>'- 50 -'!G27</f>
        <v>1609623.9786</v>
      </c>
      <c r="C27" s="318">
        <v>6287110</v>
      </c>
      <c r="D27" s="318">
        <f t="shared" si="0"/>
        <v>7896733.9786</v>
      </c>
      <c r="F27" s="318">
        <v>70636</v>
      </c>
    </row>
    <row r="28" spans="1:6" ht="13.5" customHeight="1">
      <c r="A28" s="447" t="s">
        <v>354</v>
      </c>
      <c r="B28" s="319">
        <f>'- 50 -'!G28</f>
        <v>2105397.6636</v>
      </c>
      <c r="C28" s="319">
        <v>6292034</v>
      </c>
      <c r="D28" s="319">
        <f t="shared" si="0"/>
        <v>8397431.6636</v>
      </c>
      <c r="F28" s="319">
        <v>150644</v>
      </c>
    </row>
    <row r="29" spans="1:6" ht="13.5" customHeight="1">
      <c r="A29" s="446" t="s">
        <v>355</v>
      </c>
      <c r="B29" s="318">
        <f>'- 50 -'!G29</f>
        <v>17725529.358570002</v>
      </c>
      <c r="C29" s="318">
        <v>53915276</v>
      </c>
      <c r="D29" s="318">
        <f t="shared" si="0"/>
        <v>71640805.35857001</v>
      </c>
      <c r="F29" s="318">
        <v>166931</v>
      </c>
    </row>
    <row r="30" spans="1:6" ht="13.5" customHeight="1">
      <c r="A30" s="447" t="s">
        <v>356</v>
      </c>
      <c r="B30" s="319">
        <f>'- 50 -'!G30</f>
        <v>1019987.0406000001</v>
      </c>
      <c r="C30" s="319">
        <v>3589867</v>
      </c>
      <c r="D30" s="319">
        <f t="shared" si="0"/>
        <v>4609854.0406</v>
      </c>
      <c r="F30" s="319">
        <v>129012</v>
      </c>
    </row>
    <row r="31" spans="1:6" ht="13.5" customHeight="1">
      <c r="A31" s="446" t="s">
        <v>357</v>
      </c>
      <c r="B31" s="318">
        <f>'- 50 -'!G31</f>
        <v>3677202.2232</v>
      </c>
      <c r="C31" s="318">
        <v>8718259</v>
      </c>
      <c r="D31" s="318">
        <f t="shared" si="0"/>
        <v>12395461.2232</v>
      </c>
      <c r="F31" s="318">
        <v>142233</v>
      </c>
    </row>
    <row r="32" spans="1:6" ht="13.5" customHeight="1">
      <c r="A32" s="447" t="s">
        <v>358</v>
      </c>
      <c r="B32" s="319">
        <f>'- 50 -'!G32</f>
        <v>1921076.7114000001</v>
      </c>
      <c r="C32" s="319">
        <v>7708215</v>
      </c>
      <c r="D32" s="319">
        <f t="shared" si="0"/>
        <v>9629291.7114</v>
      </c>
      <c r="F32" s="319">
        <v>159451</v>
      </c>
    </row>
    <row r="33" spans="1:6" ht="13.5" customHeight="1">
      <c r="A33" s="446" t="s">
        <v>359</v>
      </c>
      <c r="B33" s="318">
        <f>'- 50 -'!G33</f>
        <v>1698766.5882</v>
      </c>
      <c r="C33" s="318">
        <v>8332877</v>
      </c>
      <c r="D33" s="318">
        <f t="shared" si="0"/>
        <v>10031643.5882</v>
      </c>
      <c r="F33" s="318">
        <v>134616</v>
      </c>
    </row>
    <row r="34" spans="1:6" ht="13.5" customHeight="1">
      <c r="A34" s="447" t="s">
        <v>360</v>
      </c>
      <c r="B34" s="319">
        <f>'- 50 -'!G34</f>
        <v>2454734.2182</v>
      </c>
      <c r="C34" s="319">
        <v>8370287.047575012</v>
      </c>
      <c r="D34" s="319">
        <f t="shared" si="0"/>
        <v>10825021.265775012</v>
      </c>
      <c r="F34" s="319">
        <v>155635</v>
      </c>
    </row>
    <row r="35" spans="1:6" ht="13.5" customHeight="1">
      <c r="A35" s="446" t="s">
        <v>361</v>
      </c>
      <c r="B35" s="318">
        <f>'- 50 -'!G35</f>
        <v>15666519.236775</v>
      </c>
      <c r="C35" s="318">
        <v>48434908</v>
      </c>
      <c r="D35" s="318">
        <f t="shared" si="0"/>
        <v>64101427.236774996</v>
      </c>
      <c r="F35" s="318">
        <v>115892</v>
      </c>
    </row>
    <row r="36" spans="1:6" ht="13.5" customHeight="1">
      <c r="A36" s="447" t="s">
        <v>362</v>
      </c>
      <c r="B36" s="319">
        <f>'- 50 -'!G36</f>
        <v>2090087.0364</v>
      </c>
      <c r="C36" s="319">
        <v>6132705</v>
      </c>
      <c r="D36" s="319">
        <f t="shared" si="0"/>
        <v>8222792.0364</v>
      </c>
      <c r="F36" s="319">
        <v>145868</v>
      </c>
    </row>
    <row r="37" spans="1:6" ht="13.5" customHeight="1">
      <c r="A37" s="446" t="s">
        <v>363</v>
      </c>
      <c r="B37" s="318">
        <f>'- 50 -'!G37</f>
        <v>3054331.0974000003</v>
      </c>
      <c r="C37" s="318">
        <v>10984996</v>
      </c>
      <c r="D37" s="318">
        <f t="shared" si="0"/>
        <v>14039327.0974</v>
      </c>
      <c r="F37" s="318">
        <v>94759</v>
      </c>
    </row>
    <row r="38" spans="1:6" ht="13.5" customHeight="1">
      <c r="A38" s="447" t="s">
        <v>364</v>
      </c>
      <c r="B38" s="319">
        <f>'- 50 -'!G38</f>
        <v>6418448.9358</v>
      </c>
      <c r="C38" s="319">
        <v>25576531</v>
      </c>
      <c r="D38" s="319">
        <f t="shared" si="0"/>
        <v>31994979.9358</v>
      </c>
      <c r="F38" s="319">
        <v>107426</v>
      </c>
    </row>
    <row r="39" spans="1:6" ht="13.5" customHeight="1">
      <c r="A39" s="446" t="s">
        <v>365</v>
      </c>
      <c r="B39" s="318">
        <f>'- 50 -'!G39</f>
        <v>1734096.9162</v>
      </c>
      <c r="C39" s="318">
        <v>6413633</v>
      </c>
      <c r="D39" s="318">
        <f t="shared" si="0"/>
        <v>8147729.9162</v>
      </c>
      <c r="F39" s="318">
        <v>171816</v>
      </c>
    </row>
    <row r="40" spans="1:6" ht="13.5" customHeight="1">
      <c r="A40" s="447" t="s">
        <v>366</v>
      </c>
      <c r="B40" s="319">
        <f>'- 50 -'!G40</f>
        <v>15578311.3134</v>
      </c>
      <c r="C40" s="319">
        <v>31019277</v>
      </c>
      <c r="D40" s="319">
        <f t="shared" si="0"/>
        <v>46597588.3134</v>
      </c>
      <c r="F40" s="319">
        <v>176261</v>
      </c>
    </row>
    <row r="41" spans="1:6" ht="13.5" customHeight="1">
      <c r="A41" s="446" t="s">
        <v>367</v>
      </c>
      <c r="B41" s="318">
        <f>'- 50 -'!G41</f>
        <v>4934702.454</v>
      </c>
      <c r="C41" s="318">
        <v>16261452</v>
      </c>
      <c r="D41" s="318">
        <f t="shared" si="0"/>
        <v>21196154.454</v>
      </c>
      <c r="F41" s="318">
        <v>140941</v>
      </c>
    </row>
    <row r="42" spans="1:6" ht="13.5" customHeight="1">
      <c r="A42" s="447" t="s">
        <v>368</v>
      </c>
      <c r="B42" s="319">
        <f>'- 50 -'!G42</f>
        <v>1306141.386</v>
      </c>
      <c r="C42" s="319">
        <v>4765704</v>
      </c>
      <c r="D42" s="319">
        <f t="shared" si="0"/>
        <v>6071845.386</v>
      </c>
      <c r="F42" s="319">
        <v>115228</v>
      </c>
    </row>
    <row r="43" spans="1:6" ht="13.5" customHeight="1">
      <c r="A43" s="446" t="s">
        <v>369</v>
      </c>
      <c r="B43" s="318">
        <f>'- 50 -'!G43</f>
        <v>916287.7614</v>
      </c>
      <c r="C43" s="318">
        <v>3702314</v>
      </c>
      <c r="D43" s="318">
        <f t="shared" si="0"/>
        <v>4618601.7614</v>
      </c>
      <c r="F43" s="318">
        <v>147657</v>
      </c>
    </row>
    <row r="44" spans="1:6" ht="13.5" customHeight="1">
      <c r="A44" s="447" t="s">
        <v>370</v>
      </c>
      <c r="B44" s="319">
        <f>'- 50 -'!G44</f>
        <v>365152.3854</v>
      </c>
      <c r="C44" s="319">
        <v>2095642</v>
      </c>
      <c r="D44" s="319">
        <f t="shared" si="0"/>
        <v>2460794.3854</v>
      </c>
      <c r="F44" s="319">
        <v>103134</v>
      </c>
    </row>
    <row r="45" spans="1:6" ht="13.5" customHeight="1">
      <c r="A45" s="446" t="s">
        <v>371</v>
      </c>
      <c r="B45" s="318">
        <f>'- 50 -'!G45</f>
        <v>1247874.8964</v>
      </c>
      <c r="C45" s="318">
        <v>3633747</v>
      </c>
      <c r="D45" s="318">
        <f t="shared" si="0"/>
        <v>4881621.8964</v>
      </c>
      <c r="F45" s="318">
        <v>116470</v>
      </c>
    </row>
    <row r="46" spans="1:6" ht="13.5" customHeight="1">
      <c r="A46" s="447" t="s">
        <v>372</v>
      </c>
      <c r="B46" s="319">
        <f>'- 50 -'!G46</f>
        <v>43180524.6444</v>
      </c>
      <c r="C46" s="319">
        <v>112948434</v>
      </c>
      <c r="D46" s="319">
        <f t="shared" si="0"/>
        <v>156128958.6444</v>
      </c>
      <c r="F46" s="319">
        <v>131827</v>
      </c>
    </row>
    <row r="47" spans="1:6" ht="13.5" customHeight="1">
      <c r="A47" s="446" t="s">
        <v>376</v>
      </c>
      <c r="B47" s="318"/>
      <c r="C47" s="318"/>
      <c r="D47" s="318"/>
      <c r="F47" s="318"/>
    </row>
    <row r="48" spans="1:6" ht="4.5" customHeight="1">
      <c r="A48" s="448"/>
      <c r="B48" s="437"/>
      <c r="C48" s="437"/>
      <c r="D48" s="437"/>
      <c r="F48" s="437"/>
    </row>
    <row r="49" spans="1:6" ht="13.5" customHeight="1">
      <c r="A49" s="418" t="s">
        <v>373</v>
      </c>
      <c r="B49" s="321">
        <f>SUM(B11:B47)</f>
        <v>182826764.31587702</v>
      </c>
      <c r="C49" s="321">
        <f>SUM(C11:C47)</f>
        <v>523762915.047575</v>
      </c>
      <c r="D49" s="321">
        <f>SUM(D11:D47)</f>
        <v>706589679.3634521</v>
      </c>
      <c r="F49" s="321">
        <v>129810</v>
      </c>
    </row>
    <row r="50" spans="1:6" ht="69.75" customHeight="1">
      <c r="A50" s="372" t="s">
        <v>3</v>
      </c>
      <c r="B50" s="336"/>
      <c r="C50" s="336"/>
      <c r="D50" s="336"/>
      <c r="E50" s="336"/>
      <c r="F50" s="336"/>
    </row>
    <row r="51" ht="12.75">
      <c r="A51" s="339" t="s">
        <v>446</v>
      </c>
    </row>
    <row r="52" ht="12.75">
      <c r="A52" s="339" t="s">
        <v>447</v>
      </c>
    </row>
    <row r="53" ht="12.75">
      <c r="A53" s="305" t="s">
        <v>448</v>
      </c>
    </row>
    <row r="54" ht="12.75">
      <c r="A54" s="305" t="s">
        <v>449</v>
      </c>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47.xml><?xml version="1.0" encoding="utf-8"?>
<worksheet xmlns="http://schemas.openxmlformats.org/spreadsheetml/2006/main" xmlns:r="http://schemas.openxmlformats.org/officeDocument/2006/relationships">
  <sheetPr codeName="Sheet45">
    <pageSetUpPr fitToPage="1"/>
  </sheetPr>
  <dimension ref="A1:F58"/>
  <sheetViews>
    <sheetView showGridLines="0" showZeros="0" workbookViewId="0" topLeftCell="A1">
      <selection activeCell="A1" sqref="A1"/>
    </sheetView>
  </sheetViews>
  <sheetFormatPr defaultColWidth="19.83203125" defaultRowHeight="12"/>
  <cols>
    <col min="1" max="1" width="33.83203125" style="68" customWidth="1"/>
    <col min="2" max="2" width="22.83203125" style="68" customWidth="1"/>
    <col min="3" max="3" width="18.83203125" style="68" customWidth="1"/>
    <col min="4" max="5" width="19.83203125" style="68" customWidth="1"/>
    <col min="6" max="16384" width="19.83203125" style="68" customWidth="1"/>
  </cols>
  <sheetData>
    <row r="1" spans="1:6" ht="6.75" customHeight="1">
      <c r="A1" s="66"/>
      <c r="B1" s="66"/>
      <c r="C1" s="66"/>
      <c r="D1" s="66"/>
      <c r="E1" s="66"/>
      <c r="F1" s="66"/>
    </row>
    <row r="2" spans="1:6" ht="15.75" customHeight="1">
      <c r="A2" s="85"/>
      <c r="B2" s="534" t="s">
        <v>574</v>
      </c>
      <c r="C2" s="387"/>
      <c r="D2" s="388"/>
      <c r="E2" s="388"/>
      <c r="F2" s="360" t="s">
        <v>255</v>
      </c>
    </row>
    <row r="3" spans="1:6" ht="15.75" customHeight="1">
      <c r="A3" s="88"/>
      <c r="B3" s="66"/>
      <c r="C3" s="66"/>
      <c r="D3" s="66"/>
      <c r="E3" s="66"/>
      <c r="F3" s="66"/>
    </row>
    <row r="4" spans="2:6" ht="15.75" customHeight="1">
      <c r="B4" s="391" t="s">
        <v>417</v>
      </c>
      <c r="C4" s="90"/>
      <c r="D4" s="90"/>
      <c r="E4" s="90"/>
      <c r="F4" s="91"/>
    </row>
    <row r="5" spans="2:6" ht="15.75" customHeight="1">
      <c r="B5" s="392" t="s">
        <v>328</v>
      </c>
      <c r="C5" s="92"/>
      <c r="D5" s="113"/>
      <c r="E5" s="113"/>
      <c r="F5" s="114"/>
    </row>
    <row r="6" spans="2:6" ht="15.75" customHeight="1">
      <c r="B6" s="102" t="s">
        <v>118</v>
      </c>
      <c r="C6" s="86"/>
      <c r="D6" s="86"/>
      <c r="E6" s="115"/>
      <c r="F6" s="116"/>
    </row>
    <row r="7" spans="2:6" ht="15.75" customHeight="1">
      <c r="B7" s="94"/>
      <c r="C7" s="36"/>
      <c r="D7" s="36"/>
      <c r="E7" s="36"/>
      <c r="F7" s="36"/>
    </row>
    <row r="8" spans="1:6" ht="15.75" customHeight="1">
      <c r="A8" s="323"/>
      <c r="B8" s="489" t="s">
        <v>324</v>
      </c>
      <c r="C8" s="97" t="s">
        <v>336</v>
      </c>
      <c r="D8" s="97" t="s">
        <v>250</v>
      </c>
      <c r="E8" s="97" t="s">
        <v>251</v>
      </c>
      <c r="F8" s="97" t="s">
        <v>143</v>
      </c>
    </row>
    <row r="9" spans="1:6" ht="15.75" customHeight="1">
      <c r="A9" s="324" t="s">
        <v>99</v>
      </c>
      <c r="B9" s="490" t="s">
        <v>317</v>
      </c>
      <c r="C9" s="99" t="s">
        <v>288</v>
      </c>
      <c r="D9" s="99" t="s">
        <v>195</v>
      </c>
      <c r="E9" s="99" t="s">
        <v>28</v>
      </c>
      <c r="F9" s="99" t="s">
        <v>171</v>
      </c>
    </row>
    <row r="10" spans="1:6" ht="4.5" customHeight="1">
      <c r="A10" s="63"/>
      <c r="D10" s="66"/>
      <c r="E10" s="66"/>
      <c r="F10" s="66"/>
    </row>
    <row r="11" spans="1:6" ht="13.5" customHeight="1">
      <c r="A11" s="422" t="s">
        <v>338</v>
      </c>
      <c r="B11" s="318">
        <v>2889201</v>
      </c>
      <c r="C11" s="318">
        <v>184114</v>
      </c>
      <c r="D11" s="318">
        <v>80930</v>
      </c>
      <c r="E11" s="318">
        <v>64744</v>
      </c>
      <c r="F11" s="318">
        <v>145674</v>
      </c>
    </row>
    <row r="12" spans="1:6" ht="13.5" customHeight="1">
      <c r="A12" s="423" t="s">
        <v>339</v>
      </c>
      <c r="B12" s="319">
        <v>4132097</v>
      </c>
      <c r="C12" s="319">
        <v>454429</v>
      </c>
      <c r="D12" s="319">
        <v>115745</v>
      </c>
      <c r="E12" s="319">
        <v>92596</v>
      </c>
      <c r="F12" s="319">
        <v>208341</v>
      </c>
    </row>
    <row r="13" spans="1:6" ht="13.5" customHeight="1">
      <c r="A13" s="422" t="s">
        <v>340</v>
      </c>
      <c r="B13" s="318">
        <v>12812700</v>
      </c>
      <c r="C13" s="318">
        <v>100100</v>
      </c>
      <c r="D13" s="318">
        <v>358900</v>
      </c>
      <c r="E13" s="318">
        <v>287100</v>
      </c>
      <c r="F13" s="318">
        <v>646000</v>
      </c>
    </row>
    <row r="14" spans="1:6" ht="13.5" customHeight="1">
      <c r="A14" s="423" t="s">
        <v>377</v>
      </c>
      <c r="B14" s="319">
        <v>7626056</v>
      </c>
      <c r="C14" s="319">
        <v>816845</v>
      </c>
      <c r="D14" s="319">
        <v>213615</v>
      </c>
      <c r="E14" s="319">
        <v>170892</v>
      </c>
      <c r="F14" s="319">
        <v>384507</v>
      </c>
    </row>
    <row r="15" spans="1:6" ht="13.5" customHeight="1">
      <c r="A15" s="422" t="s">
        <v>341</v>
      </c>
      <c r="B15" s="318">
        <v>3174944</v>
      </c>
      <c r="C15" s="318">
        <v>0</v>
      </c>
      <c r="D15" s="318">
        <v>82405</v>
      </c>
      <c r="E15" s="318">
        <v>65924</v>
      </c>
      <c r="F15" s="318">
        <v>148329</v>
      </c>
    </row>
    <row r="16" spans="1:6" ht="13.5" customHeight="1">
      <c r="A16" s="423" t="s">
        <v>342</v>
      </c>
      <c r="B16" s="319">
        <v>2231786</v>
      </c>
      <c r="C16" s="319">
        <v>0</v>
      </c>
      <c r="D16" s="319">
        <v>62515</v>
      </c>
      <c r="E16" s="319">
        <v>50012</v>
      </c>
      <c r="F16" s="319">
        <v>112527</v>
      </c>
    </row>
    <row r="17" spans="1:6" ht="13.5" customHeight="1">
      <c r="A17" s="422" t="s">
        <v>343</v>
      </c>
      <c r="B17" s="318">
        <v>2651261</v>
      </c>
      <c r="C17" s="318">
        <v>316935</v>
      </c>
      <c r="D17" s="318">
        <v>74265</v>
      </c>
      <c r="E17" s="318">
        <v>59412</v>
      </c>
      <c r="F17" s="318">
        <v>133677</v>
      </c>
    </row>
    <row r="18" spans="1:6" ht="13.5" customHeight="1">
      <c r="A18" s="423" t="s">
        <v>344</v>
      </c>
      <c r="B18" s="319">
        <v>5851052</v>
      </c>
      <c r="C18" s="319">
        <v>1334255</v>
      </c>
      <c r="D18" s="319">
        <v>163895</v>
      </c>
      <c r="E18" s="319">
        <v>131116</v>
      </c>
      <c r="F18" s="319">
        <v>295011</v>
      </c>
    </row>
    <row r="19" spans="1:6" ht="13.5" customHeight="1">
      <c r="A19" s="422" t="s">
        <v>345</v>
      </c>
      <c r="B19" s="318">
        <v>5226480</v>
      </c>
      <c r="C19" s="318">
        <v>267951</v>
      </c>
      <c r="D19" s="318">
        <v>146400</v>
      </c>
      <c r="E19" s="318">
        <v>117120</v>
      </c>
      <c r="F19" s="318">
        <v>263520</v>
      </c>
    </row>
    <row r="20" spans="1:6" ht="13.5" customHeight="1">
      <c r="A20" s="423" t="s">
        <v>346</v>
      </c>
      <c r="B20" s="319">
        <v>10828822</v>
      </c>
      <c r="C20" s="319">
        <v>234958</v>
      </c>
      <c r="D20" s="319">
        <v>305785</v>
      </c>
      <c r="E20" s="319">
        <v>244628</v>
      </c>
      <c r="F20" s="319">
        <v>550413</v>
      </c>
    </row>
    <row r="21" spans="1:6" ht="13.5" customHeight="1">
      <c r="A21" s="422" t="s">
        <v>347</v>
      </c>
      <c r="B21" s="318">
        <v>5907279</v>
      </c>
      <c r="C21" s="318">
        <v>471919</v>
      </c>
      <c r="D21" s="318">
        <v>165470</v>
      </c>
      <c r="E21" s="318">
        <v>132376</v>
      </c>
      <c r="F21" s="318">
        <v>297846</v>
      </c>
    </row>
    <row r="22" spans="1:6" ht="13.5" customHeight="1">
      <c r="A22" s="423" t="s">
        <v>348</v>
      </c>
      <c r="B22" s="319">
        <v>2956674</v>
      </c>
      <c r="C22" s="319" t="s">
        <v>3</v>
      </c>
      <c r="D22" s="319">
        <v>82820</v>
      </c>
      <c r="E22" s="319">
        <v>66256</v>
      </c>
      <c r="F22" s="319">
        <v>149076</v>
      </c>
    </row>
    <row r="23" spans="1:6" ht="13.5" customHeight="1">
      <c r="A23" s="422" t="s">
        <v>349</v>
      </c>
      <c r="B23" s="318">
        <v>2443844</v>
      </c>
      <c r="C23" s="318">
        <v>444244</v>
      </c>
      <c r="D23" s="318">
        <v>68455</v>
      </c>
      <c r="E23" s="318">
        <v>54764</v>
      </c>
      <c r="F23" s="318">
        <v>123219</v>
      </c>
    </row>
    <row r="24" spans="1:6" ht="13.5" customHeight="1">
      <c r="A24" s="423" t="s">
        <v>350</v>
      </c>
      <c r="B24" s="319">
        <v>8159414</v>
      </c>
      <c r="C24" s="319">
        <v>383521</v>
      </c>
      <c r="D24" s="319">
        <v>228555</v>
      </c>
      <c r="E24" s="319">
        <v>182844</v>
      </c>
      <c r="F24" s="319">
        <v>411399</v>
      </c>
    </row>
    <row r="25" spans="1:6" ht="13.5" customHeight="1">
      <c r="A25" s="422" t="s">
        <v>351</v>
      </c>
      <c r="B25" s="318">
        <v>26673612</v>
      </c>
      <c r="C25" s="318">
        <v>0</v>
      </c>
      <c r="D25" s="318">
        <v>747160</v>
      </c>
      <c r="E25" s="318">
        <v>597728</v>
      </c>
      <c r="F25" s="318">
        <v>1344888</v>
      </c>
    </row>
    <row r="26" spans="1:6" ht="13.5" customHeight="1">
      <c r="A26" s="423" t="s">
        <v>352</v>
      </c>
      <c r="B26" s="319">
        <v>5722710</v>
      </c>
      <c r="C26" s="319">
        <v>582189</v>
      </c>
      <c r="D26" s="319">
        <v>160300</v>
      </c>
      <c r="E26" s="319">
        <v>128240</v>
      </c>
      <c r="F26" s="319">
        <v>288540</v>
      </c>
    </row>
    <row r="27" spans="1:6" ht="13.5" customHeight="1">
      <c r="A27" s="422" t="s">
        <v>353</v>
      </c>
      <c r="B27" s="318">
        <v>5831060</v>
      </c>
      <c r="C27" s="318">
        <v>0</v>
      </c>
      <c r="D27" s="318">
        <v>163335</v>
      </c>
      <c r="E27" s="318">
        <v>130668</v>
      </c>
      <c r="F27" s="318">
        <v>294003</v>
      </c>
    </row>
    <row r="28" spans="1:6" ht="13.5" customHeight="1">
      <c r="A28" s="423" t="s">
        <v>354</v>
      </c>
      <c r="B28" s="319">
        <v>3555185</v>
      </c>
      <c r="C28" s="319">
        <v>582917</v>
      </c>
      <c r="D28" s="319">
        <v>99585</v>
      </c>
      <c r="E28" s="319">
        <v>79668</v>
      </c>
      <c r="F28" s="319">
        <v>179253</v>
      </c>
    </row>
    <row r="29" spans="1:6" ht="13.5" customHeight="1">
      <c r="A29" s="422" t="s">
        <v>355</v>
      </c>
      <c r="B29" s="318">
        <v>24335619</v>
      </c>
      <c r="C29" s="318">
        <v>0</v>
      </c>
      <c r="D29" s="318">
        <v>681670</v>
      </c>
      <c r="E29" s="318">
        <v>545336</v>
      </c>
      <c r="F29" s="318">
        <v>1227006</v>
      </c>
    </row>
    <row r="30" spans="1:6" ht="13.5" customHeight="1">
      <c r="A30" s="423" t="s">
        <v>356</v>
      </c>
      <c r="B30" s="319">
        <v>2289441</v>
      </c>
      <c r="C30" s="319">
        <v>332025</v>
      </c>
      <c r="D30" s="319">
        <v>64130</v>
      </c>
      <c r="E30" s="319">
        <v>51304</v>
      </c>
      <c r="F30" s="319">
        <v>115434</v>
      </c>
    </row>
    <row r="31" spans="1:6" ht="13.5" customHeight="1">
      <c r="A31" s="422" t="s">
        <v>357</v>
      </c>
      <c r="B31" s="318">
        <v>5892821</v>
      </c>
      <c r="C31" s="318">
        <v>221323</v>
      </c>
      <c r="D31" s="318">
        <v>165065</v>
      </c>
      <c r="E31" s="318">
        <v>132052</v>
      </c>
      <c r="F31" s="318">
        <v>297117</v>
      </c>
    </row>
    <row r="32" spans="1:6" ht="13.5" customHeight="1">
      <c r="A32" s="423" t="s">
        <v>358</v>
      </c>
      <c r="B32" s="319">
        <v>4186539</v>
      </c>
      <c r="C32" s="319">
        <v>678486</v>
      </c>
      <c r="D32" s="319">
        <v>117270</v>
      </c>
      <c r="E32" s="319">
        <v>93816</v>
      </c>
      <c r="F32" s="319">
        <v>211086</v>
      </c>
    </row>
    <row r="33" spans="1:6" ht="13.5" customHeight="1">
      <c r="A33" s="422" t="s">
        <v>359</v>
      </c>
      <c r="B33" s="318">
        <v>4450184</v>
      </c>
      <c r="C33" s="318">
        <v>909467</v>
      </c>
      <c r="D33" s="318">
        <v>124655</v>
      </c>
      <c r="E33" s="318">
        <v>99724</v>
      </c>
      <c r="F33" s="318">
        <v>224379</v>
      </c>
    </row>
    <row r="34" spans="1:6" ht="13.5" customHeight="1">
      <c r="A34" s="423" t="s">
        <v>360</v>
      </c>
      <c r="B34" s="319">
        <v>3925572</v>
      </c>
      <c r="C34" s="319">
        <v>584129</v>
      </c>
      <c r="D34" s="319">
        <v>109960</v>
      </c>
      <c r="E34" s="319">
        <v>87968</v>
      </c>
      <c r="F34" s="319">
        <v>197928</v>
      </c>
    </row>
    <row r="35" spans="1:6" ht="13.5" customHeight="1">
      <c r="A35" s="422" t="s">
        <v>361</v>
      </c>
      <c r="B35" s="318">
        <v>31616991</v>
      </c>
      <c r="C35" s="318">
        <v>0</v>
      </c>
      <c r="D35" s="318">
        <v>885630</v>
      </c>
      <c r="E35" s="318">
        <v>708504</v>
      </c>
      <c r="F35" s="318">
        <v>1594134</v>
      </c>
    </row>
    <row r="36" spans="1:6" ht="13.5" customHeight="1">
      <c r="A36" s="423" t="s">
        <v>362</v>
      </c>
      <c r="B36" s="319">
        <v>3614090</v>
      </c>
      <c r="C36" s="319">
        <v>412533</v>
      </c>
      <c r="D36" s="319">
        <v>101235</v>
      </c>
      <c r="E36" s="319">
        <v>80988</v>
      </c>
      <c r="F36" s="319">
        <v>182223</v>
      </c>
    </row>
    <row r="37" spans="1:6" ht="13.5" customHeight="1">
      <c r="A37" s="422" t="s">
        <v>363</v>
      </c>
      <c r="B37" s="318">
        <v>6033479</v>
      </c>
      <c r="C37" s="318">
        <v>531788</v>
      </c>
      <c r="D37" s="318">
        <v>169005</v>
      </c>
      <c r="E37" s="318">
        <v>135204</v>
      </c>
      <c r="F37" s="318">
        <v>304209</v>
      </c>
    </row>
    <row r="38" spans="1:6" ht="13.5" customHeight="1">
      <c r="A38" s="423" t="s">
        <v>364</v>
      </c>
      <c r="B38" s="319">
        <v>15184460</v>
      </c>
      <c r="C38" s="319">
        <v>0</v>
      </c>
      <c r="D38" s="319">
        <v>425335</v>
      </c>
      <c r="E38" s="319">
        <v>340268</v>
      </c>
      <c r="F38" s="319">
        <v>765603</v>
      </c>
    </row>
    <row r="39" spans="1:6" ht="13.5" customHeight="1">
      <c r="A39" s="422" t="s">
        <v>365</v>
      </c>
      <c r="B39" s="318">
        <v>3235848</v>
      </c>
      <c r="C39" s="318">
        <v>549655</v>
      </c>
      <c r="D39" s="318">
        <v>90640</v>
      </c>
      <c r="E39" s="318">
        <v>72512</v>
      </c>
      <c r="F39" s="318">
        <v>163152</v>
      </c>
    </row>
    <row r="40" spans="1:6" ht="13.5" customHeight="1">
      <c r="A40" s="423" t="s">
        <v>366</v>
      </c>
      <c r="B40" s="319">
        <v>16256531</v>
      </c>
      <c r="C40" s="319">
        <v>0</v>
      </c>
      <c r="D40" s="319">
        <v>455365</v>
      </c>
      <c r="E40" s="319">
        <v>364292</v>
      </c>
      <c r="F40" s="319">
        <v>819657</v>
      </c>
    </row>
    <row r="41" spans="1:6" ht="13.5" customHeight="1">
      <c r="A41" s="422" t="s">
        <v>367</v>
      </c>
      <c r="B41" s="318">
        <v>8687060</v>
      </c>
      <c r="C41" s="318">
        <v>500606</v>
      </c>
      <c r="D41" s="318">
        <v>243335</v>
      </c>
      <c r="E41" s="318">
        <v>194668</v>
      </c>
      <c r="F41" s="318">
        <v>438003</v>
      </c>
    </row>
    <row r="42" spans="1:6" ht="13.5" customHeight="1">
      <c r="A42" s="423" t="s">
        <v>368</v>
      </c>
      <c r="B42" s="319">
        <v>3220676</v>
      </c>
      <c r="C42" s="319">
        <v>341222</v>
      </c>
      <c r="D42" s="319">
        <v>90215</v>
      </c>
      <c r="E42" s="319">
        <v>72172</v>
      </c>
      <c r="F42" s="319">
        <v>162387</v>
      </c>
    </row>
    <row r="43" spans="1:6" ht="13.5" customHeight="1">
      <c r="A43" s="422" t="s">
        <v>369</v>
      </c>
      <c r="B43" s="318">
        <v>2172702</v>
      </c>
      <c r="C43" s="318">
        <v>171155</v>
      </c>
      <c r="D43" s="318">
        <v>60860</v>
      </c>
      <c r="E43" s="318">
        <v>48688</v>
      </c>
      <c r="F43" s="318">
        <v>109548</v>
      </c>
    </row>
    <row r="44" spans="1:6" ht="13.5" customHeight="1">
      <c r="A44" s="423" t="s">
        <v>370</v>
      </c>
      <c r="B44" s="319">
        <v>1449242</v>
      </c>
      <c r="C44" s="319">
        <v>324699</v>
      </c>
      <c r="D44" s="319">
        <v>40595</v>
      </c>
      <c r="E44" s="319">
        <v>32476</v>
      </c>
      <c r="F44" s="319">
        <v>73071</v>
      </c>
    </row>
    <row r="45" spans="1:6" ht="13.5" customHeight="1">
      <c r="A45" s="422" t="s">
        <v>371</v>
      </c>
      <c r="B45" s="318">
        <v>2584680</v>
      </c>
      <c r="C45" s="318">
        <v>28540</v>
      </c>
      <c r="D45" s="318">
        <v>72400</v>
      </c>
      <c r="E45" s="318">
        <v>57920</v>
      </c>
      <c r="F45" s="318">
        <v>130320</v>
      </c>
    </row>
    <row r="46" spans="1:6" ht="13.5" customHeight="1">
      <c r="A46" s="423" t="s">
        <v>372</v>
      </c>
      <c r="B46" s="319">
        <v>54351108</v>
      </c>
      <c r="C46" s="319">
        <v>0</v>
      </c>
      <c r="D46" s="319">
        <v>1522440</v>
      </c>
      <c r="E46" s="319">
        <v>1217952</v>
      </c>
      <c r="F46" s="319">
        <v>2740392</v>
      </c>
    </row>
    <row r="47" spans="1:6" ht="13.5" customHeight="1">
      <c r="A47" s="422" t="s">
        <v>376</v>
      </c>
      <c r="B47" s="318">
        <v>0</v>
      </c>
      <c r="C47" s="318">
        <v>0</v>
      </c>
      <c r="D47" s="318">
        <v>0</v>
      </c>
      <c r="E47" s="318">
        <v>0</v>
      </c>
      <c r="F47" s="318">
        <v>0</v>
      </c>
    </row>
    <row r="48" spans="1:6" ht="4.5" customHeight="1">
      <c r="A48" s="424"/>
      <c r="B48" s="437"/>
      <c r="C48" s="437"/>
      <c r="D48" s="437"/>
      <c r="E48" s="437"/>
      <c r="F48" s="437"/>
    </row>
    <row r="49" spans="1:6" ht="13.5" customHeight="1">
      <c r="A49" s="418" t="s">
        <v>373</v>
      </c>
      <c r="B49" s="321">
        <f>SUM(B11:B47)</f>
        <v>312161220</v>
      </c>
      <c r="C49" s="321">
        <f>SUM(C11:C47)</f>
        <v>11760005</v>
      </c>
      <c r="D49" s="321">
        <f>SUM(D11:D47)</f>
        <v>8739940</v>
      </c>
      <c r="E49" s="321">
        <f>SUM(E11:E47)</f>
        <v>6991932</v>
      </c>
      <c r="F49" s="321">
        <f>SUM(F11:F47)</f>
        <v>15731872</v>
      </c>
    </row>
    <row r="50" spans="1:6" ht="4.5" customHeight="1">
      <c r="A50" s="424" t="s">
        <v>3</v>
      </c>
      <c r="B50" s="437"/>
      <c r="C50" s="437"/>
      <c r="D50" s="437"/>
      <c r="E50" s="437"/>
      <c r="F50" s="437"/>
    </row>
    <row r="51" spans="1:6" ht="13.5" customHeight="1">
      <c r="A51" s="423" t="s">
        <v>374</v>
      </c>
      <c r="B51" s="319">
        <v>63350</v>
      </c>
      <c r="C51" s="319">
        <v>0</v>
      </c>
      <c r="D51" s="319">
        <v>3750</v>
      </c>
      <c r="E51" s="319">
        <v>3000</v>
      </c>
      <c r="F51" s="319">
        <v>6750</v>
      </c>
    </row>
    <row r="52" spans="1:6" ht="13.5" customHeight="1">
      <c r="A52" s="422" t="s">
        <v>375</v>
      </c>
      <c r="B52" s="318">
        <v>169400</v>
      </c>
      <c r="C52" s="318">
        <v>0</v>
      </c>
      <c r="D52" s="318">
        <v>12075</v>
      </c>
      <c r="E52" s="318">
        <v>9660</v>
      </c>
      <c r="F52" s="318">
        <v>21735</v>
      </c>
    </row>
    <row r="53" spans="1:6" ht="49.5" customHeight="1">
      <c r="A53" s="336"/>
      <c r="B53" s="325"/>
      <c r="C53" s="325"/>
      <c r="D53" s="325"/>
      <c r="E53" s="336"/>
      <c r="F53" s="325"/>
    </row>
    <row r="54" spans="1:6" ht="12" customHeight="1">
      <c r="A54" s="230" t="s">
        <v>580</v>
      </c>
      <c r="C54" s="100"/>
      <c r="D54" s="100"/>
      <c r="E54" s="100"/>
      <c r="F54" s="100"/>
    </row>
    <row r="55" spans="1:6" ht="12" customHeight="1">
      <c r="A55" s="230" t="s">
        <v>424</v>
      </c>
      <c r="C55" s="100"/>
      <c r="D55" s="100"/>
      <c r="E55" s="100"/>
      <c r="F55" s="100"/>
    </row>
    <row r="56" spans="1:6" ht="12" customHeight="1">
      <c r="A56" s="230"/>
      <c r="C56" s="100"/>
      <c r="D56" s="100"/>
      <c r="E56" s="100"/>
      <c r="F56" s="100"/>
    </row>
    <row r="57" spans="2:6" ht="12" customHeight="1">
      <c r="B57" s="10"/>
      <c r="C57" s="106"/>
      <c r="D57" s="106"/>
      <c r="E57" s="106"/>
      <c r="F57" s="106"/>
    </row>
    <row r="58" spans="1:6" ht="12" customHeight="1">
      <c r="A58" s="4"/>
      <c r="B58" s="10"/>
      <c r="C58" s="10"/>
      <c r="D58" s="10"/>
      <c r="E58" s="10"/>
      <c r="F58" s="10"/>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48.xml><?xml version="1.0" encoding="utf-8"?>
<worksheet xmlns="http://schemas.openxmlformats.org/spreadsheetml/2006/main" xmlns:r="http://schemas.openxmlformats.org/officeDocument/2006/relationships">
  <sheetPr codeName="Sheet451">
    <pageSetUpPr fitToPage="1"/>
  </sheetPr>
  <dimension ref="A1:F58"/>
  <sheetViews>
    <sheetView showGridLines="0" showZeros="0" workbookViewId="0" topLeftCell="A1">
      <selection activeCell="A1" sqref="A1"/>
    </sheetView>
  </sheetViews>
  <sheetFormatPr defaultColWidth="19.83203125" defaultRowHeight="12"/>
  <cols>
    <col min="1" max="1" width="34.83203125" style="68" customWidth="1"/>
    <col min="2" max="2" width="18.83203125" style="68" customWidth="1"/>
    <col min="3" max="3" width="21.83203125" style="68" customWidth="1"/>
    <col min="4" max="4" width="22.83203125" style="68" customWidth="1"/>
    <col min="5" max="5" width="18.83203125" style="68" customWidth="1"/>
    <col min="6" max="6" width="20.83203125" style="68" customWidth="1"/>
    <col min="7" max="16384" width="19.83203125" style="68" customWidth="1"/>
  </cols>
  <sheetData>
    <row r="1" spans="1:6" ht="6.75" customHeight="1">
      <c r="A1" s="66"/>
      <c r="B1" s="66"/>
      <c r="C1" s="66"/>
      <c r="D1" s="66"/>
      <c r="E1" s="66"/>
      <c r="F1" s="66"/>
    </row>
    <row r="2" spans="1:6" ht="15.75" customHeight="1">
      <c r="A2" s="85"/>
      <c r="B2" s="534" t="s">
        <v>574</v>
      </c>
      <c r="C2" s="387"/>
      <c r="D2" s="388"/>
      <c r="E2" s="390"/>
      <c r="F2" s="360" t="s">
        <v>256</v>
      </c>
    </row>
    <row r="3" spans="1:6" ht="15.75" customHeight="1">
      <c r="A3" s="88"/>
      <c r="B3" s="88"/>
      <c r="C3" s="66"/>
      <c r="D3" s="66"/>
      <c r="E3" s="66"/>
      <c r="F3" s="66"/>
    </row>
    <row r="4" spans="2:6" ht="15.75" customHeight="1">
      <c r="B4" s="391" t="s">
        <v>417</v>
      </c>
      <c r="C4" s="90"/>
      <c r="D4" s="90"/>
      <c r="E4" s="90"/>
      <c r="F4" s="91"/>
    </row>
    <row r="5" spans="2:6" ht="15.75" customHeight="1">
      <c r="B5" s="392" t="s">
        <v>327</v>
      </c>
      <c r="C5" s="92"/>
      <c r="D5" s="92"/>
      <c r="E5" s="113"/>
      <c r="F5" s="93"/>
    </row>
    <row r="6" spans="2:6" ht="15.75" customHeight="1">
      <c r="B6" s="393" t="s">
        <v>118</v>
      </c>
      <c r="C6" s="86"/>
      <c r="D6" s="86"/>
      <c r="E6" s="86"/>
      <c r="F6" s="109"/>
    </row>
    <row r="7" spans="2:6" ht="15.75" customHeight="1">
      <c r="B7" s="94" t="s">
        <v>126</v>
      </c>
      <c r="C7" s="36"/>
      <c r="D7" s="36"/>
      <c r="E7" s="36"/>
      <c r="F7" s="94" t="s">
        <v>68</v>
      </c>
    </row>
    <row r="8" spans="1:6" ht="15.75" customHeight="1">
      <c r="A8" s="323"/>
      <c r="B8" s="489" t="s">
        <v>140</v>
      </c>
      <c r="C8" s="97" t="s">
        <v>142</v>
      </c>
      <c r="D8" s="97" t="s">
        <v>144</v>
      </c>
      <c r="E8" s="96"/>
      <c r="F8" s="97" t="s">
        <v>145</v>
      </c>
    </row>
    <row r="9" spans="1:6" ht="15.75" customHeight="1">
      <c r="A9" s="324" t="s">
        <v>99</v>
      </c>
      <c r="B9" s="490" t="s">
        <v>331</v>
      </c>
      <c r="C9" s="99" t="s">
        <v>170</v>
      </c>
      <c r="D9" s="99" t="s">
        <v>172</v>
      </c>
      <c r="E9" s="99" t="s">
        <v>169</v>
      </c>
      <c r="F9" s="99" t="s">
        <v>168</v>
      </c>
    </row>
    <row r="10" spans="1:6" ht="4.5" customHeight="1">
      <c r="A10" s="63"/>
      <c r="B10" s="66"/>
      <c r="E10" s="66"/>
      <c r="F10" s="66"/>
    </row>
    <row r="11" spans="1:6" ht="13.5" customHeight="1">
      <c r="A11" s="422" t="s">
        <v>338</v>
      </c>
      <c r="B11" s="318">
        <v>428929</v>
      </c>
      <c r="C11" s="318">
        <v>88732</v>
      </c>
      <c r="D11" s="318">
        <v>55032</v>
      </c>
      <c r="E11" s="318">
        <v>840675</v>
      </c>
      <c r="F11" s="318">
        <f>SUM('- 56 -'!B11:F11,B11:E11)</f>
        <v>4778031</v>
      </c>
    </row>
    <row r="12" spans="1:6" ht="13.5" customHeight="1">
      <c r="A12" s="423" t="s">
        <v>339</v>
      </c>
      <c r="B12" s="319">
        <v>613449</v>
      </c>
      <c r="C12" s="319">
        <v>121598</v>
      </c>
      <c r="D12" s="319">
        <v>78707</v>
      </c>
      <c r="E12" s="319">
        <v>1171500</v>
      </c>
      <c r="F12" s="319">
        <f>SUM('- 56 -'!B12:F12,B12:E12)</f>
        <v>6988462</v>
      </c>
    </row>
    <row r="13" spans="1:6" ht="13.5" customHeight="1">
      <c r="A13" s="422" t="s">
        <v>340</v>
      </c>
      <c r="B13" s="318">
        <v>1902200</v>
      </c>
      <c r="C13" s="318">
        <v>387400</v>
      </c>
      <c r="D13" s="318">
        <v>244100</v>
      </c>
      <c r="E13" s="318">
        <v>2814900</v>
      </c>
      <c r="F13" s="318">
        <f>SUM('- 56 -'!B13:F13,B13:E13)</f>
        <v>19553400</v>
      </c>
    </row>
    <row r="14" spans="1:6" ht="13.5" customHeight="1">
      <c r="A14" s="423" t="s">
        <v>377</v>
      </c>
      <c r="B14" s="319">
        <v>1132160</v>
      </c>
      <c r="C14" s="319">
        <v>220473</v>
      </c>
      <c r="D14" s="319">
        <v>145258</v>
      </c>
      <c r="E14" s="319">
        <v>2260500</v>
      </c>
      <c r="F14" s="319">
        <f>SUM('- 56 -'!B14:F14,B14:E14)</f>
        <v>12970306</v>
      </c>
    </row>
    <row r="15" spans="1:6" ht="13.5" customHeight="1">
      <c r="A15" s="422" t="s">
        <v>341</v>
      </c>
      <c r="B15" s="318">
        <v>436747</v>
      </c>
      <c r="C15" s="318">
        <v>92668</v>
      </c>
      <c r="D15" s="318">
        <v>56035</v>
      </c>
      <c r="E15" s="318">
        <v>863775</v>
      </c>
      <c r="F15" s="318">
        <f>SUM('- 56 -'!B15:F15,B15:E15)</f>
        <v>4920827</v>
      </c>
    </row>
    <row r="16" spans="1:6" ht="13.5" customHeight="1">
      <c r="A16" s="423" t="s">
        <v>342</v>
      </c>
      <c r="B16" s="319">
        <v>331330</v>
      </c>
      <c r="C16" s="319">
        <v>69110</v>
      </c>
      <c r="D16" s="319">
        <v>42510</v>
      </c>
      <c r="E16" s="319">
        <v>660000</v>
      </c>
      <c r="F16" s="319">
        <f>SUM('- 56 -'!B16:F16,B16:E16)</f>
        <v>3559790</v>
      </c>
    </row>
    <row r="17" spans="1:6" ht="13.5" customHeight="1">
      <c r="A17" s="422" t="s">
        <v>343</v>
      </c>
      <c r="B17" s="318">
        <v>393605</v>
      </c>
      <c r="C17" s="318">
        <v>80303</v>
      </c>
      <c r="D17" s="318">
        <v>50500</v>
      </c>
      <c r="E17" s="318">
        <v>911625</v>
      </c>
      <c r="F17" s="318">
        <f>SUM('- 56 -'!B17:F17,B17:E17)</f>
        <v>4671583</v>
      </c>
    </row>
    <row r="18" spans="1:6" ht="13.5" customHeight="1">
      <c r="A18" s="423" t="s">
        <v>344</v>
      </c>
      <c r="B18" s="319">
        <v>868644</v>
      </c>
      <c r="C18" s="319">
        <v>153348</v>
      </c>
      <c r="D18" s="319">
        <v>111449</v>
      </c>
      <c r="E18" s="319">
        <v>4074875</v>
      </c>
      <c r="F18" s="319">
        <f>SUM('- 56 -'!B18:F18,B18:E18)</f>
        <v>12983645</v>
      </c>
    </row>
    <row r="19" spans="1:6" ht="13.5" customHeight="1">
      <c r="A19" s="422" t="s">
        <v>345</v>
      </c>
      <c r="B19" s="318">
        <v>775920</v>
      </c>
      <c r="C19" s="318">
        <v>151946</v>
      </c>
      <c r="D19" s="318">
        <v>99552</v>
      </c>
      <c r="E19" s="318">
        <v>990000</v>
      </c>
      <c r="F19" s="318">
        <f>SUM('- 56 -'!B19:F19,B19:E19)</f>
        <v>8038889</v>
      </c>
    </row>
    <row r="20" spans="1:6" ht="13.5" customHeight="1">
      <c r="A20" s="423" t="s">
        <v>346</v>
      </c>
      <c r="B20" s="319">
        <v>1620661</v>
      </c>
      <c r="C20" s="319">
        <v>311493</v>
      </c>
      <c r="D20" s="319">
        <v>207934</v>
      </c>
      <c r="E20" s="319">
        <v>2062500</v>
      </c>
      <c r="F20" s="319">
        <f>SUM('- 56 -'!B20:F20,B20:E20)</f>
        <v>16367194</v>
      </c>
    </row>
    <row r="21" spans="1:6" ht="13.5" customHeight="1">
      <c r="A21" s="422" t="s">
        <v>347</v>
      </c>
      <c r="B21" s="318">
        <v>876991</v>
      </c>
      <c r="C21" s="318">
        <v>179941</v>
      </c>
      <c r="D21" s="318">
        <v>112520</v>
      </c>
      <c r="E21" s="318">
        <v>1669168</v>
      </c>
      <c r="F21" s="318">
        <f>SUM('- 56 -'!B21:F21,B21:E21)</f>
        <v>9813510</v>
      </c>
    </row>
    <row r="22" spans="1:6" ht="13.5" customHeight="1">
      <c r="A22" s="423" t="s">
        <v>348</v>
      </c>
      <c r="B22" s="319">
        <v>438946</v>
      </c>
      <c r="C22" s="319">
        <v>85764</v>
      </c>
      <c r="D22" s="319">
        <v>56318</v>
      </c>
      <c r="E22" s="319">
        <v>825000</v>
      </c>
      <c r="F22" s="319">
        <f>SUM('- 56 -'!B22:F22,B22:E22)</f>
        <v>4660854</v>
      </c>
    </row>
    <row r="23" spans="1:6" ht="13.5" customHeight="1">
      <c r="A23" s="422" t="s">
        <v>349</v>
      </c>
      <c r="B23" s="318">
        <v>362812</v>
      </c>
      <c r="C23" s="318">
        <v>75161</v>
      </c>
      <c r="D23" s="318">
        <v>46549</v>
      </c>
      <c r="E23" s="318">
        <v>660162</v>
      </c>
      <c r="F23" s="318">
        <f>SUM('- 56 -'!B23:F23,B23:E23)</f>
        <v>4279210</v>
      </c>
    </row>
    <row r="24" spans="1:6" ht="13.5" customHeight="1">
      <c r="A24" s="423" t="s">
        <v>350</v>
      </c>
      <c r="B24" s="319">
        <v>1211342</v>
      </c>
      <c r="C24" s="319">
        <v>247033</v>
      </c>
      <c r="D24" s="319">
        <v>155417</v>
      </c>
      <c r="E24" s="319">
        <v>1732500</v>
      </c>
      <c r="F24" s="319">
        <f>SUM('- 56 -'!B24:F24,B24:E24)</f>
        <v>12712025</v>
      </c>
    </row>
    <row r="25" spans="1:6" ht="13.5" customHeight="1">
      <c r="A25" s="422" t="s">
        <v>351</v>
      </c>
      <c r="B25" s="318">
        <v>3959948</v>
      </c>
      <c r="C25" s="318">
        <v>806552</v>
      </c>
      <c r="D25" s="318">
        <v>508069</v>
      </c>
      <c r="E25" s="318">
        <v>6105000</v>
      </c>
      <c r="F25" s="318">
        <f>SUM('- 56 -'!B25:F25,B25:E25)</f>
        <v>40742957</v>
      </c>
    </row>
    <row r="26" spans="1:6" ht="13.5" customHeight="1">
      <c r="A26" s="423" t="s">
        <v>352</v>
      </c>
      <c r="B26" s="319">
        <v>849590</v>
      </c>
      <c r="C26" s="319">
        <v>178383</v>
      </c>
      <c r="D26" s="319">
        <v>109004</v>
      </c>
      <c r="E26" s="319">
        <v>1979979</v>
      </c>
      <c r="F26" s="319">
        <f>SUM('- 56 -'!B26:F26,B26:E26)</f>
        <v>9998935</v>
      </c>
    </row>
    <row r="27" spans="1:6" ht="13.5" customHeight="1">
      <c r="A27" s="422" t="s">
        <v>353</v>
      </c>
      <c r="B27" s="318">
        <v>865676</v>
      </c>
      <c r="C27" s="318">
        <v>172749</v>
      </c>
      <c r="D27" s="318">
        <v>111068</v>
      </c>
      <c r="E27" s="318">
        <v>1072500</v>
      </c>
      <c r="F27" s="318">
        <f>SUM('- 56 -'!B27:F27,B27:E27)</f>
        <v>8641059</v>
      </c>
    </row>
    <row r="28" spans="1:6" ht="13.5" customHeight="1">
      <c r="A28" s="423" t="s">
        <v>354</v>
      </c>
      <c r="B28" s="319">
        <v>527801</v>
      </c>
      <c r="C28" s="319">
        <v>111085</v>
      </c>
      <c r="D28" s="319">
        <v>67718</v>
      </c>
      <c r="E28" s="319">
        <v>1179071</v>
      </c>
      <c r="F28" s="319">
        <f>SUM('- 56 -'!B28:F28,B28:E28)</f>
        <v>6382283</v>
      </c>
    </row>
    <row r="29" spans="1:6" ht="13.5" customHeight="1">
      <c r="A29" s="422" t="s">
        <v>355</v>
      </c>
      <c r="B29" s="318">
        <v>3612851</v>
      </c>
      <c r="C29" s="318">
        <v>759886</v>
      </c>
      <c r="D29" s="318">
        <v>463536</v>
      </c>
      <c r="E29" s="318">
        <v>4741275</v>
      </c>
      <c r="F29" s="318">
        <f>SUM('- 56 -'!B29:F29,B29:E29)</f>
        <v>36367179</v>
      </c>
    </row>
    <row r="30" spans="1:6" ht="13.5" customHeight="1">
      <c r="A30" s="423" t="s">
        <v>356</v>
      </c>
      <c r="B30" s="319">
        <v>339889</v>
      </c>
      <c r="C30" s="319">
        <v>67617</v>
      </c>
      <c r="D30" s="319">
        <v>43608</v>
      </c>
      <c r="E30" s="319">
        <v>679088</v>
      </c>
      <c r="F30" s="319">
        <f>SUM('- 56 -'!B30:F30,B30:E30)</f>
        <v>3982536</v>
      </c>
    </row>
    <row r="31" spans="1:6" ht="13.5" customHeight="1">
      <c r="A31" s="422" t="s">
        <v>357</v>
      </c>
      <c r="B31" s="318">
        <v>874845</v>
      </c>
      <c r="C31" s="318">
        <v>177514</v>
      </c>
      <c r="D31" s="318">
        <v>112244</v>
      </c>
      <c r="E31" s="318">
        <v>1870605</v>
      </c>
      <c r="F31" s="318">
        <f>SUM('- 56 -'!B31:F31,B31:E31)</f>
        <v>9743586</v>
      </c>
    </row>
    <row r="32" spans="1:6" ht="13.5" customHeight="1">
      <c r="A32" s="423" t="s">
        <v>358</v>
      </c>
      <c r="B32" s="319">
        <v>621531</v>
      </c>
      <c r="C32" s="319">
        <v>123976</v>
      </c>
      <c r="D32" s="319">
        <v>79744</v>
      </c>
      <c r="E32" s="319">
        <v>1244887</v>
      </c>
      <c r="F32" s="319">
        <f>SUM('- 56 -'!B32:F32,B32:E32)</f>
        <v>7357335</v>
      </c>
    </row>
    <row r="33" spans="1:6" ht="13.5" customHeight="1">
      <c r="A33" s="422" t="s">
        <v>359</v>
      </c>
      <c r="B33" s="318">
        <v>660672</v>
      </c>
      <c r="C33" s="318">
        <v>138137</v>
      </c>
      <c r="D33" s="318">
        <v>84765</v>
      </c>
      <c r="E33" s="318">
        <v>1600081</v>
      </c>
      <c r="F33" s="318">
        <f>SUM('- 56 -'!B33:F33,B33:E33)</f>
        <v>8292064</v>
      </c>
    </row>
    <row r="34" spans="1:6" ht="13.5" customHeight="1">
      <c r="A34" s="423" t="s">
        <v>360</v>
      </c>
      <c r="B34" s="319">
        <v>582788</v>
      </c>
      <c r="C34" s="319">
        <v>121663</v>
      </c>
      <c r="D34" s="319">
        <v>74773</v>
      </c>
      <c r="E34" s="319">
        <v>1150140</v>
      </c>
      <c r="F34" s="319">
        <f>SUM('- 56 -'!B34:F34,B34:E34)</f>
        <v>6834921</v>
      </c>
    </row>
    <row r="35" spans="1:6" ht="13.5" customHeight="1">
      <c r="A35" s="422" t="s">
        <v>361</v>
      </c>
      <c r="B35" s="318">
        <v>4693839</v>
      </c>
      <c r="C35" s="318">
        <v>982122</v>
      </c>
      <c r="D35" s="318">
        <v>602228</v>
      </c>
      <c r="E35" s="318">
        <v>6765000</v>
      </c>
      <c r="F35" s="318">
        <f>SUM('- 56 -'!B35:F35,B35:E35)</f>
        <v>47848448</v>
      </c>
    </row>
    <row r="36" spans="1:6" ht="13.5" customHeight="1">
      <c r="A36" s="423" t="s">
        <v>362</v>
      </c>
      <c r="B36" s="319">
        <v>536546</v>
      </c>
      <c r="C36" s="319">
        <v>113094</v>
      </c>
      <c r="D36" s="319">
        <v>68840</v>
      </c>
      <c r="E36" s="319">
        <v>1198807</v>
      </c>
      <c r="F36" s="319">
        <f>SUM('- 56 -'!B36:F36,B36:E36)</f>
        <v>6308356</v>
      </c>
    </row>
    <row r="37" spans="1:6" ht="13.5" customHeight="1">
      <c r="A37" s="422" t="s">
        <v>363</v>
      </c>
      <c r="B37" s="318">
        <v>895727</v>
      </c>
      <c r="C37" s="318">
        <v>180572</v>
      </c>
      <c r="D37" s="318">
        <v>114923</v>
      </c>
      <c r="E37" s="318">
        <v>1510575</v>
      </c>
      <c r="F37" s="318">
        <f>SUM('- 56 -'!B37:F37,B37:E37)</f>
        <v>9875482</v>
      </c>
    </row>
    <row r="38" spans="1:6" ht="13.5" customHeight="1">
      <c r="A38" s="423" t="s">
        <v>364</v>
      </c>
      <c r="B38" s="319">
        <v>2254276</v>
      </c>
      <c r="C38" s="319">
        <v>460528</v>
      </c>
      <c r="D38" s="319">
        <v>289228</v>
      </c>
      <c r="E38" s="319">
        <v>3052500</v>
      </c>
      <c r="F38" s="319">
        <f>SUM('- 56 -'!B38:F38,B38:E38)</f>
        <v>22772198</v>
      </c>
    </row>
    <row r="39" spans="1:6" ht="13.5" customHeight="1">
      <c r="A39" s="422" t="s">
        <v>365</v>
      </c>
      <c r="B39" s="318">
        <v>480392</v>
      </c>
      <c r="C39" s="318">
        <v>101172</v>
      </c>
      <c r="D39" s="318">
        <v>61635</v>
      </c>
      <c r="E39" s="318">
        <v>1010464</v>
      </c>
      <c r="F39" s="318">
        <f>SUM('- 56 -'!B39:F39,B39:E39)</f>
        <v>5765470</v>
      </c>
    </row>
    <row r="40" spans="1:6" ht="13.5" customHeight="1">
      <c r="A40" s="423" t="s">
        <v>366</v>
      </c>
      <c r="B40" s="319">
        <v>2413435</v>
      </c>
      <c r="C40" s="319">
        <v>487966</v>
      </c>
      <c r="D40" s="319">
        <v>309648</v>
      </c>
      <c r="E40" s="319">
        <v>3795000</v>
      </c>
      <c r="F40" s="319">
        <f>SUM('- 56 -'!B40:F40,B40:E40)</f>
        <v>24901894</v>
      </c>
    </row>
    <row r="41" spans="1:6" ht="13.5" customHeight="1">
      <c r="A41" s="422" t="s">
        <v>367</v>
      </c>
      <c r="B41" s="318">
        <v>1289676</v>
      </c>
      <c r="C41" s="318">
        <v>260079</v>
      </c>
      <c r="D41" s="318">
        <v>165468</v>
      </c>
      <c r="E41" s="318">
        <v>1980000</v>
      </c>
      <c r="F41" s="318">
        <f>SUM('- 56 -'!B41:F41,B41:E41)</f>
        <v>13758895</v>
      </c>
    </row>
    <row r="42" spans="1:6" ht="13.5" customHeight="1">
      <c r="A42" s="423" t="s">
        <v>368</v>
      </c>
      <c r="B42" s="319">
        <v>478140</v>
      </c>
      <c r="C42" s="319">
        <v>100516</v>
      </c>
      <c r="D42" s="319">
        <v>61346</v>
      </c>
      <c r="E42" s="319">
        <v>990000</v>
      </c>
      <c r="F42" s="319">
        <f>SUM('- 56 -'!B42:F42,B42:E42)</f>
        <v>5516674</v>
      </c>
    </row>
    <row r="43" spans="1:6" ht="13.5" customHeight="1">
      <c r="A43" s="422" t="s">
        <v>369</v>
      </c>
      <c r="B43" s="318">
        <v>322558</v>
      </c>
      <c r="C43" s="318">
        <v>68322</v>
      </c>
      <c r="D43" s="318">
        <v>41385</v>
      </c>
      <c r="E43" s="318">
        <v>577500</v>
      </c>
      <c r="F43" s="318">
        <f>SUM('- 56 -'!B43:F43,B43:E43)</f>
        <v>3572718</v>
      </c>
    </row>
    <row r="44" spans="1:6" ht="13.5" customHeight="1">
      <c r="A44" s="423" t="s">
        <v>370</v>
      </c>
      <c r="B44" s="319">
        <v>215154</v>
      </c>
      <c r="C44" s="319">
        <v>41033</v>
      </c>
      <c r="D44" s="319">
        <v>27605</v>
      </c>
      <c r="E44" s="319">
        <v>500048</v>
      </c>
      <c r="F44" s="319">
        <f>SUM('- 56 -'!B44:F44,B44:E44)</f>
        <v>2703923</v>
      </c>
    </row>
    <row r="45" spans="1:6" ht="13.5" customHeight="1">
      <c r="A45" s="422" t="s">
        <v>371</v>
      </c>
      <c r="B45" s="318">
        <v>383720</v>
      </c>
      <c r="C45" s="318">
        <v>78064</v>
      </c>
      <c r="D45" s="318">
        <v>49232</v>
      </c>
      <c r="E45" s="318">
        <v>577500</v>
      </c>
      <c r="F45" s="318">
        <f>SUM('- 56 -'!B45:F45,B45:E45)</f>
        <v>3962376</v>
      </c>
    </row>
    <row r="46" spans="1:6" ht="13.5" customHeight="1">
      <c r="A46" s="423" t="s">
        <v>372</v>
      </c>
      <c r="B46" s="319">
        <v>8068932</v>
      </c>
      <c r="C46" s="319">
        <v>1590210</v>
      </c>
      <c r="D46" s="319">
        <v>1035284</v>
      </c>
      <c r="E46" s="319">
        <v>14025000</v>
      </c>
      <c r="F46" s="319">
        <f>SUM('- 56 -'!B46:F46,B46:E46)</f>
        <v>84551318</v>
      </c>
    </row>
    <row r="47" spans="1:6" ht="13.5" customHeight="1">
      <c r="A47" s="422" t="s">
        <v>376</v>
      </c>
      <c r="B47" s="318">
        <v>0</v>
      </c>
      <c r="C47" s="318">
        <v>0</v>
      </c>
      <c r="D47" s="318">
        <v>0</v>
      </c>
      <c r="E47" s="318">
        <v>0</v>
      </c>
      <c r="F47" s="318">
        <f>SUM('- 56 -'!B47:F47,B47:E47)</f>
        <v>0</v>
      </c>
    </row>
    <row r="48" spans="1:6" ht="4.5" customHeight="1">
      <c r="A48" s="424"/>
      <c r="B48" s="437"/>
      <c r="C48" s="437"/>
      <c r="D48" s="437"/>
      <c r="E48" s="437"/>
      <c r="F48" s="437"/>
    </row>
    <row r="49" spans="1:6" ht="13.5" customHeight="1">
      <c r="A49" s="418" t="s">
        <v>373</v>
      </c>
      <c r="B49" s="321">
        <f>SUM(B11:B47)</f>
        <v>46321722</v>
      </c>
      <c r="C49" s="321">
        <f>SUM(C11:C47)</f>
        <v>9386210</v>
      </c>
      <c r="D49" s="321">
        <f>SUM(D11:D47)</f>
        <v>5943232</v>
      </c>
      <c r="E49" s="321">
        <f>SUM(E11:E47)</f>
        <v>79142200</v>
      </c>
      <c r="F49" s="321">
        <f>SUM(F11:F47)</f>
        <v>496178333</v>
      </c>
    </row>
    <row r="50" spans="1:6" ht="4.5" customHeight="1">
      <c r="A50" s="424" t="s">
        <v>3</v>
      </c>
      <c r="B50" s="437"/>
      <c r="C50" s="437"/>
      <c r="D50" s="437"/>
      <c r="E50" s="437"/>
      <c r="F50" s="437"/>
    </row>
    <row r="51" spans="1:6" ht="13.5" customHeight="1">
      <c r="A51" s="423" t="s">
        <v>374</v>
      </c>
      <c r="B51" s="319">
        <v>19875</v>
      </c>
      <c r="C51" s="319">
        <v>4264</v>
      </c>
      <c r="D51" s="319">
        <v>2550</v>
      </c>
      <c r="E51" s="319">
        <v>0</v>
      </c>
      <c r="F51" s="438">
        <f>SUM('- 56 -'!B51:F51,B51:E51)</f>
        <v>103539</v>
      </c>
    </row>
    <row r="52" spans="1:6" ht="13.5" customHeight="1">
      <c r="A52" s="422" t="s">
        <v>375</v>
      </c>
      <c r="B52" s="318">
        <v>63998</v>
      </c>
      <c r="C52" s="318">
        <v>14104</v>
      </c>
      <c r="D52" s="318">
        <v>8211</v>
      </c>
      <c r="E52" s="318">
        <v>0</v>
      </c>
      <c r="F52" s="440">
        <f>SUM('- 56 -'!B52:F52,B52:E52)</f>
        <v>299183</v>
      </c>
    </row>
    <row r="53" spans="1:6" ht="49.5" customHeight="1">
      <c r="A53" s="336"/>
      <c r="B53" s="336"/>
      <c r="C53" s="325"/>
      <c r="D53" s="325"/>
      <c r="E53" s="325"/>
      <c r="F53" s="336"/>
    </row>
    <row r="54" spans="1:6" ht="12" customHeight="1">
      <c r="A54" s="230" t="s">
        <v>423</v>
      </c>
      <c r="B54" s="230"/>
      <c r="D54" s="100"/>
      <c r="E54" s="100"/>
      <c r="F54" s="100"/>
    </row>
    <row r="55" spans="1:6" ht="12" customHeight="1">
      <c r="A55" s="230"/>
      <c r="B55" s="230"/>
      <c r="D55" s="100"/>
      <c r="E55" s="100"/>
      <c r="F55" s="100"/>
    </row>
    <row r="56" spans="1:6" ht="12" customHeight="1">
      <c r="A56" s="230"/>
      <c r="B56" s="230"/>
      <c r="D56" s="100"/>
      <c r="E56" s="100"/>
      <c r="F56" s="100"/>
    </row>
    <row r="57" spans="1:6" ht="12" customHeight="1">
      <c r="A57" s="4"/>
      <c r="B57" s="4"/>
      <c r="C57" s="10"/>
      <c r="D57" s="106"/>
      <c r="E57" s="106"/>
      <c r="F57" s="106"/>
    </row>
    <row r="58" spans="1:6" ht="12" customHeight="1">
      <c r="A58" s="4"/>
      <c r="B58" s="4"/>
      <c r="C58" s="10"/>
      <c r="D58" s="10"/>
      <c r="E58" s="10"/>
      <c r="F58" s="10"/>
    </row>
  </sheetData>
  <printOptions horizontalCentered="1"/>
  <pageMargins left="0.5118110236220472" right="0.5118110236220472" top="0.5905511811023623" bottom="0" header="0.31496062992125984" footer="0"/>
  <pageSetup fitToHeight="1" fitToWidth="1" horizontalDpi="300" verticalDpi="300" orientation="portrait" scale="85" r:id="rId1"/>
  <headerFooter alignWithMargins="0">
    <oddHeader>&amp;C&amp;"Times New Roman,Bold"&amp;12&amp;A</oddHeader>
  </headerFooter>
</worksheet>
</file>

<file path=xl/worksheets/sheet49.xml><?xml version="1.0" encoding="utf-8"?>
<worksheet xmlns="http://schemas.openxmlformats.org/spreadsheetml/2006/main" xmlns:r="http://schemas.openxmlformats.org/officeDocument/2006/relationships">
  <sheetPr codeName="Sheet47">
    <pageSetUpPr fitToPage="1"/>
  </sheetPr>
  <dimension ref="A1:F59"/>
  <sheetViews>
    <sheetView showGridLines="0" showZeros="0" workbookViewId="0" topLeftCell="A1">
      <selection activeCell="A1" sqref="A1"/>
    </sheetView>
  </sheetViews>
  <sheetFormatPr defaultColWidth="19.83203125" defaultRowHeight="12"/>
  <cols>
    <col min="1" max="1" width="32.83203125" style="68" customWidth="1"/>
    <col min="2" max="2" width="23.83203125" style="68" customWidth="1"/>
    <col min="3" max="3" width="19.83203125" style="68" customWidth="1"/>
    <col min="4" max="4" width="18.83203125" style="68" customWidth="1"/>
    <col min="5" max="5" width="20.83203125" style="68" customWidth="1"/>
    <col min="6" max="6" width="22.83203125" style="68" customWidth="1"/>
    <col min="7" max="7" width="14.83203125" style="68" customWidth="1"/>
    <col min="8" max="16384" width="19.83203125" style="68" customWidth="1"/>
  </cols>
  <sheetData>
    <row r="1" spans="1:6" ht="6.75" customHeight="1">
      <c r="A1" s="66"/>
      <c r="B1" s="66"/>
      <c r="C1" s="66"/>
      <c r="D1" s="66"/>
      <c r="E1" s="66"/>
      <c r="F1" s="66"/>
    </row>
    <row r="2" spans="1:6" ht="15.75" customHeight="1">
      <c r="A2" s="85"/>
      <c r="B2" s="554" t="s">
        <v>574</v>
      </c>
      <c r="C2" s="359"/>
      <c r="D2" s="389"/>
      <c r="E2" s="389"/>
      <c r="F2" s="360" t="s">
        <v>257</v>
      </c>
    </row>
    <row r="3" spans="1:6" ht="15.75" customHeight="1">
      <c r="A3" s="88"/>
      <c r="B3" s="88"/>
      <c r="C3" s="66"/>
      <c r="D3" s="66"/>
      <c r="E3" s="66"/>
      <c r="F3" s="66"/>
    </row>
    <row r="4" spans="2:6" ht="15.75" customHeight="1">
      <c r="B4" s="391" t="s">
        <v>417</v>
      </c>
      <c r="C4" s="90"/>
      <c r="D4" s="91"/>
      <c r="E4" s="91"/>
      <c r="F4" s="91"/>
    </row>
    <row r="5" spans="2:6" ht="15.75" customHeight="1">
      <c r="B5" s="392" t="s">
        <v>327</v>
      </c>
      <c r="C5" s="92"/>
      <c r="D5" s="93"/>
      <c r="E5" s="93"/>
      <c r="F5" s="93"/>
    </row>
    <row r="6" spans="2:6" ht="15.75" customHeight="1">
      <c r="B6" s="393" t="s">
        <v>119</v>
      </c>
      <c r="C6" s="86"/>
      <c r="D6" s="86"/>
      <c r="E6" s="103"/>
      <c r="F6" s="110"/>
    </row>
    <row r="7" spans="2:6" ht="15.75" customHeight="1">
      <c r="B7" s="94"/>
      <c r="C7" s="94"/>
      <c r="D7" s="36"/>
      <c r="E7" s="94" t="s">
        <v>28</v>
      </c>
      <c r="F7" s="94" t="s">
        <v>260</v>
      </c>
    </row>
    <row r="8" spans="1:6" ht="15.75" customHeight="1">
      <c r="A8" s="323"/>
      <c r="B8" s="489" t="s">
        <v>30</v>
      </c>
      <c r="C8" s="97" t="s">
        <v>140</v>
      </c>
      <c r="D8" s="97" t="s">
        <v>79</v>
      </c>
      <c r="E8" s="97" t="s">
        <v>63</v>
      </c>
      <c r="F8" s="97" t="s">
        <v>261</v>
      </c>
    </row>
    <row r="9" spans="1:6" ht="15.75" customHeight="1">
      <c r="A9" s="324" t="s">
        <v>99</v>
      </c>
      <c r="B9" s="491" t="s">
        <v>243</v>
      </c>
      <c r="C9" s="99" t="s">
        <v>285</v>
      </c>
      <c r="D9" s="99" t="s">
        <v>286</v>
      </c>
      <c r="E9" s="99" t="s">
        <v>96</v>
      </c>
      <c r="F9" s="99" t="s">
        <v>316</v>
      </c>
    </row>
    <row r="10" spans="1:5" ht="4.5" customHeight="1">
      <c r="A10" s="63"/>
      <c r="B10" s="66"/>
      <c r="C10" s="66"/>
      <c r="D10" s="66"/>
      <c r="E10" s="66"/>
    </row>
    <row r="11" spans="1:6" ht="13.5" customHeight="1">
      <c r="A11" s="422" t="s">
        <v>338</v>
      </c>
      <c r="B11" s="318">
        <v>703304</v>
      </c>
      <c r="C11" s="318">
        <v>527521</v>
      </c>
      <c r="D11" s="318">
        <v>32372</v>
      </c>
      <c r="E11" s="318">
        <v>38500</v>
      </c>
      <c r="F11" s="318">
        <v>12210</v>
      </c>
    </row>
    <row r="12" spans="1:6" ht="13.5" customHeight="1">
      <c r="A12" s="423" t="s">
        <v>339</v>
      </c>
      <c r="B12" s="319">
        <v>1284811</v>
      </c>
      <c r="C12" s="319">
        <v>925134</v>
      </c>
      <c r="D12" s="319">
        <v>67742</v>
      </c>
      <c r="E12" s="319">
        <v>186368</v>
      </c>
      <c r="F12" s="319">
        <v>20707</v>
      </c>
    </row>
    <row r="13" spans="1:6" ht="13.5" customHeight="1">
      <c r="A13" s="422" t="s">
        <v>340</v>
      </c>
      <c r="B13" s="318">
        <v>757800</v>
      </c>
      <c r="C13" s="318">
        <v>2670000</v>
      </c>
      <c r="D13" s="318">
        <v>439100</v>
      </c>
      <c r="E13" s="318">
        <v>452900</v>
      </c>
      <c r="F13" s="318">
        <v>274500</v>
      </c>
    </row>
    <row r="14" spans="1:6" ht="13.5" customHeight="1">
      <c r="A14" s="423" t="s">
        <v>377</v>
      </c>
      <c r="B14" s="319">
        <v>2081664</v>
      </c>
      <c r="C14" s="319">
        <v>1005474</v>
      </c>
      <c r="D14" s="319">
        <v>151705</v>
      </c>
      <c r="E14" s="319">
        <v>27500</v>
      </c>
      <c r="F14" s="319">
        <v>99840</v>
      </c>
    </row>
    <row r="15" spans="1:6" ht="13.5" customHeight="1">
      <c r="A15" s="422" t="s">
        <v>341</v>
      </c>
      <c r="B15" s="318">
        <v>826919</v>
      </c>
      <c r="C15" s="318">
        <v>579145</v>
      </c>
      <c r="D15" s="318">
        <v>37089</v>
      </c>
      <c r="E15" s="318">
        <v>55110</v>
      </c>
      <c r="F15" s="318">
        <v>48078</v>
      </c>
    </row>
    <row r="16" spans="1:6" ht="13.5" customHeight="1">
      <c r="A16" s="423" t="s">
        <v>342</v>
      </c>
      <c r="B16" s="319">
        <v>26325</v>
      </c>
      <c r="C16" s="319">
        <v>353830</v>
      </c>
      <c r="D16" s="319">
        <v>31630</v>
      </c>
      <c r="E16" s="319">
        <v>52690</v>
      </c>
      <c r="F16" s="319">
        <v>45599</v>
      </c>
    </row>
    <row r="17" spans="1:6" ht="13.5" customHeight="1">
      <c r="A17" s="422" t="s">
        <v>343</v>
      </c>
      <c r="B17" s="318">
        <v>916685</v>
      </c>
      <c r="C17" s="318">
        <v>384560</v>
      </c>
      <c r="D17" s="318">
        <v>30656</v>
      </c>
      <c r="E17" s="318">
        <v>89100</v>
      </c>
      <c r="F17" s="318">
        <v>8980</v>
      </c>
    </row>
    <row r="18" spans="1:6" ht="13.5" customHeight="1">
      <c r="A18" s="423" t="s">
        <v>344</v>
      </c>
      <c r="B18" s="319">
        <v>1462471</v>
      </c>
      <c r="C18" s="319">
        <v>1435812</v>
      </c>
      <c r="D18" s="319">
        <v>588429</v>
      </c>
      <c r="E18" s="319">
        <v>56073</v>
      </c>
      <c r="F18" s="319">
        <v>466737</v>
      </c>
    </row>
    <row r="19" spans="1:6" ht="13.5" customHeight="1">
      <c r="A19" s="422" t="s">
        <v>345</v>
      </c>
      <c r="B19" s="318">
        <v>761271</v>
      </c>
      <c r="C19" s="318">
        <v>991756</v>
      </c>
      <c r="D19" s="318">
        <v>70417</v>
      </c>
      <c r="E19" s="318">
        <v>191070</v>
      </c>
      <c r="F19" s="318">
        <v>0</v>
      </c>
    </row>
    <row r="20" spans="1:6" ht="13.5" customHeight="1">
      <c r="A20" s="423" t="s">
        <v>346</v>
      </c>
      <c r="B20" s="319">
        <v>1899899</v>
      </c>
      <c r="C20" s="319">
        <v>1634767</v>
      </c>
      <c r="D20" s="319">
        <v>128994</v>
      </c>
      <c r="E20" s="319">
        <v>397100</v>
      </c>
      <c r="F20" s="319">
        <v>57963</v>
      </c>
    </row>
    <row r="21" spans="1:6" ht="13.5" customHeight="1">
      <c r="A21" s="422" t="s">
        <v>347</v>
      </c>
      <c r="B21" s="318">
        <v>1293103</v>
      </c>
      <c r="C21" s="318">
        <v>1179772</v>
      </c>
      <c r="D21" s="318">
        <v>66188</v>
      </c>
      <c r="E21" s="318">
        <v>122733</v>
      </c>
      <c r="F21" s="318">
        <v>46074</v>
      </c>
    </row>
    <row r="22" spans="1:6" ht="13.5" customHeight="1">
      <c r="A22" s="423" t="s">
        <v>348</v>
      </c>
      <c r="B22" s="319">
        <v>296910</v>
      </c>
      <c r="C22" s="319">
        <v>937361</v>
      </c>
      <c r="D22" s="319">
        <v>118252</v>
      </c>
      <c r="E22" s="319">
        <v>47905</v>
      </c>
      <c r="F22" s="319">
        <v>128300</v>
      </c>
    </row>
    <row r="23" spans="1:6" ht="13.5" customHeight="1">
      <c r="A23" s="422" t="s">
        <v>349</v>
      </c>
      <c r="B23" s="318">
        <v>1007098</v>
      </c>
      <c r="C23" s="318">
        <v>717495</v>
      </c>
      <c r="D23" s="318">
        <v>54381</v>
      </c>
      <c r="E23" s="318">
        <v>60940</v>
      </c>
      <c r="F23" s="318">
        <v>99720</v>
      </c>
    </row>
    <row r="24" spans="1:6" ht="13.5" customHeight="1">
      <c r="A24" s="423" t="s">
        <v>350</v>
      </c>
      <c r="B24" s="319">
        <v>1694872</v>
      </c>
      <c r="C24" s="319">
        <v>2143019</v>
      </c>
      <c r="D24" s="319">
        <v>112555</v>
      </c>
      <c r="E24" s="319">
        <v>389318</v>
      </c>
      <c r="F24" s="319">
        <v>251784</v>
      </c>
    </row>
    <row r="25" spans="1:6" ht="13.5" customHeight="1">
      <c r="A25" s="422" t="s">
        <v>351</v>
      </c>
      <c r="B25" s="318">
        <v>838095</v>
      </c>
      <c r="C25" s="318">
        <v>5540724</v>
      </c>
      <c r="D25" s="318">
        <v>597965</v>
      </c>
      <c r="E25" s="318">
        <v>524700</v>
      </c>
      <c r="F25" s="318">
        <v>309962</v>
      </c>
    </row>
    <row r="26" spans="1:6" ht="13.5" customHeight="1">
      <c r="A26" s="423" t="s">
        <v>352</v>
      </c>
      <c r="B26" s="319">
        <v>1527095</v>
      </c>
      <c r="C26" s="319">
        <v>1044628</v>
      </c>
      <c r="D26" s="319">
        <v>122935</v>
      </c>
      <c r="E26" s="319">
        <v>279483</v>
      </c>
      <c r="F26" s="319">
        <v>132779</v>
      </c>
    </row>
    <row r="27" spans="1:6" ht="13.5" customHeight="1">
      <c r="A27" s="422" t="s">
        <v>353</v>
      </c>
      <c r="B27" s="318">
        <v>40409</v>
      </c>
      <c r="C27" s="318">
        <v>1129684</v>
      </c>
      <c r="D27" s="318">
        <v>141690</v>
      </c>
      <c r="E27" s="318">
        <v>238646</v>
      </c>
      <c r="F27" s="318">
        <v>275957</v>
      </c>
    </row>
    <row r="28" spans="1:6" ht="13.5" customHeight="1">
      <c r="A28" s="423" t="s">
        <v>354</v>
      </c>
      <c r="B28" s="319">
        <v>1432376</v>
      </c>
      <c r="C28" s="319">
        <v>460470</v>
      </c>
      <c r="D28" s="319">
        <v>39834</v>
      </c>
      <c r="E28" s="319">
        <v>58053</v>
      </c>
      <c r="F28" s="319">
        <v>92426</v>
      </c>
    </row>
    <row r="29" spans="1:6" ht="13.5" customHeight="1">
      <c r="A29" s="422" t="s">
        <v>355</v>
      </c>
      <c r="B29" s="318">
        <v>551946</v>
      </c>
      <c r="C29" s="318">
        <v>4296038</v>
      </c>
      <c r="D29" s="318">
        <v>315572</v>
      </c>
      <c r="E29" s="318">
        <v>232816</v>
      </c>
      <c r="F29" s="318">
        <v>108418</v>
      </c>
    </row>
    <row r="30" spans="1:6" ht="13.5" customHeight="1">
      <c r="A30" s="423" t="s">
        <v>356</v>
      </c>
      <c r="B30" s="319">
        <v>805297</v>
      </c>
      <c r="C30" s="319">
        <v>555819</v>
      </c>
      <c r="D30" s="319">
        <v>27302</v>
      </c>
      <c r="E30" s="319">
        <v>34705</v>
      </c>
      <c r="F30" s="319">
        <v>43560</v>
      </c>
    </row>
    <row r="31" spans="1:6" ht="13.5" customHeight="1">
      <c r="A31" s="422" t="s">
        <v>357</v>
      </c>
      <c r="B31" s="318">
        <v>724998</v>
      </c>
      <c r="C31" s="318">
        <v>1224036</v>
      </c>
      <c r="D31" s="318">
        <v>285052</v>
      </c>
      <c r="E31" s="318">
        <v>136565</v>
      </c>
      <c r="F31" s="318">
        <v>208122</v>
      </c>
    </row>
    <row r="32" spans="1:6" ht="13.5" customHeight="1">
      <c r="A32" s="423" t="s">
        <v>358</v>
      </c>
      <c r="B32" s="319">
        <v>1217119</v>
      </c>
      <c r="C32" s="319">
        <v>777867</v>
      </c>
      <c r="D32" s="319">
        <v>56324</v>
      </c>
      <c r="E32" s="319">
        <v>126088</v>
      </c>
      <c r="F32" s="319">
        <v>83874</v>
      </c>
    </row>
    <row r="33" spans="1:6" ht="13.5" customHeight="1">
      <c r="A33" s="422" t="s">
        <v>359</v>
      </c>
      <c r="B33" s="318">
        <v>1521851</v>
      </c>
      <c r="C33" s="318">
        <v>843308</v>
      </c>
      <c r="D33" s="318">
        <v>55822</v>
      </c>
      <c r="E33" s="318">
        <v>62260</v>
      </c>
      <c r="F33" s="318">
        <v>14988</v>
      </c>
    </row>
    <row r="34" spans="1:6" ht="13.5" customHeight="1">
      <c r="A34" s="423" t="s">
        <v>360</v>
      </c>
      <c r="B34" s="319">
        <v>1211203</v>
      </c>
      <c r="C34" s="319">
        <v>735648</v>
      </c>
      <c r="D34" s="319">
        <v>43984</v>
      </c>
      <c r="E34" s="319">
        <v>100018</v>
      </c>
      <c r="F34" s="319">
        <v>61029</v>
      </c>
    </row>
    <row r="35" spans="1:6" ht="13.5" customHeight="1">
      <c r="A35" s="422" t="s">
        <v>361</v>
      </c>
      <c r="B35" s="318">
        <v>1513720</v>
      </c>
      <c r="C35" s="318">
        <v>6261127</v>
      </c>
      <c r="D35" s="318">
        <v>671007</v>
      </c>
      <c r="E35" s="318">
        <v>893723</v>
      </c>
      <c r="F35" s="318">
        <v>264736</v>
      </c>
    </row>
    <row r="36" spans="1:6" ht="13.5" customHeight="1">
      <c r="A36" s="423" t="s">
        <v>362</v>
      </c>
      <c r="B36" s="319">
        <v>1066956</v>
      </c>
      <c r="C36" s="319">
        <v>536572</v>
      </c>
      <c r="D36" s="319">
        <v>62162</v>
      </c>
      <c r="E36" s="319">
        <v>51508</v>
      </c>
      <c r="F36" s="319">
        <v>33567</v>
      </c>
    </row>
    <row r="37" spans="1:6" ht="13.5" customHeight="1">
      <c r="A37" s="422" t="s">
        <v>363</v>
      </c>
      <c r="B37" s="318">
        <v>1223515</v>
      </c>
      <c r="C37" s="318">
        <v>1723019</v>
      </c>
      <c r="D37" s="318">
        <v>67602</v>
      </c>
      <c r="E37" s="318">
        <v>84371</v>
      </c>
      <c r="F37" s="318">
        <v>159059</v>
      </c>
    </row>
    <row r="38" spans="1:6" ht="13.5" customHeight="1">
      <c r="A38" s="423" t="s">
        <v>364</v>
      </c>
      <c r="B38" s="319">
        <v>779526</v>
      </c>
      <c r="C38" s="319">
        <v>3441444</v>
      </c>
      <c r="D38" s="319">
        <v>361682</v>
      </c>
      <c r="E38" s="319">
        <v>338361</v>
      </c>
      <c r="F38" s="319">
        <v>206976</v>
      </c>
    </row>
    <row r="39" spans="1:6" ht="13.5" customHeight="1">
      <c r="A39" s="422" t="s">
        <v>365</v>
      </c>
      <c r="B39" s="318">
        <v>1015320</v>
      </c>
      <c r="C39" s="318">
        <v>439713</v>
      </c>
      <c r="D39" s="318">
        <v>37587</v>
      </c>
      <c r="E39" s="318">
        <v>23320</v>
      </c>
      <c r="F39" s="318">
        <v>8914</v>
      </c>
    </row>
    <row r="40" spans="1:6" ht="13.5" customHeight="1">
      <c r="A40" s="423" t="s">
        <v>366</v>
      </c>
      <c r="B40" s="319">
        <v>593992</v>
      </c>
      <c r="C40" s="319">
        <v>3538533</v>
      </c>
      <c r="D40" s="319">
        <v>301522</v>
      </c>
      <c r="E40" s="319">
        <v>539963</v>
      </c>
      <c r="F40" s="319">
        <v>167272</v>
      </c>
    </row>
    <row r="41" spans="1:6" ht="13.5" customHeight="1">
      <c r="A41" s="422" t="s">
        <v>367</v>
      </c>
      <c r="B41" s="318">
        <v>2613748</v>
      </c>
      <c r="C41" s="318">
        <v>1943672</v>
      </c>
      <c r="D41" s="318">
        <v>94327</v>
      </c>
      <c r="E41" s="318">
        <v>125758</v>
      </c>
      <c r="F41" s="318">
        <v>88385</v>
      </c>
    </row>
    <row r="42" spans="1:6" ht="13.5" customHeight="1">
      <c r="A42" s="423" t="s">
        <v>368</v>
      </c>
      <c r="B42" s="319">
        <v>1019254</v>
      </c>
      <c r="C42" s="319">
        <v>720660</v>
      </c>
      <c r="D42" s="319">
        <v>62511</v>
      </c>
      <c r="E42" s="319">
        <v>168465</v>
      </c>
      <c r="F42" s="319">
        <v>118872</v>
      </c>
    </row>
    <row r="43" spans="1:6" ht="13.5" customHeight="1">
      <c r="A43" s="422" t="s">
        <v>369</v>
      </c>
      <c r="B43" s="318">
        <v>657252</v>
      </c>
      <c r="C43" s="318">
        <v>271380</v>
      </c>
      <c r="D43" s="318">
        <v>24344</v>
      </c>
      <c r="E43" s="318">
        <v>39050</v>
      </c>
      <c r="F43" s="318">
        <v>10036</v>
      </c>
    </row>
    <row r="44" spans="1:6" ht="13.5" customHeight="1">
      <c r="A44" s="423" t="s">
        <v>370</v>
      </c>
      <c r="B44" s="319">
        <v>755720</v>
      </c>
      <c r="C44" s="319">
        <v>403550</v>
      </c>
      <c r="D44" s="319">
        <v>58586</v>
      </c>
      <c r="E44" s="319">
        <v>27281</v>
      </c>
      <c r="F44" s="319">
        <v>65941</v>
      </c>
    </row>
    <row r="45" spans="1:6" ht="13.5" customHeight="1">
      <c r="A45" s="422" t="s">
        <v>371</v>
      </c>
      <c r="B45" s="318">
        <v>362034</v>
      </c>
      <c r="C45" s="318">
        <v>458910</v>
      </c>
      <c r="D45" s="318">
        <v>51278</v>
      </c>
      <c r="E45" s="318">
        <v>72380</v>
      </c>
      <c r="F45" s="318">
        <v>14190</v>
      </c>
    </row>
    <row r="46" spans="1:6" ht="13.5" customHeight="1">
      <c r="A46" s="423" t="s">
        <v>372</v>
      </c>
      <c r="B46" s="319">
        <v>923456</v>
      </c>
      <c r="C46" s="319">
        <v>11207571</v>
      </c>
      <c r="D46" s="319">
        <v>6558876</v>
      </c>
      <c r="E46" s="319">
        <v>1298000</v>
      </c>
      <c r="F46" s="319">
        <v>1805215</v>
      </c>
    </row>
    <row r="47" spans="1:6" ht="13.5" customHeight="1">
      <c r="A47" s="422" t="s">
        <v>376</v>
      </c>
      <c r="B47" s="318">
        <v>0</v>
      </c>
      <c r="C47" s="318">
        <v>0</v>
      </c>
      <c r="D47" s="318">
        <v>0</v>
      </c>
      <c r="E47" s="318">
        <v>554236</v>
      </c>
      <c r="F47" s="318">
        <v>0</v>
      </c>
    </row>
    <row r="48" spans="1:6" ht="4.5" customHeight="1">
      <c r="A48" s="424"/>
      <c r="B48" s="437"/>
      <c r="C48" s="437"/>
      <c r="D48" s="437"/>
      <c r="E48" s="437"/>
      <c r="F48" s="437"/>
    </row>
    <row r="49" spans="1:6" ht="13.5" customHeight="1">
      <c r="A49" s="418" t="s">
        <v>373</v>
      </c>
      <c r="B49" s="321">
        <f>SUM(B11:B47)</f>
        <v>37408014</v>
      </c>
      <c r="C49" s="321">
        <f>SUM(C11:C47)</f>
        <v>63040019</v>
      </c>
      <c r="D49" s="321">
        <f>SUM(D11:D47)</f>
        <v>11967474</v>
      </c>
      <c r="E49" s="321">
        <f>SUM(E11:E47)</f>
        <v>8177057</v>
      </c>
      <c r="F49" s="321">
        <f>SUM(F11:F47)</f>
        <v>5834770</v>
      </c>
    </row>
    <row r="50" spans="1:6" ht="4.5" customHeight="1">
      <c r="A50" s="424" t="s">
        <v>3</v>
      </c>
      <c r="B50" s="437"/>
      <c r="C50" s="437"/>
      <c r="D50" s="437"/>
      <c r="E50" s="437"/>
      <c r="F50" s="437"/>
    </row>
    <row r="51" spans="1:6" ht="13.5" customHeight="1">
      <c r="A51" s="423" t="s">
        <v>374</v>
      </c>
      <c r="B51" s="319">
        <v>30552</v>
      </c>
      <c r="C51" s="319">
        <v>45000</v>
      </c>
      <c r="D51" s="319">
        <v>15000</v>
      </c>
      <c r="E51" s="319">
        <v>0</v>
      </c>
      <c r="F51" s="319">
        <v>4402</v>
      </c>
    </row>
    <row r="52" spans="1:6" ht="13.5" customHeight="1">
      <c r="A52" s="422" t="s">
        <v>375</v>
      </c>
      <c r="B52" s="318">
        <v>1208</v>
      </c>
      <c r="C52" s="318">
        <v>106460</v>
      </c>
      <c r="D52" s="318">
        <v>15000</v>
      </c>
      <c r="E52" s="318">
        <v>7645</v>
      </c>
      <c r="F52" s="318">
        <v>4160</v>
      </c>
    </row>
    <row r="53" spans="1:6" ht="49.5" customHeight="1">
      <c r="A53" s="336"/>
      <c r="B53" s="336"/>
      <c r="C53" s="325"/>
      <c r="D53" s="325"/>
      <c r="E53" s="325"/>
      <c r="F53" s="336"/>
    </row>
    <row r="54" spans="1:6" ht="12" customHeight="1">
      <c r="A54" s="230" t="s">
        <v>380</v>
      </c>
      <c r="B54" s="262"/>
      <c r="C54" s="100"/>
      <c r="D54" s="100"/>
      <c r="E54" s="100"/>
      <c r="F54" s="101"/>
    </row>
    <row r="55" spans="1:6" ht="12" customHeight="1">
      <c r="A55" s="334" t="s">
        <v>568</v>
      </c>
      <c r="B55" s="230"/>
      <c r="C55" s="100"/>
      <c r="D55" s="100"/>
      <c r="E55" s="100"/>
      <c r="F55" s="111"/>
    </row>
    <row r="56" spans="1:6" ht="12" customHeight="1">
      <c r="A56" s="230" t="s">
        <v>381</v>
      </c>
      <c r="C56" s="100"/>
      <c r="D56" s="100"/>
      <c r="E56" s="100"/>
      <c r="F56" s="101"/>
    </row>
    <row r="57" spans="1:6" ht="12" customHeight="1">
      <c r="A57" s="230"/>
      <c r="B57" s="230"/>
      <c r="C57" s="100"/>
      <c r="D57" s="100"/>
      <c r="E57" s="100"/>
      <c r="F57" s="101"/>
    </row>
    <row r="58" spans="1:6" ht="12" customHeight="1">
      <c r="A58" s="230"/>
      <c r="B58" s="230"/>
      <c r="C58" s="112"/>
      <c r="D58" s="100"/>
      <c r="E58" s="100"/>
      <c r="F58" s="101"/>
    </row>
    <row r="59" spans="3:5" ht="12" customHeight="1">
      <c r="C59" s="10"/>
      <c r="D59" s="10"/>
      <c r="E59" s="10"/>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G54"/>
  <sheetViews>
    <sheetView showGridLines="0" showZeros="0" workbookViewId="0" topLeftCell="A1">
      <selection activeCell="A1" sqref="A1"/>
    </sheetView>
  </sheetViews>
  <sheetFormatPr defaultColWidth="15.83203125" defaultRowHeight="12"/>
  <cols>
    <col min="1" max="1" width="34.83203125" style="68" customWidth="1"/>
    <col min="2" max="3" width="18.83203125" style="68" customWidth="1"/>
    <col min="4" max="4" width="20.83203125" style="68" customWidth="1"/>
    <col min="5" max="5" width="1.83203125" style="68" customWidth="1"/>
    <col min="6" max="6" width="18.83203125" style="68" customWidth="1"/>
    <col min="7" max="7" width="20.83203125" style="68" customWidth="1"/>
    <col min="8" max="16384" width="15.83203125" style="68" customWidth="1"/>
  </cols>
  <sheetData>
    <row r="1" spans="1:6" ht="6.75" customHeight="1">
      <c r="A1" s="66"/>
      <c r="B1" s="66"/>
      <c r="C1" s="66"/>
      <c r="D1" s="66"/>
      <c r="E1" s="117"/>
      <c r="F1" s="117"/>
    </row>
    <row r="2" spans="1:7" ht="15.75" customHeight="1">
      <c r="A2" s="69"/>
      <c r="B2" s="395" t="s">
        <v>6</v>
      </c>
      <c r="C2" s="165"/>
      <c r="D2" s="165"/>
      <c r="E2" s="165"/>
      <c r="F2" s="179"/>
      <c r="G2" s="182" t="s">
        <v>8</v>
      </c>
    </row>
    <row r="3" spans="1:7" ht="15.75" customHeight="1">
      <c r="A3" s="71"/>
      <c r="B3" s="536" t="s">
        <v>571</v>
      </c>
      <c r="C3" s="168"/>
      <c r="D3" s="168"/>
      <c r="E3" s="168"/>
      <c r="F3" s="180"/>
      <c r="G3" s="180"/>
    </row>
    <row r="4" spans="5:6" ht="15.75" customHeight="1">
      <c r="E4" s="117"/>
      <c r="F4" s="117"/>
    </row>
    <row r="5" spans="2:6" ht="15.75" customHeight="1">
      <c r="B5"/>
      <c r="C5"/>
      <c r="D5"/>
      <c r="E5"/>
      <c r="F5"/>
    </row>
    <row r="6" spans="2:6" ht="15.75" customHeight="1">
      <c r="B6"/>
      <c r="C6"/>
      <c r="D6"/>
      <c r="E6"/>
      <c r="F6"/>
    </row>
    <row r="7" spans="2:7" ht="15.75" customHeight="1">
      <c r="B7" s="234" t="s">
        <v>61</v>
      </c>
      <c r="C7" s="235"/>
      <c r="D7" s="298" t="s">
        <v>62</v>
      </c>
      <c r="E7"/>
      <c r="F7" s="298" t="s">
        <v>68</v>
      </c>
      <c r="G7"/>
    </row>
    <row r="8" spans="1:7" ht="15.75" customHeight="1">
      <c r="A8" s="36"/>
      <c r="B8" s="254" t="s">
        <v>241</v>
      </c>
      <c r="C8" s="173"/>
      <c r="D8" s="254" t="s">
        <v>16</v>
      </c>
      <c r="E8" s="296"/>
      <c r="F8" s="173" t="s">
        <v>86</v>
      </c>
      <c r="G8"/>
    </row>
    <row r="9" spans="1:7" ht="15.75" customHeight="1">
      <c r="A9" s="471" t="s">
        <v>99</v>
      </c>
      <c r="B9" s="61" t="s">
        <v>28</v>
      </c>
      <c r="C9" s="61" t="s">
        <v>68</v>
      </c>
      <c r="D9" s="99" t="s">
        <v>43</v>
      </c>
      <c r="E9" s="297"/>
      <c r="F9" s="61" t="s">
        <v>213</v>
      </c>
      <c r="G9"/>
    </row>
    <row r="10" spans="1:7" ht="4.5" customHeight="1">
      <c r="A10" s="63"/>
      <c r="B10" s="84"/>
      <c r="C10" s="63"/>
      <c r="E10" s="124"/>
      <c r="G10"/>
    </row>
    <row r="11" spans="1:7" ht="13.5" customHeight="1">
      <c r="A11" s="422" t="s">
        <v>338</v>
      </c>
      <c r="B11" s="399">
        <v>0</v>
      </c>
      <c r="C11" s="399">
        <f>SUM('- 6 -'!B11:H11,B11)</f>
        <v>1552</v>
      </c>
      <c r="D11" s="399">
        <v>39</v>
      </c>
      <c r="E11" s="259"/>
      <c r="F11" s="399">
        <f>C11+D11</f>
        <v>1591</v>
      </c>
      <c r="G11"/>
    </row>
    <row r="12" spans="1:7" ht="13.5" customHeight="1">
      <c r="A12" s="423" t="s">
        <v>339</v>
      </c>
      <c r="B12" s="400">
        <v>97.2</v>
      </c>
      <c r="C12" s="400">
        <f>SUM('- 6 -'!B12:H12,B12)</f>
        <v>2414</v>
      </c>
      <c r="D12" s="400">
        <v>0</v>
      </c>
      <c r="E12" s="259"/>
      <c r="F12" s="400">
        <f aca="true" t="shared" si="0" ref="F12:F47">C12+D12</f>
        <v>2414</v>
      </c>
      <c r="G12"/>
    </row>
    <row r="13" spans="1:7" ht="13.5" customHeight="1">
      <c r="A13" s="422" t="s">
        <v>340</v>
      </c>
      <c r="B13" s="399">
        <v>320.9</v>
      </c>
      <c r="C13" s="399">
        <f>SUM('- 6 -'!B13:H13,B13)</f>
        <v>7110</v>
      </c>
      <c r="D13" s="399">
        <v>183</v>
      </c>
      <c r="E13" s="259"/>
      <c r="F13" s="399">
        <f t="shared" si="0"/>
        <v>7293</v>
      </c>
      <c r="G13"/>
    </row>
    <row r="14" spans="1:7" ht="13.5" customHeight="1">
      <c r="A14" s="423" t="s">
        <v>377</v>
      </c>
      <c r="B14" s="400">
        <v>25</v>
      </c>
      <c r="C14" s="400">
        <f>SUM('- 6 -'!B14:H14,B14)</f>
        <v>4418</v>
      </c>
      <c r="D14" s="400">
        <v>60</v>
      </c>
      <c r="E14" s="259"/>
      <c r="F14" s="400">
        <f t="shared" si="0"/>
        <v>4478</v>
      </c>
      <c r="G14"/>
    </row>
    <row r="15" spans="1:7" ht="13.5" customHeight="1">
      <c r="A15" s="422" t="s">
        <v>341</v>
      </c>
      <c r="B15" s="399">
        <v>0</v>
      </c>
      <c r="C15" s="399">
        <f>SUM('- 6 -'!B15:H15,B15)</f>
        <v>1608</v>
      </c>
      <c r="D15" s="399">
        <v>0</v>
      </c>
      <c r="E15" s="259"/>
      <c r="F15" s="399">
        <f t="shared" si="0"/>
        <v>1608</v>
      </c>
      <c r="G15"/>
    </row>
    <row r="16" spans="1:7" ht="13.5" customHeight="1">
      <c r="A16" s="423" t="s">
        <v>342</v>
      </c>
      <c r="B16" s="400">
        <v>15</v>
      </c>
      <c r="C16" s="400">
        <f>SUM('- 6 -'!B16:H16,B16)</f>
        <v>1449</v>
      </c>
      <c r="D16" s="400">
        <v>15</v>
      </c>
      <c r="E16" s="259"/>
      <c r="F16" s="400">
        <f t="shared" si="0"/>
        <v>1464</v>
      </c>
      <c r="G16"/>
    </row>
    <row r="17" spans="1:7" ht="13.5" customHeight="1">
      <c r="A17" s="422" t="s">
        <v>343</v>
      </c>
      <c r="B17" s="399">
        <v>30</v>
      </c>
      <c r="C17" s="399">
        <f>SUM('- 6 -'!B17:H17,B17)</f>
        <v>1552</v>
      </c>
      <c r="D17" s="399">
        <v>0</v>
      </c>
      <c r="E17" s="259"/>
      <c r="F17" s="399">
        <f t="shared" si="0"/>
        <v>1552</v>
      </c>
      <c r="G17"/>
    </row>
    <row r="18" spans="1:7" ht="13.5" customHeight="1">
      <c r="A18" s="423" t="s">
        <v>344</v>
      </c>
      <c r="B18" s="400">
        <v>29.1</v>
      </c>
      <c r="C18" s="400">
        <f>SUM('- 6 -'!B18:H18,B18)</f>
        <v>5988</v>
      </c>
      <c r="D18" s="400">
        <v>14</v>
      </c>
      <c r="E18" s="259"/>
      <c r="F18" s="400">
        <f t="shared" si="0"/>
        <v>6002</v>
      </c>
      <c r="G18"/>
    </row>
    <row r="19" spans="1:7" ht="13.5" customHeight="1">
      <c r="A19" s="422" t="s">
        <v>345</v>
      </c>
      <c r="B19" s="399">
        <v>65</v>
      </c>
      <c r="C19" s="399">
        <f>SUM('- 6 -'!B19:H19,B19)</f>
        <v>2920</v>
      </c>
      <c r="D19" s="399">
        <v>60</v>
      </c>
      <c r="E19" s="259"/>
      <c r="F19" s="399">
        <f t="shared" si="0"/>
        <v>2980</v>
      </c>
      <c r="G19"/>
    </row>
    <row r="20" spans="1:7" ht="13.5" customHeight="1">
      <c r="A20" s="423" t="s">
        <v>346</v>
      </c>
      <c r="B20" s="400">
        <v>235</v>
      </c>
      <c r="C20" s="400">
        <f>SUM('- 6 -'!B20:H20,B20)</f>
        <v>6261</v>
      </c>
      <c r="D20" s="400">
        <v>4</v>
      </c>
      <c r="E20" s="259"/>
      <c r="F20" s="400">
        <f t="shared" si="0"/>
        <v>6265</v>
      </c>
      <c r="G20"/>
    </row>
    <row r="21" spans="1:7" ht="13.5" customHeight="1">
      <c r="A21" s="422" t="s">
        <v>347</v>
      </c>
      <c r="B21" s="399">
        <v>0</v>
      </c>
      <c r="C21" s="399">
        <f>SUM('- 6 -'!B21:H21,B21)</f>
        <v>3228.5</v>
      </c>
      <c r="D21" s="399">
        <v>21.5</v>
      </c>
      <c r="E21" s="259"/>
      <c r="F21" s="399">
        <f t="shared" si="0"/>
        <v>3250</v>
      </c>
      <c r="G21"/>
    </row>
    <row r="22" spans="1:7" ht="13.5" customHeight="1">
      <c r="A22" s="423" t="s">
        <v>348</v>
      </c>
      <c r="B22" s="400">
        <v>0</v>
      </c>
      <c r="C22" s="400">
        <f>SUM('- 6 -'!B22:H22,B22)</f>
        <v>1654</v>
      </c>
      <c r="D22" s="400">
        <v>40</v>
      </c>
      <c r="E22" s="259"/>
      <c r="F22" s="400">
        <f t="shared" si="0"/>
        <v>1694</v>
      </c>
      <c r="G22"/>
    </row>
    <row r="23" spans="1:7" ht="13.5" customHeight="1">
      <c r="A23" s="422" t="s">
        <v>349</v>
      </c>
      <c r="B23" s="399">
        <v>42</v>
      </c>
      <c r="C23" s="399">
        <f>SUM('- 6 -'!B23:H23,B23)</f>
        <v>1402.5</v>
      </c>
      <c r="D23" s="399">
        <v>0</v>
      </c>
      <c r="E23" s="259"/>
      <c r="F23" s="399">
        <f t="shared" si="0"/>
        <v>1402.5</v>
      </c>
      <c r="G23"/>
    </row>
    <row r="24" spans="1:7" ht="13.5" customHeight="1">
      <c r="A24" s="423" t="s">
        <v>350</v>
      </c>
      <c r="B24" s="400">
        <v>284</v>
      </c>
      <c r="C24" s="400">
        <f>SUM('- 6 -'!B24:H24,B24)</f>
        <v>4557.5</v>
      </c>
      <c r="D24" s="400">
        <v>18</v>
      </c>
      <c r="E24" s="259"/>
      <c r="F24" s="400">
        <f t="shared" si="0"/>
        <v>4575.5</v>
      </c>
      <c r="G24"/>
    </row>
    <row r="25" spans="1:7" ht="13.5" customHeight="1">
      <c r="A25" s="422" t="s">
        <v>351</v>
      </c>
      <c r="B25" s="399">
        <v>230</v>
      </c>
      <c r="C25" s="399">
        <f>SUM('- 6 -'!B25:H25,B25)</f>
        <v>14887</v>
      </c>
      <c r="D25" s="399">
        <v>175</v>
      </c>
      <c r="E25" s="259"/>
      <c r="F25" s="399">
        <f t="shared" si="0"/>
        <v>15062</v>
      </c>
      <c r="G25"/>
    </row>
    <row r="26" spans="1:7" ht="13.5" customHeight="1">
      <c r="A26" s="423" t="s">
        <v>352</v>
      </c>
      <c r="B26" s="400">
        <v>171.8</v>
      </c>
      <c r="C26" s="400">
        <f>SUM('- 6 -'!B26:H26,B26)</f>
        <v>3262</v>
      </c>
      <c r="D26" s="400">
        <v>11</v>
      </c>
      <c r="E26" s="259"/>
      <c r="F26" s="400">
        <f t="shared" si="0"/>
        <v>3273</v>
      </c>
      <c r="G26"/>
    </row>
    <row r="27" spans="1:7" ht="13.5" customHeight="1">
      <c r="A27" s="422" t="s">
        <v>353</v>
      </c>
      <c r="B27" s="399">
        <v>152.16</v>
      </c>
      <c r="C27" s="399">
        <f>SUM('- 6 -'!B27:H27,B27)</f>
        <v>3259.2599999999998</v>
      </c>
      <c r="D27" s="399">
        <v>59</v>
      </c>
      <c r="E27" s="259"/>
      <c r="F27" s="399">
        <f t="shared" si="0"/>
        <v>3318.2599999999998</v>
      </c>
      <c r="G27"/>
    </row>
    <row r="28" spans="1:7" ht="13.5" customHeight="1">
      <c r="A28" s="423" t="s">
        <v>354</v>
      </c>
      <c r="B28" s="400">
        <v>64.78</v>
      </c>
      <c r="C28" s="400">
        <f>SUM('- 6 -'!B28:H28,B28)</f>
        <v>2006.98</v>
      </c>
      <c r="D28" s="400">
        <v>0</v>
      </c>
      <c r="E28" s="259"/>
      <c r="F28" s="400">
        <f t="shared" si="0"/>
        <v>2006.98</v>
      </c>
      <c r="G28"/>
    </row>
    <row r="29" spans="1:7" ht="13.5" customHeight="1">
      <c r="A29" s="422" t="s">
        <v>355</v>
      </c>
      <c r="B29" s="399">
        <v>0</v>
      </c>
      <c r="C29" s="399">
        <f>SUM('- 6 -'!B29:H29,B29)</f>
        <v>13061.5</v>
      </c>
      <c r="D29" s="399">
        <v>58</v>
      </c>
      <c r="E29" s="259"/>
      <c r="F29" s="399">
        <f t="shared" si="0"/>
        <v>13119.5</v>
      </c>
      <c r="G29"/>
    </row>
    <row r="30" spans="1:7" ht="13.5" customHeight="1">
      <c r="A30" s="423" t="s">
        <v>356</v>
      </c>
      <c r="B30" s="400">
        <v>0</v>
      </c>
      <c r="C30" s="400">
        <f>SUM('- 6 -'!B30:H30,B30)</f>
        <v>1282.6</v>
      </c>
      <c r="D30" s="400">
        <v>0</v>
      </c>
      <c r="E30" s="259"/>
      <c r="F30" s="400">
        <f t="shared" si="0"/>
        <v>1282.6</v>
      </c>
      <c r="G30"/>
    </row>
    <row r="31" spans="1:7" ht="13.5" customHeight="1">
      <c r="A31" s="422" t="s">
        <v>357</v>
      </c>
      <c r="B31" s="399">
        <v>89</v>
      </c>
      <c r="C31" s="399">
        <f>SUM('- 6 -'!B31:H31,B31)</f>
        <v>3303.8</v>
      </c>
      <c r="D31" s="399">
        <v>85.5</v>
      </c>
      <c r="E31" s="259"/>
      <c r="F31" s="399">
        <f t="shared" si="0"/>
        <v>3389.3</v>
      </c>
      <c r="G31"/>
    </row>
    <row r="32" spans="1:7" ht="13.5" customHeight="1">
      <c r="A32" s="423" t="s">
        <v>358</v>
      </c>
      <c r="B32" s="400">
        <v>0</v>
      </c>
      <c r="C32" s="400">
        <f>SUM('- 6 -'!B32:H32,B32)</f>
        <v>2318</v>
      </c>
      <c r="D32" s="400">
        <v>0</v>
      </c>
      <c r="E32" s="259"/>
      <c r="F32" s="400">
        <f t="shared" si="0"/>
        <v>2318</v>
      </c>
      <c r="G32"/>
    </row>
    <row r="33" spans="1:7" ht="13.5" customHeight="1">
      <c r="A33" s="422" t="s">
        <v>359</v>
      </c>
      <c r="B33" s="399">
        <v>0</v>
      </c>
      <c r="C33" s="399">
        <f>SUM('- 6 -'!B33:H33,B33)</f>
        <v>2472.5</v>
      </c>
      <c r="D33" s="399">
        <v>0</v>
      </c>
      <c r="E33" s="259"/>
      <c r="F33" s="399">
        <f t="shared" si="0"/>
        <v>2472.5</v>
      </c>
      <c r="G33"/>
    </row>
    <row r="34" spans="1:7" ht="13.5" customHeight="1">
      <c r="A34" s="423" t="s">
        <v>360</v>
      </c>
      <c r="B34" s="400">
        <v>30</v>
      </c>
      <c r="C34" s="400">
        <f>SUM('- 6 -'!B34:H34,B34)</f>
        <v>2193.1</v>
      </c>
      <c r="D34" s="400">
        <v>7.6</v>
      </c>
      <c r="E34" s="259"/>
      <c r="F34" s="400">
        <f t="shared" si="0"/>
        <v>2200.7</v>
      </c>
      <c r="G34"/>
    </row>
    <row r="35" spans="1:7" ht="13.5" customHeight="1">
      <c r="A35" s="422" t="s">
        <v>361</v>
      </c>
      <c r="B35" s="399">
        <v>350.5</v>
      </c>
      <c r="C35" s="399">
        <f>SUM('- 6 -'!B35:H35,B35)</f>
        <v>17617</v>
      </c>
      <c r="D35" s="399">
        <v>203</v>
      </c>
      <c r="E35" s="259"/>
      <c r="F35" s="399">
        <f t="shared" si="0"/>
        <v>17820</v>
      </c>
      <c r="G35"/>
    </row>
    <row r="36" spans="1:7" ht="13.5" customHeight="1">
      <c r="A36" s="423" t="s">
        <v>362</v>
      </c>
      <c r="B36" s="400">
        <v>20.1</v>
      </c>
      <c r="C36" s="400">
        <f>SUM('- 6 -'!B36:H36,B36)</f>
        <v>2116.2999999999997</v>
      </c>
      <c r="D36" s="400">
        <v>8.67</v>
      </c>
      <c r="E36" s="259"/>
      <c r="F36" s="400">
        <f t="shared" si="0"/>
        <v>2124.97</v>
      </c>
      <c r="G36"/>
    </row>
    <row r="37" spans="1:7" ht="13.5" customHeight="1">
      <c r="A37" s="422" t="s">
        <v>363</v>
      </c>
      <c r="B37" s="399">
        <v>0</v>
      </c>
      <c r="C37" s="399">
        <f>SUM('- 6 -'!B37:H37,B37)</f>
        <v>3258</v>
      </c>
      <c r="D37" s="399">
        <v>0</v>
      </c>
      <c r="E37" s="259"/>
      <c r="F37" s="399">
        <f t="shared" si="0"/>
        <v>3258</v>
      </c>
      <c r="G37"/>
    </row>
    <row r="38" spans="1:7" ht="13.5" customHeight="1">
      <c r="A38" s="423" t="s">
        <v>364</v>
      </c>
      <c r="B38" s="400">
        <v>123</v>
      </c>
      <c r="C38" s="400">
        <f>SUM('- 6 -'!B38:H38,B38)</f>
        <v>8496.6</v>
      </c>
      <c r="D38" s="400">
        <v>46</v>
      </c>
      <c r="E38" s="259"/>
      <c r="F38" s="400">
        <f t="shared" si="0"/>
        <v>8542.6</v>
      </c>
      <c r="G38"/>
    </row>
    <row r="39" spans="1:7" ht="13.5" customHeight="1">
      <c r="A39" s="422" t="s">
        <v>365</v>
      </c>
      <c r="B39" s="399">
        <v>0</v>
      </c>
      <c r="C39" s="399">
        <f>SUM('- 6 -'!B39:H39,B39)</f>
        <v>1775</v>
      </c>
      <c r="D39" s="399">
        <v>0</v>
      </c>
      <c r="E39" s="259"/>
      <c r="F39" s="399">
        <f t="shared" si="0"/>
        <v>1775</v>
      </c>
      <c r="G39"/>
    </row>
    <row r="40" spans="1:7" ht="13.5" customHeight="1">
      <c r="A40" s="423" t="s">
        <v>366</v>
      </c>
      <c r="B40" s="400">
        <v>775</v>
      </c>
      <c r="C40" s="400">
        <f>SUM('- 6 -'!B40:H40,B40)</f>
        <v>8958.4</v>
      </c>
      <c r="D40" s="400">
        <v>110</v>
      </c>
      <c r="E40" s="259"/>
      <c r="F40" s="400">
        <f t="shared" si="0"/>
        <v>9068.4</v>
      </c>
      <c r="G40"/>
    </row>
    <row r="41" spans="1:7" ht="13.5" customHeight="1">
      <c r="A41" s="422" t="s">
        <v>367</v>
      </c>
      <c r="B41" s="399">
        <v>0</v>
      </c>
      <c r="C41" s="399">
        <f>SUM('- 6 -'!B41:H41,B41)</f>
        <v>4692.33</v>
      </c>
      <c r="D41" s="399">
        <v>24</v>
      </c>
      <c r="E41" s="259"/>
      <c r="F41" s="399">
        <f t="shared" si="0"/>
        <v>4716.33</v>
      </c>
      <c r="G41"/>
    </row>
    <row r="42" spans="1:7" ht="13.5" customHeight="1">
      <c r="A42" s="423" t="s">
        <v>368</v>
      </c>
      <c r="B42" s="400">
        <v>129</v>
      </c>
      <c r="C42" s="400">
        <f>SUM('- 6 -'!B42:H42,B42)</f>
        <v>1869.5</v>
      </c>
      <c r="D42" s="400">
        <v>0</v>
      </c>
      <c r="E42" s="259"/>
      <c r="F42" s="400">
        <f t="shared" si="0"/>
        <v>1869.5</v>
      </c>
      <c r="G42"/>
    </row>
    <row r="43" spans="1:7" ht="13.5" customHeight="1">
      <c r="A43" s="422" t="s">
        <v>369</v>
      </c>
      <c r="B43" s="399">
        <v>0</v>
      </c>
      <c r="C43" s="399">
        <f>SUM('- 6 -'!B43:H43,B43)</f>
        <v>1200.5</v>
      </c>
      <c r="D43" s="399">
        <v>0</v>
      </c>
      <c r="E43" s="259"/>
      <c r="F43" s="399">
        <f t="shared" si="0"/>
        <v>1200.5</v>
      </c>
      <c r="G43"/>
    </row>
    <row r="44" spans="1:7" ht="13.5" customHeight="1">
      <c r="A44" s="423" t="s">
        <v>370</v>
      </c>
      <c r="B44" s="400">
        <v>0</v>
      </c>
      <c r="C44" s="400">
        <f>SUM('- 6 -'!B44:H44,B44)</f>
        <v>828</v>
      </c>
      <c r="D44" s="400">
        <v>0</v>
      </c>
      <c r="E44" s="259"/>
      <c r="F44" s="400">
        <f t="shared" si="0"/>
        <v>828</v>
      </c>
      <c r="G44"/>
    </row>
    <row r="45" spans="1:7" ht="13.5" customHeight="1">
      <c r="A45" s="422" t="s">
        <v>371</v>
      </c>
      <c r="B45" s="399">
        <v>0</v>
      </c>
      <c r="C45" s="399">
        <f>SUM('- 6 -'!B45:H45,B45)</f>
        <v>1407</v>
      </c>
      <c r="D45" s="399">
        <v>7</v>
      </c>
      <c r="E45" s="259"/>
      <c r="F45" s="399">
        <f t="shared" si="0"/>
        <v>1414</v>
      </c>
      <c r="G45"/>
    </row>
    <row r="46" spans="1:7" ht="13.5" customHeight="1">
      <c r="A46" s="423" t="s">
        <v>372</v>
      </c>
      <c r="B46" s="400">
        <v>593.6</v>
      </c>
      <c r="C46" s="400">
        <f>SUM('- 6 -'!B46:H46,B46)</f>
        <v>29861.5</v>
      </c>
      <c r="D46" s="400">
        <v>1125</v>
      </c>
      <c r="E46" s="259"/>
      <c r="F46" s="400">
        <f t="shared" si="0"/>
        <v>30986.5</v>
      </c>
      <c r="G46"/>
    </row>
    <row r="47" spans="1:7" ht="13.5" customHeight="1">
      <c r="A47" s="422" t="s">
        <v>376</v>
      </c>
      <c r="B47" s="399">
        <v>635</v>
      </c>
      <c r="C47" s="399">
        <f>SUM('- 6 -'!B47:H47,B47)</f>
        <v>671</v>
      </c>
      <c r="D47" s="399">
        <v>0</v>
      </c>
      <c r="E47" s="259"/>
      <c r="F47" s="399">
        <f t="shared" si="0"/>
        <v>671</v>
      </c>
      <c r="G47"/>
    </row>
    <row r="48" spans="1:7" ht="4.5" customHeight="1">
      <c r="A48" s="424"/>
      <c r="B48" s="401"/>
      <c r="C48" s="401"/>
      <c r="D48" s="401"/>
      <c r="E48" s="260"/>
      <c r="F48" s="401"/>
      <c r="G48"/>
    </row>
    <row r="49" spans="1:7" ht="13.5" customHeight="1">
      <c r="A49" s="418" t="s">
        <v>373</v>
      </c>
      <c r="B49" s="402">
        <f>SUM(B11:B47)</f>
        <v>4507.139999999999</v>
      </c>
      <c r="C49" s="402">
        <f>SUM(C11:C47)</f>
        <v>176912.37</v>
      </c>
      <c r="D49" s="402">
        <f>SUM(D11:D47)</f>
        <v>2374.27</v>
      </c>
      <c r="E49" s="261"/>
      <c r="F49" s="402">
        <f>SUM(F11:F47)</f>
        <v>179286.63999999998</v>
      </c>
      <c r="G49"/>
    </row>
    <row r="50" spans="1:7" ht="4.5" customHeight="1">
      <c r="A50" s="424" t="s">
        <v>3</v>
      </c>
      <c r="B50" s="401"/>
      <c r="C50" s="401"/>
      <c r="D50" s="401"/>
      <c r="E50" s="124"/>
      <c r="F50" s="401"/>
      <c r="G50"/>
    </row>
    <row r="51" spans="1:7" ht="13.5" customHeight="1">
      <c r="A51" s="423" t="s">
        <v>374</v>
      </c>
      <c r="B51" s="400">
        <v>0</v>
      </c>
      <c r="C51" s="400">
        <f>SUM('- 6 -'!B51:H51,B51)</f>
        <v>146.5</v>
      </c>
      <c r="D51" s="400">
        <v>0</v>
      </c>
      <c r="E51" s="259"/>
      <c r="F51" s="400">
        <f>C51+D51</f>
        <v>146.5</v>
      </c>
      <c r="G51"/>
    </row>
    <row r="52" spans="1:7" ht="13.5" customHeight="1">
      <c r="A52" s="422" t="s">
        <v>375</v>
      </c>
      <c r="B52" s="399">
        <v>0</v>
      </c>
      <c r="C52" s="399">
        <f>SUM('- 6 -'!B52:H52,B52)</f>
        <v>242</v>
      </c>
      <c r="D52" s="399">
        <v>0</v>
      </c>
      <c r="E52" s="259"/>
      <c r="F52" s="399">
        <f>C52+D52</f>
        <v>242</v>
      </c>
      <c r="G52"/>
    </row>
    <row r="53" spans="5:7" ht="49.5" customHeight="1">
      <c r="E53" s="124"/>
      <c r="G53"/>
    </row>
    <row r="54" ht="12.75">
      <c r="G54"/>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50.xml><?xml version="1.0" encoding="utf-8"?>
<worksheet xmlns="http://schemas.openxmlformats.org/spreadsheetml/2006/main" xmlns:r="http://schemas.openxmlformats.org/officeDocument/2006/relationships">
  <sheetPr codeName="Sheet46">
    <pageSetUpPr fitToPage="1"/>
  </sheetPr>
  <dimension ref="A1:F58"/>
  <sheetViews>
    <sheetView showGridLines="0" showZeros="0" workbookViewId="0" topLeftCell="A1">
      <selection activeCell="A1" sqref="A1"/>
    </sheetView>
  </sheetViews>
  <sheetFormatPr defaultColWidth="19.83203125" defaultRowHeight="12"/>
  <cols>
    <col min="1" max="1" width="35.83203125" style="68" customWidth="1"/>
    <col min="2" max="2" width="18.83203125" style="68" customWidth="1"/>
    <col min="3" max="4" width="19.83203125" style="68" customWidth="1"/>
    <col min="5" max="5" width="20.83203125" style="68" customWidth="1"/>
    <col min="6" max="6" width="19.83203125" style="68" customWidth="1"/>
    <col min="7" max="16384" width="19.83203125" style="68" customWidth="1"/>
  </cols>
  <sheetData>
    <row r="1" spans="1:6" ht="6.75" customHeight="1">
      <c r="A1" s="66"/>
      <c r="B1" s="66"/>
      <c r="C1" s="66"/>
      <c r="D1" s="66"/>
      <c r="E1" s="66"/>
      <c r="F1" s="66"/>
    </row>
    <row r="2" spans="1:6" ht="15.75" customHeight="1">
      <c r="A2" s="85"/>
      <c r="B2" s="554" t="s">
        <v>574</v>
      </c>
      <c r="C2" s="359"/>
      <c r="D2" s="359"/>
      <c r="E2" s="359"/>
      <c r="F2" s="360" t="s">
        <v>258</v>
      </c>
    </row>
    <row r="3" spans="1:6" ht="15.75" customHeight="1">
      <c r="A3" s="88"/>
      <c r="B3" s="66"/>
      <c r="C3" s="66"/>
      <c r="D3" s="66"/>
      <c r="E3" s="66"/>
      <c r="F3" s="66"/>
    </row>
    <row r="4" spans="2:6" ht="15.75" customHeight="1">
      <c r="B4" s="391" t="s">
        <v>417</v>
      </c>
      <c r="C4" s="306"/>
      <c r="D4" s="306"/>
      <c r="E4" s="90"/>
      <c r="F4" s="91"/>
    </row>
    <row r="5" spans="2:6" ht="15.75" customHeight="1">
      <c r="B5" s="392" t="s">
        <v>327</v>
      </c>
      <c r="C5" s="307"/>
      <c r="D5" s="307"/>
      <c r="E5" s="92"/>
      <c r="F5" s="93"/>
    </row>
    <row r="6" spans="2:6" ht="15.75" customHeight="1">
      <c r="B6" s="393" t="s">
        <v>119</v>
      </c>
      <c r="C6" s="103"/>
      <c r="D6" s="103"/>
      <c r="E6" s="110"/>
      <c r="F6" s="110"/>
    </row>
    <row r="7" spans="2:6" ht="15.75" customHeight="1">
      <c r="B7" s="94" t="s">
        <v>85</v>
      </c>
      <c r="C7" s="94" t="s">
        <v>252</v>
      </c>
      <c r="D7" s="94" t="s">
        <v>252</v>
      </c>
      <c r="E7" s="36"/>
      <c r="F7" s="94" t="s">
        <v>68</v>
      </c>
    </row>
    <row r="8" spans="1:6" ht="15.75" customHeight="1">
      <c r="A8" s="323"/>
      <c r="B8" s="489" t="s">
        <v>103</v>
      </c>
      <c r="C8" s="97" t="s">
        <v>253</v>
      </c>
      <c r="D8" s="97" t="s">
        <v>263</v>
      </c>
      <c r="E8" s="97" t="s">
        <v>56</v>
      </c>
      <c r="F8" s="97" t="s">
        <v>146</v>
      </c>
    </row>
    <row r="9" spans="1:6" ht="15.75" customHeight="1">
      <c r="A9" s="324" t="s">
        <v>99</v>
      </c>
      <c r="B9" s="490" t="s">
        <v>262</v>
      </c>
      <c r="C9" s="99" t="s">
        <v>254</v>
      </c>
      <c r="D9" s="99" t="s">
        <v>254</v>
      </c>
      <c r="E9" s="99" t="s">
        <v>287</v>
      </c>
      <c r="F9" s="99" t="s">
        <v>168</v>
      </c>
    </row>
    <row r="10" spans="1:6" ht="4.5" customHeight="1">
      <c r="A10" s="63"/>
      <c r="B10" s="66"/>
      <c r="C10" s="66"/>
      <c r="D10" s="66"/>
      <c r="E10" s="66"/>
      <c r="F10" s="66"/>
    </row>
    <row r="11" spans="1:6" ht="13.5" customHeight="1">
      <c r="A11" s="422" t="s">
        <v>338</v>
      </c>
      <c r="B11" s="318">
        <v>4150</v>
      </c>
      <c r="C11" s="318">
        <v>16907</v>
      </c>
      <c r="D11" s="318">
        <v>42525</v>
      </c>
      <c r="E11" s="318">
        <v>133853</v>
      </c>
      <c r="F11" s="318">
        <f>SUM('- 58 -'!B11:F11,B11:E11)</f>
        <v>1511342</v>
      </c>
    </row>
    <row r="12" spans="1:6" ht="13.5" customHeight="1">
      <c r="A12" s="423" t="s">
        <v>339</v>
      </c>
      <c r="B12" s="319">
        <v>14050</v>
      </c>
      <c r="C12" s="319">
        <v>27170</v>
      </c>
      <c r="D12" s="319">
        <v>72900</v>
      </c>
      <c r="E12" s="319">
        <v>169984</v>
      </c>
      <c r="F12" s="319">
        <f>SUM('- 58 -'!B12:F12,B12:E12)</f>
        <v>2768866</v>
      </c>
    </row>
    <row r="13" spans="1:6" ht="13.5" customHeight="1">
      <c r="A13" s="422" t="s">
        <v>340</v>
      </c>
      <c r="B13" s="318">
        <v>128000</v>
      </c>
      <c r="C13" s="318">
        <v>78000</v>
      </c>
      <c r="D13" s="318">
        <v>256200</v>
      </c>
      <c r="E13" s="318">
        <v>330800</v>
      </c>
      <c r="F13" s="318">
        <f>SUM('- 58 -'!B13:F13,B13:E13)</f>
        <v>5387300</v>
      </c>
    </row>
    <row r="14" spans="1:6" ht="13.5" customHeight="1">
      <c r="A14" s="423" t="s">
        <v>377</v>
      </c>
      <c r="B14" s="319">
        <v>1202000</v>
      </c>
      <c r="C14" s="319">
        <v>50373</v>
      </c>
      <c r="D14" s="319">
        <v>140130</v>
      </c>
      <c r="E14" s="319">
        <v>615868</v>
      </c>
      <c r="F14" s="319">
        <f>SUM('- 58 -'!B14:F14,B14:E14)</f>
        <v>5374554</v>
      </c>
    </row>
    <row r="15" spans="1:6" ht="13.5" customHeight="1">
      <c r="A15" s="422" t="s">
        <v>341</v>
      </c>
      <c r="B15" s="318">
        <v>4700</v>
      </c>
      <c r="C15" s="318">
        <v>17556</v>
      </c>
      <c r="D15" s="318">
        <v>46980</v>
      </c>
      <c r="E15" s="318">
        <v>49567</v>
      </c>
      <c r="F15" s="318">
        <f>SUM('- 58 -'!B15:F15,B15:E15)</f>
        <v>1665144</v>
      </c>
    </row>
    <row r="16" spans="1:6" ht="13.5" customHeight="1">
      <c r="A16" s="423" t="s">
        <v>342</v>
      </c>
      <c r="B16" s="319">
        <v>28250</v>
      </c>
      <c r="C16" s="319">
        <v>13079</v>
      </c>
      <c r="D16" s="319">
        <v>31995</v>
      </c>
      <c r="E16" s="319">
        <v>776049</v>
      </c>
      <c r="F16" s="319">
        <f>SUM('- 58 -'!B16:F16,B16:E16)</f>
        <v>1359447</v>
      </c>
    </row>
    <row r="17" spans="1:6" ht="13.5" customHeight="1">
      <c r="A17" s="422" t="s">
        <v>343</v>
      </c>
      <c r="B17" s="318">
        <v>2150</v>
      </c>
      <c r="C17" s="318">
        <v>15906</v>
      </c>
      <c r="D17" s="318">
        <v>40905</v>
      </c>
      <c r="E17" s="318">
        <v>197472</v>
      </c>
      <c r="F17" s="318">
        <f>SUM('- 58 -'!B17:F17,B17:E17)</f>
        <v>1686414</v>
      </c>
    </row>
    <row r="18" spans="1:6" ht="13.5" customHeight="1">
      <c r="A18" s="423" t="s">
        <v>344</v>
      </c>
      <c r="B18" s="319">
        <v>1950</v>
      </c>
      <c r="C18" s="319">
        <v>43666</v>
      </c>
      <c r="D18" s="319">
        <v>247858</v>
      </c>
      <c r="E18" s="319">
        <v>2951271</v>
      </c>
      <c r="F18" s="319">
        <f>SUM('- 58 -'!B18:F18,B18:E18)</f>
        <v>7254267</v>
      </c>
    </row>
    <row r="19" spans="1:6" ht="13.5" customHeight="1">
      <c r="A19" s="422" t="s">
        <v>345</v>
      </c>
      <c r="B19" s="318">
        <v>3300</v>
      </c>
      <c r="C19" s="318">
        <v>33858</v>
      </c>
      <c r="D19" s="318">
        <v>81000</v>
      </c>
      <c r="E19" s="318">
        <v>409912</v>
      </c>
      <c r="F19" s="318">
        <f>SUM('- 58 -'!B19:F19,B19:E19)</f>
        <v>2542584</v>
      </c>
    </row>
    <row r="20" spans="1:6" ht="13.5" customHeight="1">
      <c r="A20" s="423" t="s">
        <v>346</v>
      </c>
      <c r="B20" s="319">
        <v>28000</v>
      </c>
      <c r="C20" s="319">
        <v>73854</v>
      </c>
      <c r="D20" s="319">
        <v>193590</v>
      </c>
      <c r="E20" s="319">
        <v>701539</v>
      </c>
      <c r="F20" s="319">
        <f>SUM('- 58 -'!B20:F20,B20:E20)</f>
        <v>5115706</v>
      </c>
    </row>
    <row r="21" spans="1:6" ht="13.5" customHeight="1">
      <c r="A21" s="422" t="s">
        <v>347</v>
      </c>
      <c r="B21" s="318">
        <v>17894</v>
      </c>
      <c r="C21" s="318">
        <v>84240</v>
      </c>
      <c r="D21" s="318">
        <v>36322</v>
      </c>
      <c r="E21" s="318">
        <v>333013</v>
      </c>
      <c r="F21" s="318">
        <f>SUM('- 58 -'!B21:F21,B21:E21)</f>
        <v>3179339</v>
      </c>
    </row>
    <row r="22" spans="1:6" ht="13.5" customHeight="1">
      <c r="A22" s="423" t="s">
        <v>348</v>
      </c>
      <c r="B22" s="319">
        <v>37200</v>
      </c>
      <c r="C22" s="319">
        <v>19701</v>
      </c>
      <c r="D22" s="319">
        <v>61435</v>
      </c>
      <c r="E22" s="319">
        <v>1022078</v>
      </c>
      <c r="F22" s="319">
        <f>SUM('- 58 -'!B22:F22,B22:E22)</f>
        <v>2669142</v>
      </c>
    </row>
    <row r="23" spans="1:6" ht="13.5" customHeight="1">
      <c r="A23" s="422" t="s">
        <v>349</v>
      </c>
      <c r="B23" s="318">
        <v>8400</v>
      </c>
      <c r="C23" s="318">
        <v>14531</v>
      </c>
      <c r="D23" s="318">
        <v>29565</v>
      </c>
      <c r="E23" s="318">
        <v>102061</v>
      </c>
      <c r="F23" s="318">
        <f>SUM('- 58 -'!B23:F23,B23:E23)</f>
        <v>2094191</v>
      </c>
    </row>
    <row r="24" spans="1:6" ht="13.5" customHeight="1">
      <c r="A24" s="423" t="s">
        <v>350</v>
      </c>
      <c r="B24" s="319">
        <v>92000</v>
      </c>
      <c r="C24" s="319">
        <v>51018</v>
      </c>
      <c r="D24" s="319">
        <v>190550</v>
      </c>
      <c r="E24" s="319">
        <v>251077</v>
      </c>
      <c r="F24" s="319">
        <f>SUM('- 58 -'!B24:F24,B24:E24)</f>
        <v>5176193</v>
      </c>
    </row>
    <row r="25" spans="1:6" ht="13.5" customHeight="1">
      <c r="A25" s="422" t="s">
        <v>351</v>
      </c>
      <c r="B25" s="318">
        <v>996780</v>
      </c>
      <c r="C25" s="318">
        <v>165818</v>
      </c>
      <c r="D25" s="318">
        <v>457850</v>
      </c>
      <c r="E25" s="318">
        <v>285978</v>
      </c>
      <c r="F25" s="318">
        <f>SUM('- 58 -'!B25:F25,B25:E25)</f>
        <v>9717872</v>
      </c>
    </row>
    <row r="26" spans="1:6" ht="13.5" customHeight="1">
      <c r="A26" s="423" t="s">
        <v>352</v>
      </c>
      <c r="B26" s="319">
        <v>40025</v>
      </c>
      <c r="C26" s="319">
        <v>32993</v>
      </c>
      <c r="D26" s="319">
        <v>87075</v>
      </c>
      <c r="E26" s="319">
        <v>288737</v>
      </c>
      <c r="F26" s="319">
        <f>SUM('- 58 -'!B26:F26,B26:E26)</f>
        <v>3555750</v>
      </c>
    </row>
    <row r="27" spans="1:6" ht="13.5" customHeight="1">
      <c r="A27" s="422" t="s">
        <v>353</v>
      </c>
      <c r="B27" s="318">
        <v>63700</v>
      </c>
      <c r="C27" s="318">
        <v>37268</v>
      </c>
      <c r="D27" s="318">
        <v>109910</v>
      </c>
      <c r="E27" s="318">
        <v>1855813</v>
      </c>
      <c r="F27" s="318">
        <f>SUM('- 58 -'!B27:F27,B27:E27)</f>
        <v>3893077</v>
      </c>
    </row>
    <row r="28" spans="1:6" ht="13.5" customHeight="1">
      <c r="A28" s="423" t="s">
        <v>354</v>
      </c>
      <c r="B28" s="319">
        <v>8050</v>
      </c>
      <c r="C28" s="319">
        <v>21164</v>
      </c>
      <c r="D28" s="319">
        <v>49005</v>
      </c>
      <c r="E28" s="319">
        <v>133700</v>
      </c>
      <c r="F28" s="319">
        <f>SUM('- 58 -'!B28:F28,B28:E28)</f>
        <v>2295078</v>
      </c>
    </row>
    <row r="29" spans="1:6" ht="13.5" customHeight="1">
      <c r="A29" s="422" t="s">
        <v>355</v>
      </c>
      <c r="B29" s="318">
        <v>512700</v>
      </c>
      <c r="C29" s="318">
        <v>141669</v>
      </c>
      <c r="D29" s="318">
        <v>353565</v>
      </c>
      <c r="E29" s="318">
        <v>516446</v>
      </c>
      <c r="F29" s="318">
        <f>SUM('- 58 -'!B29:F29,B29:E29)</f>
        <v>7029170</v>
      </c>
    </row>
    <row r="30" spans="1:6" ht="13.5" customHeight="1">
      <c r="A30" s="423" t="s">
        <v>356</v>
      </c>
      <c r="B30" s="319">
        <v>4588</v>
      </c>
      <c r="C30" s="319">
        <v>14762</v>
      </c>
      <c r="D30" s="319">
        <v>36450</v>
      </c>
      <c r="E30" s="319">
        <v>126006</v>
      </c>
      <c r="F30" s="319">
        <f>SUM('- 58 -'!B30:F30,B30:E30)</f>
        <v>1648489</v>
      </c>
    </row>
    <row r="31" spans="1:6" ht="13.5" customHeight="1">
      <c r="A31" s="422" t="s">
        <v>357</v>
      </c>
      <c r="B31" s="318">
        <v>65550</v>
      </c>
      <c r="C31" s="318">
        <v>37301</v>
      </c>
      <c r="D31" s="318">
        <v>100035</v>
      </c>
      <c r="E31" s="318">
        <v>326121</v>
      </c>
      <c r="F31" s="318">
        <f>SUM('- 58 -'!B31:F31,B31:E31)</f>
        <v>3107780</v>
      </c>
    </row>
    <row r="32" spans="1:6" ht="13.5" customHeight="1">
      <c r="A32" s="423" t="s">
        <v>358</v>
      </c>
      <c r="B32" s="319">
        <v>52650</v>
      </c>
      <c r="C32" s="319">
        <v>26851</v>
      </c>
      <c r="D32" s="319">
        <v>73305</v>
      </c>
      <c r="E32" s="319">
        <v>334060</v>
      </c>
      <c r="F32" s="319">
        <f>SUM('- 58 -'!B32:F32,B32:E32)</f>
        <v>2748138</v>
      </c>
    </row>
    <row r="33" spans="1:6" ht="13.5" customHeight="1">
      <c r="A33" s="422" t="s">
        <v>359</v>
      </c>
      <c r="B33" s="318">
        <v>48800</v>
      </c>
      <c r="C33" s="318">
        <v>26895</v>
      </c>
      <c r="D33" s="318">
        <v>70065</v>
      </c>
      <c r="E33" s="318">
        <v>463624</v>
      </c>
      <c r="F33" s="318">
        <f>SUM('- 58 -'!B33:F33,B33:E33)</f>
        <v>3107613</v>
      </c>
    </row>
    <row r="34" spans="1:6" ht="13.5" customHeight="1">
      <c r="A34" s="423" t="s">
        <v>360</v>
      </c>
      <c r="B34" s="319">
        <v>89800</v>
      </c>
      <c r="C34" s="319">
        <v>24277</v>
      </c>
      <c r="D34" s="319">
        <v>195161</v>
      </c>
      <c r="E34" s="319">
        <v>186902</v>
      </c>
      <c r="F34" s="319">
        <f>SUM('- 58 -'!B34:F34,B34:E34)</f>
        <v>2648022</v>
      </c>
    </row>
    <row r="35" spans="1:6" ht="13.5" customHeight="1">
      <c r="A35" s="422" t="s">
        <v>361</v>
      </c>
      <c r="B35" s="318">
        <v>587125</v>
      </c>
      <c r="C35" s="318">
        <v>188089</v>
      </c>
      <c r="D35" s="318">
        <v>593320</v>
      </c>
      <c r="E35" s="318">
        <v>652788</v>
      </c>
      <c r="F35" s="318">
        <f>SUM('- 58 -'!B35:F35,B35:E35)</f>
        <v>11625635</v>
      </c>
    </row>
    <row r="36" spans="1:6" ht="13.5" customHeight="1">
      <c r="A36" s="423" t="s">
        <v>362</v>
      </c>
      <c r="B36" s="319">
        <v>9350</v>
      </c>
      <c r="C36" s="319">
        <v>21593</v>
      </c>
      <c r="D36" s="319">
        <v>54675</v>
      </c>
      <c r="E36" s="319">
        <v>152603</v>
      </c>
      <c r="F36" s="319">
        <f>SUM('- 58 -'!B36:F36,B36:E36)</f>
        <v>1988986</v>
      </c>
    </row>
    <row r="37" spans="1:6" ht="13.5" customHeight="1">
      <c r="A37" s="422" t="s">
        <v>363</v>
      </c>
      <c r="B37" s="318">
        <v>248300</v>
      </c>
      <c r="C37" s="318">
        <v>38896</v>
      </c>
      <c r="D37" s="318">
        <v>98010</v>
      </c>
      <c r="E37" s="318">
        <v>267615</v>
      </c>
      <c r="F37" s="318">
        <f>SUM('- 58 -'!B37:F37,B37:E37)</f>
        <v>3910387</v>
      </c>
    </row>
    <row r="38" spans="1:6" ht="13.5" customHeight="1">
      <c r="A38" s="423" t="s">
        <v>364</v>
      </c>
      <c r="B38" s="319">
        <v>235200</v>
      </c>
      <c r="C38" s="319">
        <v>92807</v>
      </c>
      <c r="D38" s="319">
        <v>226395</v>
      </c>
      <c r="E38" s="319">
        <v>238785</v>
      </c>
      <c r="F38" s="319">
        <f>SUM('- 58 -'!B38:F38,B38:E38)</f>
        <v>5921176</v>
      </c>
    </row>
    <row r="39" spans="1:6" ht="13.5" customHeight="1">
      <c r="A39" s="422" t="s">
        <v>365</v>
      </c>
      <c r="B39" s="318">
        <v>8250</v>
      </c>
      <c r="C39" s="318">
        <v>19624</v>
      </c>
      <c r="D39" s="318">
        <v>44550</v>
      </c>
      <c r="E39" s="318">
        <v>167083</v>
      </c>
      <c r="F39" s="318">
        <f>SUM('- 58 -'!B39:F39,B39:E39)</f>
        <v>1764361</v>
      </c>
    </row>
    <row r="40" spans="1:6" ht="13.5" customHeight="1">
      <c r="A40" s="423" t="s">
        <v>366</v>
      </c>
      <c r="B40" s="319">
        <v>307000</v>
      </c>
      <c r="C40" s="319">
        <v>100771</v>
      </c>
      <c r="D40" s="319">
        <v>376645</v>
      </c>
      <c r="E40" s="319">
        <v>215565</v>
      </c>
      <c r="F40" s="319">
        <f>SUM('- 58 -'!B40:F40,B40:E40)</f>
        <v>6141263</v>
      </c>
    </row>
    <row r="41" spans="1:6" ht="13.5" customHeight="1">
      <c r="A41" s="422" t="s">
        <v>367</v>
      </c>
      <c r="B41" s="318">
        <v>130775</v>
      </c>
      <c r="C41" s="318">
        <v>55814</v>
      </c>
      <c r="D41" s="318">
        <v>122310</v>
      </c>
      <c r="E41" s="318">
        <v>269387</v>
      </c>
      <c r="F41" s="318">
        <f>SUM('- 58 -'!B41:F41,B41:E41)</f>
        <v>5444176</v>
      </c>
    </row>
    <row r="42" spans="1:6" ht="13.5" customHeight="1">
      <c r="A42" s="423" t="s">
        <v>368</v>
      </c>
      <c r="B42" s="319">
        <v>25000</v>
      </c>
      <c r="C42" s="319">
        <v>19261</v>
      </c>
      <c r="D42" s="319">
        <v>51715</v>
      </c>
      <c r="E42" s="319">
        <v>106532</v>
      </c>
      <c r="F42" s="319">
        <f>SUM('- 58 -'!B42:F42,B42:E42)</f>
        <v>2292270</v>
      </c>
    </row>
    <row r="43" spans="1:6" ht="13.5" customHeight="1">
      <c r="A43" s="422" t="s">
        <v>369</v>
      </c>
      <c r="B43" s="318">
        <v>4100</v>
      </c>
      <c r="C43" s="318">
        <v>12562</v>
      </c>
      <c r="D43" s="318">
        <v>32400</v>
      </c>
      <c r="E43" s="318">
        <v>112375</v>
      </c>
      <c r="F43" s="318">
        <f>SUM('- 58 -'!B43:F43,B43:E43)</f>
        <v>1163499</v>
      </c>
    </row>
    <row r="44" spans="1:6" ht="13.5" customHeight="1">
      <c r="A44" s="423" t="s">
        <v>370</v>
      </c>
      <c r="B44" s="319">
        <v>15550</v>
      </c>
      <c r="C44" s="319">
        <v>9691</v>
      </c>
      <c r="D44" s="319">
        <v>26325</v>
      </c>
      <c r="E44" s="319">
        <v>100577</v>
      </c>
      <c r="F44" s="319">
        <f>SUM('- 58 -'!B44:F44,B44:E44)</f>
        <v>1463221</v>
      </c>
    </row>
    <row r="45" spans="1:6" ht="13.5" customHeight="1">
      <c r="A45" s="422" t="s">
        <v>371</v>
      </c>
      <c r="B45" s="318">
        <v>31800</v>
      </c>
      <c r="C45" s="318">
        <v>16588</v>
      </c>
      <c r="D45" s="318">
        <v>39690</v>
      </c>
      <c r="E45" s="318">
        <v>31930</v>
      </c>
      <c r="F45" s="318">
        <f>SUM('- 58 -'!B45:F45,B45:E45)</f>
        <v>1078800</v>
      </c>
    </row>
    <row r="46" spans="1:6" ht="13.5" customHeight="1">
      <c r="A46" s="423" t="s">
        <v>372</v>
      </c>
      <c r="B46" s="319">
        <v>636000</v>
      </c>
      <c r="C46" s="319">
        <v>345356</v>
      </c>
      <c r="D46" s="319">
        <v>798250</v>
      </c>
      <c r="E46" s="319">
        <v>1486604</v>
      </c>
      <c r="F46" s="319">
        <f>SUM('- 58 -'!B46:F46,B46:E46)</f>
        <v>25059328</v>
      </c>
    </row>
    <row r="47" spans="1:6" ht="13.5" customHeight="1">
      <c r="A47" s="422" t="s">
        <v>376</v>
      </c>
      <c r="B47" s="318">
        <v>0</v>
      </c>
      <c r="C47" s="318">
        <v>0</v>
      </c>
      <c r="D47" s="318">
        <v>0</v>
      </c>
      <c r="E47" s="318">
        <v>0</v>
      </c>
      <c r="F47" s="318">
        <f>SUM('- 58 -'!B47:F47,B47:E47)</f>
        <v>554236</v>
      </c>
    </row>
    <row r="48" spans="1:6" ht="4.5" customHeight="1">
      <c r="A48" s="424"/>
      <c r="B48" s="437"/>
      <c r="C48" s="437"/>
      <c r="D48" s="437"/>
      <c r="E48" s="437"/>
      <c r="F48" s="437"/>
    </row>
    <row r="49" spans="1:6" ht="13.5" customHeight="1">
      <c r="A49" s="418" t="s">
        <v>373</v>
      </c>
      <c r="B49" s="321">
        <f>SUM(B11:B47)</f>
        <v>5693137</v>
      </c>
      <c r="C49" s="321">
        <f>SUM(C11:C47)</f>
        <v>1989909</v>
      </c>
      <c r="D49" s="321">
        <f>SUM(D11:D47)</f>
        <v>5468661</v>
      </c>
      <c r="E49" s="321">
        <f>SUM(E11:E47)</f>
        <v>16363775</v>
      </c>
      <c r="F49" s="321">
        <f>SUM(F11:F47)</f>
        <v>155942816</v>
      </c>
    </row>
    <row r="50" spans="1:6" ht="4.5" customHeight="1">
      <c r="A50" s="424" t="s">
        <v>3</v>
      </c>
      <c r="B50" s="437"/>
      <c r="C50" s="437"/>
      <c r="D50" s="437"/>
      <c r="E50" s="437"/>
      <c r="F50" s="437"/>
    </row>
    <row r="51" spans="1:6" ht="13.5" customHeight="1">
      <c r="A51" s="423" t="s">
        <v>374</v>
      </c>
      <c r="B51" s="319">
        <v>900</v>
      </c>
      <c r="C51" s="319">
        <v>660</v>
      </c>
      <c r="D51" s="319">
        <v>1620</v>
      </c>
      <c r="E51" s="319">
        <v>15655</v>
      </c>
      <c r="F51" s="319">
        <f>SUM('- 58 -'!B51:F51,B51:E51)</f>
        <v>113789</v>
      </c>
    </row>
    <row r="52" spans="1:6" ht="13.5" customHeight="1">
      <c r="A52" s="422" t="s">
        <v>375</v>
      </c>
      <c r="B52" s="318">
        <v>1150</v>
      </c>
      <c r="C52" s="318">
        <v>2167</v>
      </c>
      <c r="D52" s="318">
        <v>2835</v>
      </c>
      <c r="E52" s="318">
        <v>25256</v>
      </c>
      <c r="F52" s="318">
        <f>SUM('- 58 -'!B52:F52,B52:E52)</f>
        <v>165881</v>
      </c>
    </row>
    <row r="53" spans="1:6" ht="49.5" customHeight="1">
      <c r="A53" s="336"/>
      <c r="B53" s="325"/>
      <c r="C53" s="325"/>
      <c r="D53" s="325"/>
      <c r="E53" s="325"/>
      <c r="F53" s="325"/>
    </row>
    <row r="54" spans="1:6" ht="12" customHeight="1">
      <c r="A54" s="230" t="s">
        <v>450</v>
      </c>
      <c r="E54" s="100"/>
      <c r="F54" s="100"/>
    </row>
    <row r="55" spans="1:6" ht="12" customHeight="1">
      <c r="A55" s="230" t="s">
        <v>451</v>
      </c>
      <c r="E55" s="100"/>
      <c r="F55" s="100"/>
    </row>
    <row r="56" spans="2:6" ht="12" customHeight="1">
      <c r="B56" s="101"/>
      <c r="C56" s="101"/>
      <c r="D56" s="101"/>
      <c r="E56" s="100"/>
      <c r="F56" s="100"/>
    </row>
    <row r="57" spans="5:6" ht="12" customHeight="1">
      <c r="E57" s="106"/>
      <c r="F57" s="106"/>
    </row>
    <row r="58" spans="1:6" ht="12" customHeight="1">
      <c r="A58" s="4"/>
      <c r="B58" s="106"/>
      <c r="C58" s="106"/>
      <c r="D58" s="106"/>
      <c r="E58" s="106"/>
      <c r="F58" s="106"/>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51.xml><?xml version="1.0" encoding="utf-8"?>
<worksheet xmlns="http://schemas.openxmlformats.org/spreadsheetml/2006/main" xmlns:r="http://schemas.openxmlformats.org/officeDocument/2006/relationships">
  <sheetPr codeName="Sheet48">
    <pageSetUpPr fitToPage="1"/>
  </sheetPr>
  <dimension ref="A1:F61"/>
  <sheetViews>
    <sheetView showGridLines="0" showZeros="0" workbookViewId="0" topLeftCell="A1">
      <selection activeCell="A1" sqref="A1"/>
    </sheetView>
  </sheetViews>
  <sheetFormatPr defaultColWidth="23.83203125" defaultRowHeight="12"/>
  <cols>
    <col min="1" max="1" width="34.83203125" style="68" customWidth="1"/>
    <col min="2" max="2" width="21.83203125" style="68" customWidth="1"/>
    <col min="3" max="3" width="22.83203125" style="68" customWidth="1"/>
    <col min="4" max="4" width="21.83203125" style="68" customWidth="1"/>
    <col min="5" max="5" width="22.83203125" style="68" customWidth="1"/>
    <col min="6" max="6" width="13.83203125" style="68" customWidth="1"/>
    <col min="7" max="16384" width="23.83203125" style="68" customWidth="1"/>
  </cols>
  <sheetData>
    <row r="1" spans="1:6" ht="6.75" customHeight="1">
      <c r="A1" s="66"/>
      <c r="B1" s="66"/>
      <c r="C1" s="66"/>
      <c r="D1" s="66"/>
      <c r="E1" s="66"/>
      <c r="F1" s="66"/>
    </row>
    <row r="2" spans="1:6" ht="15.75" customHeight="1">
      <c r="A2" s="85"/>
      <c r="B2" s="554" t="s">
        <v>574</v>
      </c>
      <c r="C2" s="359"/>
      <c r="D2" s="359"/>
      <c r="E2" s="359"/>
      <c r="F2" s="360" t="s">
        <v>259</v>
      </c>
    </row>
    <row r="3" spans="1:6" ht="15.75" customHeight="1">
      <c r="A3" s="88"/>
      <c r="B3" s="89"/>
      <c r="C3" s="89"/>
      <c r="D3" s="89"/>
      <c r="E3" s="89"/>
      <c r="F3" s="66"/>
    </row>
    <row r="4" ht="15.75" customHeight="1"/>
    <row r="5" spans="2:6" ht="15.75" customHeight="1">
      <c r="B5" s="391" t="s">
        <v>417</v>
      </c>
      <c r="C5" s="469"/>
      <c r="D5" s="90"/>
      <c r="E5" s="91"/>
      <c r="F5"/>
    </row>
    <row r="6" spans="2:6" ht="15.75" customHeight="1">
      <c r="B6" s="392" t="s">
        <v>327</v>
      </c>
      <c r="C6" s="470"/>
      <c r="D6" s="92"/>
      <c r="E6" s="93"/>
      <c r="F6"/>
    </row>
    <row r="7" spans="2:6" ht="15.75" customHeight="1">
      <c r="B7" s="94"/>
      <c r="C7" s="94" t="s">
        <v>521</v>
      </c>
      <c r="D7" s="94" t="s">
        <v>56</v>
      </c>
      <c r="E7" s="95" t="s">
        <v>329</v>
      </c>
      <c r="F7"/>
    </row>
    <row r="8" spans="1:6" ht="15.75" customHeight="1">
      <c r="A8" s="36"/>
      <c r="B8" s="97" t="s">
        <v>337</v>
      </c>
      <c r="C8" s="97" t="s">
        <v>522</v>
      </c>
      <c r="D8" s="97" t="s">
        <v>147</v>
      </c>
      <c r="E8" s="98" t="s">
        <v>330</v>
      </c>
      <c r="F8"/>
    </row>
    <row r="9" spans="1:6" ht="15.75" customHeight="1">
      <c r="A9" s="471" t="s">
        <v>99</v>
      </c>
      <c r="B9" s="99" t="s">
        <v>317</v>
      </c>
      <c r="C9" s="99" t="s">
        <v>546</v>
      </c>
      <c r="D9" s="99" t="s">
        <v>547</v>
      </c>
      <c r="E9" s="61" t="s">
        <v>147</v>
      </c>
      <c r="F9"/>
    </row>
    <row r="10" spans="1:6" ht="4.5" customHeight="1">
      <c r="A10" s="63"/>
      <c r="B10" s="66"/>
      <c r="C10" s="66"/>
      <c r="D10" s="66"/>
      <c r="E10" s="66"/>
      <c r="F10"/>
    </row>
    <row r="11" spans="1:6" ht="13.5" customHeight="1">
      <c r="A11" s="422" t="s">
        <v>338</v>
      </c>
      <c r="B11" s="318">
        <v>425209</v>
      </c>
      <c r="C11" s="318">
        <v>0</v>
      </c>
      <c r="D11" s="318">
        <v>65004</v>
      </c>
      <c r="E11" s="318">
        <f>SUM('- 57 -'!F11,'- 59 -'!F11,B11:D11)</f>
        <v>6779586</v>
      </c>
      <c r="F11"/>
    </row>
    <row r="12" spans="1:6" ht="13.5" customHeight="1">
      <c r="A12" s="423" t="s">
        <v>339</v>
      </c>
      <c r="B12" s="319">
        <v>1101693</v>
      </c>
      <c r="C12" s="319">
        <v>133581</v>
      </c>
      <c r="D12" s="319">
        <v>114384</v>
      </c>
      <c r="E12" s="319">
        <f>SUM('- 57 -'!F12,'- 59 -'!F12,B12:D12)</f>
        <v>11106986</v>
      </c>
      <c r="F12"/>
    </row>
    <row r="13" spans="1:6" ht="13.5" customHeight="1">
      <c r="A13" s="422" t="s">
        <v>340</v>
      </c>
      <c r="B13" s="318">
        <v>2357900</v>
      </c>
      <c r="C13" s="318">
        <v>0</v>
      </c>
      <c r="D13" s="318">
        <v>243000</v>
      </c>
      <c r="E13" s="318">
        <f>SUM('- 57 -'!F13,'- 59 -'!F13,B13:D13)</f>
        <v>27541600</v>
      </c>
      <c r="F13"/>
    </row>
    <row r="14" spans="1:6" ht="13.5" customHeight="1">
      <c r="A14" s="423" t="s">
        <v>377</v>
      </c>
      <c r="B14" s="319">
        <v>3104497</v>
      </c>
      <c r="C14" s="319">
        <v>0</v>
      </c>
      <c r="D14" s="319">
        <v>149452</v>
      </c>
      <c r="E14" s="319">
        <f>SUM('- 57 -'!F14,'- 59 -'!F14,B14:D14)</f>
        <v>21598809</v>
      </c>
      <c r="F14"/>
    </row>
    <row r="15" spans="1:6" ht="13.5" customHeight="1">
      <c r="A15" s="422" t="s">
        <v>341</v>
      </c>
      <c r="B15" s="318">
        <v>0</v>
      </c>
      <c r="C15" s="318">
        <v>0</v>
      </c>
      <c r="D15" s="318">
        <v>74556</v>
      </c>
      <c r="E15" s="318">
        <f>SUM('- 57 -'!F15,'- 59 -'!F15,B15:D15)</f>
        <v>6660527</v>
      </c>
      <c r="F15"/>
    </row>
    <row r="16" spans="1:6" ht="13.5" customHeight="1">
      <c r="A16" s="423" t="s">
        <v>342</v>
      </c>
      <c r="B16" s="319">
        <v>1167867</v>
      </c>
      <c r="C16" s="319">
        <v>0</v>
      </c>
      <c r="D16" s="319">
        <v>56183</v>
      </c>
      <c r="E16" s="319">
        <f>SUM('- 57 -'!F16,'- 59 -'!F16,B16:D16)</f>
        <v>6143287</v>
      </c>
      <c r="F16"/>
    </row>
    <row r="17" spans="1:6" ht="13.5" customHeight="1">
      <c r="A17" s="422" t="s">
        <v>343</v>
      </c>
      <c r="B17" s="318">
        <v>239377</v>
      </c>
      <c r="C17" s="318">
        <v>0</v>
      </c>
      <c r="D17" s="318">
        <v>84898</v>
      </c>
      <c r="E17" s="318">
        <f>SUM('- 57 -'!F17,'- 59 -'!F17,B17:D17)</f>
        <v>6682272</v>
      </c>
      <c r="F17"/>
    </row>
    <row r="18" spans="1:6" ht="13.5" customHeight="1">
      <c r="A18" s="423" t="s">
        <v>344</v>
      </c>
      <c r="B18" s="319">
        <v>6674757</v>
      </c>
      <c r="C18" s="319">
        <v>125367</v>
      </c>
      <c r="D18" s="319">
        <v>389359</v>
      </c>
      <c r="E18" s="319">
        <f>SUM('- 57 -'!F18,'- 59 -'!F18,B18:D18)</f>
        <v>27427395</v>
      </c>
      <c r="F18"/>
    </row>
    <row r="19" spans="1:6" ht="13.5" customHeight="1">
      <c r="A19" s="422" t="s">
        <v>345</v>
      </c>
      <c r="B19" s="318">
        <v>1511018</v>
      </c>
      <c r="C19" s="318">
        <v>0</v>
      </c>
      <c r="D19" s="318">
        <v>72136</v>
      </c>
      <c r="E19" s="318">
        <f>SUM('- 57 -'!F19,'- 59 -'!F19,B19:D19)</f>
        <v>12164627</v>
      </c>
      <c r="F19"/>
    </row>
    <row r="20" spans="1:6" ht="13.5" customHeight="1">
      <c r="A20" s="423" t="s">
        <v>346</v>
      </c>
      <c r="B20" s="319">
        <v>3108132</v>
      </c>
      <c r="C20" s="319">
        <v>0</v>
      </c>
      <c r="D20" s="319">
        <v>243110</v>
      </c>
      <c r="E20" s="319">
        <f>SUM('- 57 -'!F20,'- 59 -'!F20,B20:D20)</f>
        <v>24834142</v>
      </c>
      <c r="F20"/>
    </row>
    <row r="21" spans="1:6" ht="13.5" customHeight="1">
      <c r="A21" s="422" t="s">
        <v>347</v>
      </c>
      <c r="B21" s="318">
        <v>1758708</v>
      </c>
      <c r="C21" s="318">
        <v>0</v>
      </c>
      <c r="D21" s="318">
        <v>117912</v>
      </c>
      <c r="E21" s="318">
        <f>SUM('- 57 -'!F21,'- 59 -'!F21,B21:D21)</f>
        <v>14869469</v>
      </c>
      <c r="F21"/>
    </row>
    <row r="22" spans="1:6" ht="13.5" customHeight="1">
      <c r="A22" s="423" t="s">
        <v>348</v>
      </c>
      <c r="B22" s="319">
        <v>1160872</v>
      </c>
      <c r="C22" s="319">
        <v>0</v>
      </c>
      <c r="D22" s="319">
        <v>65428</v>
      </c>
      <c r="E22" s="319">
        <f>SUM('- 57 -'!F22,'- 59 -'!F22,B22:D22)</f>
        <v>8556296</v>
      </c>
      <c r="F22"/>
    </row>
    <row r="23" spans="1:6" ht="13.5" customHeight="1">
      <c r="A23" s="422" t="s">
        <v>349</v>
      </c>
      <c r="B23" s="318">
        <v>872795</v>
      </c>
      <c r="C23" s="318">
        <v>0</v>
      </c>
      <c r="D23" s="318">
        <v>79772</v>
      </c>
      <c r="E23" s="318">
        <f>SUM('- 57 -'!F23,'- 59 -'!F23,B23:D23)</f>
        <v>7325968</v>
      </c>
      <c r="F23"/>
    </row>
    <row r="24" spans="1:6" ht="13.5" customHeight="1">
      <c r="A24" s="423" t="s">
        <v>350</v>
      </c>
      <c r="B24" s="319">
        <v>1719960</v>
      </c>
      <c r="C24" s="319">
        <v>0</v>
      </c>
      <c r="D24" s="319">
        <v>191344</v>
      </c>
      <c r="E24" s="319">
        <f>SUM('- 57 -'!F24,'- 59 -'!F24,B24:D24)</f>
        <v>19799522</v>
      </c>
      <c r="F24"/>
    </row>
    <row r="25" spans="1:6" ht="13.5" customHeight="1">
      <c r="A25" s="422" t="s">
        <v>351</v>
      </c>
      <c r="B25" s="318">
        <v>9237832</v>
      </c>
      <c r="C25" s="318">
        <v>719809</v>
      </c>
      <c r="D25" s="318">
        <v>484726</v>
      </c>
      <c r="E25" s="318">
        <f>SUM('- 57 -'!F25,'- 59 -'!F25,B25:D25)</f>
        <v>60903196</v>
      </c>
      <c r="F25"/>
    </row>
    <row r="26" spans="1:6" ht="13.5" customHeight="1">
      <c r="A26" s="423" t="s">
        <v>352</v>
      </c>
      <c r="B26" s="319">
        <v>2056328</v>
      </c>
      <c r="C26" s="319">
        <v>320744</v>
      </c>
      <c r="D26" s="319">
        <v>243635</v>
      </c>
      <c r="E26" s="319">
        <f>SUM('- 57 -'!F26,'- 59 -'!F26,B26:D26)</f>
        <v>16175392</v>
      </c>
      <c r="F26"/>
    </row>
    <row r="27" spans="1:6" ht="13.5" customHeight="1">
      <c r="A27" s="422" t="s">
        <v>353</v>
      </c>
      <c r="B27" s="318">
        <v>5561389</v>
      </c>
      <c r="C27" s="318">
        <v>0</v>
      </c>
      <c r="D27" s="318">
        <v>93087</v>
      </c>
      <c r="E27" s="318">
        <f>SUM('- 57 -'!F27,'- 59 -'!F27,B27:D27)</f>
        <v>18188612</v>
      </c>
      <c r="F27"/>
    </row>
    <row r="28" spans="1:6" ht="13.5" customHeight="1">
      <c r="A28" s="423" t="s">
        <v>354</v>
      </c>
      <c r="B28" s="319">
        <v>680435</v>
      </c>
      <c r="C28" s="319">
        <v>21985</v>
      </c>
      <c r="D28" s="319">
        <v>116465</v>
      </c>
      <c r="E28" s="319">
        <f>SUM('- 57 -'!F28,'- 59 -'!F28,B28:D28)</f>
        <v>9496246</v>
      </c>
      <c r="F28"/>
    </row>
    <row r="29" spans="1:6" ht="13.5" customHeight="1">
      <c r="A29" s="422" t="s">
        <v>355</v>
      </c>
      <c r="B29" s="318">
        <v>3454074</v>
      </c>
      <c r="C29" s="318">
        <v>0</v>
      </c>
      <c r="D29" s="318">
        <v>387132</v>
      </c>
      <c r="E29" s="318">
        <f>SUM('- 57 -'!F29,'- 59 -'!F29,B29:D29)</f>
        <v>47237555</v>
      </c>
      <c r="F29"/>
    </row>
    <row r="30" spans="1:6" ht="13.5" customHeight="1">
      <c r="A30" s="423" t="s">
        <v>356</v>
      </c>
      <c r="B30" s="319">
        <v>676176</v>
      </c>
      <c r="C30" s="319">
        <v>0</v>
      </c>
      <c r="D30" s="319">
        <v>67614</v>
      </c>
      <c r="E30" s="319">
        <f>SUM('- 57 -'!F30,'- 59 -'!F30,B30:D30)</f>
        <v>6374815</v>
      </c>
      <c r="F30"/>
    </row>
    <row r="31" spans="1:6" ht="13.5" customHeight="1">
      <c r="A31" s="422" t="s">
        <v>357</v>
      </c>
      <c r="B31" s="318">
        <v>1245529</v>
      </c>
      <c r="C31" s="318">
        <v>0</v>
      </c>
      <c r="D31" s="318">
        <v>150056</v>
      </c>
      <c r="E31" s="318">
        <f>SUM('- 57 -'!F31,'- 59 -'!F31,B31:D31)</f>
        <v>14246951</v>
      </c>
      <c r="F31"/>
    </row>
    <row r="32" spans="1:6" ht="13.5" customHeight="1">
      <c r="A32" s="423" t="s">
        <v>358</v>
      </c>
      <c r="B32" s="319">
        <v>667011</v>
      </c>
      <c r="C32" s="319">
        <v>12631</v>
      </c>
      <c r="D32" s="319">
        <v>119221</v>
      </c>
      <c r="E32" s="319">
        <f>SUM('- 57 -'!F32,'- 59 -'!F32,B32:D32)</f>
        <v>10904336</v>
      </c>
      <c r="F32"/>
    </row>
    <row r="33" spans="1:6" ht="13.5" customHeight="1">
      <c r="A33" s="422" t="s">
        <v>359</v>
      </c>
      <c r="B33" s="318">
        <v>1355539</v>
      </c>
      <c r="C33" s="318">
        <v>147210</v>
      </c>
      <c r="D33" s="318">
        <v>161083</v>
      </c>
      <c r="E33" s="318">
        <f>SUM('- 57 -'!F33,'- 59 -'!F33,B33:D33)</f>
        <v>13063509</v>
      </c>
      <c r="F33"/>
    </row>
    <row r="34" spans="1:6" ht="13.5" customHeight="1">
      <c r="A34" s="423" t="s">
        <v>360</v>
      </c>
      <c r="B34" s="319">
        <v>625221</v>
      </c>
      <c r="C34" s="319">
        <v>96085</v>
      </c>
      <c r="D34" s="319">
        <v>103681</v>
      </c>
      <c r="E34" s="319">
        <f>SUM('- 57 -'!F34,'- 59 -'!F34,B34:D34)</f>
        <v>10307930</v>
      </c>
      <c r="F34"/>
    </row>
    <row r="35" spans="1:6" ht="13.5" customHeight="1">
      <c r="A35" s="422" t="s">
        <v>361</v>
      </c>
      <c r="B35" s="318">
        <v>13591661</v>
      </c>
      <c r="C35" s="318">
        <v>81234</v>
      </c>
      <c r="D35" s="318">
        <v>585423</v>
      </c>
      <c r="E35" s="318">
        <f>SUM('- 57 -'!F35,'- 59 -'!F35,B35:D35)</f>
        <v>73732401</v>
      </c>
      <c r="F35"/>
    </row>
    <row r="36" spans="1:6" ht="13.5" customHeight="1">
      <c r="A36" s="423" t="s">
        <v>362</v>
      </c>
      <c r="B36" s="319">
        <v>802441</v>
      </c>
      <c r="C36" s="319">
        <v>0</v>
      </c>
      <c r="D36" s="319">
        <v>114574</v>
      </c>
      <c r="E36" s="319">
        <f>SUM('- 57 -'!F36,'- 59 -'!F36,B36:D36)</f>
        <v>9214357</v>
      </c>
      <c r="F36"/>
    </row>
    <row r="37" spans="1:6" ht="13.5" customHeight="1">
      <c r="A37" s="422" t="s">
        <v>363</v>
      </c>
      <c r="B37" s="318">
        <v>2603692</v>
      </c>
      <c r="C37" s="318">
        <v>0</v>
      </c>
      <c r="D37" s="318">
        <v>104244</v>
      </c>
      <c r="E37" s="318">
        <f>SUM('- 57 -'!F37,'- 59 -'!F37,B37:D37)</f>
        <v>16493805</v>
      </c>
      <c r="F37"/>
    </row>
    <row r="38" spans="1:6" ht="13.5" customHeight="1">
      <c r="A38" s="423" t="s">
        <v>364</v>
      </c>
      <c r="B38" s="319">
        <v>8619508</v>
      </c>
      <c r="C38" s="319">
        <v>0</v>
      </c>
      <c r="D38" s="319">
        <v>241105</v>
      </c>
      <c r="E38" s="319">
        <f>SUM('- 57 -'!F38,'- 59 -'!F38,B38:D38)</f>
        <v>37553987</v>
      </c>
      <c r="F38"/>
    </row>
    <row r="39" spans="1:6" ht="13.5" customHeight="1">
      <c r="A39" s="422" t="s">
        <v>365</v>
      </c>
      <c r="B39" s="318">
        <v>328213</v>
      </c>
      <c r="C39" s="318">
        <v>80427</v>
      </c>
      <c r="D39" s="318">
        <v>101218</v>
      </c>
      <c r="E39" s="318">
        <f>SUM('- 57 -'!F39,'- 59 -'!F39,B39:D39)</f>
        <v>8039689</v>
      </c>
      <c r="F39"/>
    </row>
    <row r="40" spans="1:6" ht="13.5" customHeight="1">
      <c r="A40" s="423" t="s">
        <v>366</v>
      </c>
      <c r="B40" s="319">
        <v>1114360</v>
      </c>
      <c r="C40" s="319">
        <v>0</v>
      </c>
      <c r="D40" s="319">
        <v>390877</v>
      </c>
      <c r="E40" s="319">
        <f>SUM('- 57 -'!F40,'- 59 -'!F40,B40:D40)</f>
        <v>32548394</v>
      </c>
      <c r="F40"/>
    </row>
    <row r="41" spans="1:6" ht="13.5" customHeight="1">
      <c r="A41" s="422" t="s">
        <v>367</v>
      </c>
      <c r="B41" s="318">
        <v>2233795</v>
      </c>
      <c r="C41" s="318">
        <v>77514</v>
      </c>
      <c r="D41" s="318">
        <v>175692</v>
      </c>
      <c r="E41" s="318">
        <f>SUM('- 57 -'!F41,'- 59 -'!F41,B41:D41)</f>
        <v>21690072</v>
      </c>
      <c r="F41"/>
    </row>
    <row r="42" spans="1:6" ht="13.5" customHeight="1">
      <c r="A42" s="423" t="s">
        <v>368</v>
      </c>
      <c r="B42" s="319">
        <v>1409770</v>
      </c>
      <c r="C42" s="319">
        <v>0</v>
      </c>
      <c r="D42" s="319">
        <v>109167</v>
      </c>
      <c r="E42" s="319">
        <f>SUM('- 57 -'!F42,'- 59 -'!F42,B42:D42)</f>
        <v>9327881</v>
      </c>
      <c r="F42"/>
    </row>
    <row r="43" spans="1:6" ht="13.5" customHeight="1">
      <c r="A43" s="422" t="s">
        <v>369</v>
      </c>
      <c r="B43" s="318">
        <v>468200</v>
      </c>
      <c r="C43" s="318">
        <v>0</v>
      </c>
      <c r="D43" s="318">
        <v>47553</v>
      </c>
      <c r="E43" s="318">
        <f>SUM('- 57 -'!F43,'- 59 -'!F43,B43:D43)</f>
        <v>5251970</v>
      </c>
      <c r="F43"/>
    </row>
    <row r="44" spans="1:6" ht="13.5" customHeight="1">
      <c r="A44" s="423" t="s">
        <v>370</v>
      </c>
      <c r="B44" s="319">
        <v>785739</v>
      </c>
      <c r="C44" s="319">
        <v>0</v>
      </c>
      <c r="D44" s="319">
        <v>68742</v>
      </c>
      <c r="E44" s="319">
        <f>SUM('- 57 -'!F44,'- 59 -'!F44,B44:D44)</f>
        <v>5021625</v>
      </c>
      <c r="F44"/>
    </row>
    <row r="45" spans="1:6" ht="13.5" customHeight="1">
      <c r="A45" s="422" t="s">
        <v>371</v>
      </c>
      <c r="B45" s="318">
        <v>817644</v>
      </c>
      <c r="C45" s="318">
        <v>0</v>
      </c>
      <c r="D45" s="318">
        <v>40389</v>
      </c>
      <c r="E45" s="318">
        <f>SUM('- 57 -'!F45,'- 59 -'!F45,B45:D45)</f>
        <v>5899209</v>
      </c>
      <c r="F45"/>
    </row>
    <row r="46" spans="1:6" ht="13.5" customHeight="1">
      <c r="A46" s="423" t="s">
        <v>372</v>
      </c>
      <c r="B46" s="319">
        <v>20075591</v>
      </c>
      <c r="C46" s="319">
        <v>0</v>
      </c>
      <c r="D46" s="319">
        <v>1159863</v>
      </c>
      <c r="E46" s="319">
        <f>SUM('- 57 -'!F46,'- 59 -'!F46,B46:D46)</f>
        <v>130846100</v>
      </c>
      <c r="F46"/>
    </row>
    <row r="47" spans="1:6" ht="13.5" customHeight="1">
      <c r="A47" s="422" t="s">
        <v>376</v>
      </c>
      <c r="B47" s="318">
        <v>0</v>
      </c>
      <c r="C47" s="318">
        <v>0</v>
      </c>
      <c r="D47" s="318">
        <v>119945</v>
      </c>
      <c r="E47" s="318">
        <f>SUM('- 57 -'!F47,'- 59 -'!F47,B47:D47)</f>
        <v>674181</v>
      </c>
      <c r="F47"/>
    </row>
    <row r="48" spans="1:6" ht="4.5" customHeight="1">
      <c r="A48" s="424"/>
      <c r="B48" s="437"/>
      <c r="C48" s="437"/>
      <c r="D48" s="437"/>
      <c r="E48" s="437"/>
      <c r="F48"/>
    </row>
    <row r="49" spans="1:6" ht="13.5" customHeight="1">
      <c r="A49" s="418" t="s">
        <v>373</v>
      </c>
      <c r="B49" s="321">
        <f>SUM(B11:B47)</f>
        <v>103612933</v>
      </c>
      <c r="C49" s="321">
        <f>SUM(C11:C47)</f>
        <v>1816587</v>
      </c>
      <c r="D49" s="321">
        <f>SUM(D11:D47)</f>
        <v>7132030</v>
      </c>
      <c r="E49" s="321">
        <f>SUM(E11:E47)</f>
        <v>764682699</v>
      </c>
      <c r="F49"/>
    </row>
    <row r="50" spans="1:6" ht="4.5" customHeight="1">
      <c r="A50" s="424" t="s">
        <v>3</v>
      </c>
      <c r="B50" s="437"/>
      <c r="C50" s="437"/>
      <c r="D50" s="437"/>
      <c r="E50" s="437"/>
      <c r="F50"/>
    </row>
    <row r="51" spans="1:6" ht="13.5" customHeight="1">
      <c r="A51" s="423" t="s">
        <v>374</v>
      </c>
      <c r="B51" s="319">
        <v>0</v>
      </c>
      <c r="C51" s="319"/>
      <c r="D51" s="319">
        <v>0</v>
      </c>
      <c r="E51" s="319">
        <f>SUM('- 57 -'!F51,'- 59 -'!F51,B51:D51)</f>
        <v>217328</v>
      </c>
      <c r="F51"/>
    </row>
    <row r="52" spans="1:6" ht="13.5" customHeight="1">
      <c r="A52" s="422" t="s">
        <v>375</v>
      </c>
      <c r="B52" s="318">
        <v>0</v>
      </c>
      <c r="C52" s="318"/>
      <c r="D52" s="318">
        <v>0</v>
      </c>
      <c r="E52" s="318">
        <f>SUM('- 57 -'!F52,'- 59 -'!F52,B52:D52)</f>
        <v>465064</v>
      </c>
      <c r="F52"/>
    </row>
    <row r="53" spans="1:6" ht="49.5" customHeight="1">
      <c r="A53" s="336"/>
      <c r="B53" s="325"/>
      <c r="C53" s="325"/>
      <c r="D53" s="325"/>
      <c r="E53" s="325"/>
      <c r="F53" s="386"/>
    </row>
    <row r="54" spans="1:6" ht="12" customHeight="1">
      <c r="A54" s="326" t="s">
        <v>425</v>
      </c>
      <c r="B54" s="100"/>
      <c r="C54" s="100"/>
      <c r="D54" s="100"/>
      <c r="E54" s="100"/>
      <c r="F54"/>
    </row>
    <row r="55" spans="1:6" ht="12" customHeight="1">
      <c r="A55" s="305" t="s">
        <v>426</v>
      </c>
      <c r="B55" s="100"/>
      <c r="C55" s="100"/>
      <c r="D55" s="100"/>
      <c r="E55" s="100"/>
      <c r="F55"/>
    </row>
    <row r="56" spans="1:6" ht="12" customHeight="1">
      <c r="A56" s="339" t="s">
        <v>548</v>
      </c>
      <c r="B56" s="100"/>
      <c r="C56" s="100"/>
      <c r="D56" s="100"/>
      <c r="E56" s="100"/>
      <c r="F56"/>
    </row>
    <row r="57" spans="1:6" ht="12" customHeight="1">
      <c r="A57" s="305" t="s">
        <v>549</v>
      </c>
      <c r="B57" s="100"/>
      <c r="C57" s="100"/>
      <c r="D57" s="100"/>
      <c r="E57" s="100"/>
      <c r="F57"/>
    </row>
    <row r="58" spans="1:6" ht="12" customHeight="1">
      <c r="A58" s="339" t="s">
        <v>551</v>
      </c>
      <c r="B58" s="100"/>
      <c r="C58" s="100"/>
      <c r="D58" s="100"/>
      <c r="E58" s="100"/>
      <c r="F58"/>
    </row>
    <row r="59" spans="1:6" ht="12.75">
      <c r="A59" s="305" t="s">
        <v>550</v>
      </c>
      <c r="F59"/>
    </row>
    <row r="60" ht="12.75">
      <c r="F60"/>
    </row>
    <row r="61" ht="12.75">
      <c r="F61"/>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52.xml><?xml version="1.0" encoding="utf-8"?>
<worksheet xmlns="http://schemas.openxmlformats.org/spreadsheetml/2006/main" xmlns:r="http://schemas.openxmlformats.org/officeDocument/2006/relationships">
  <sheetPr codeName="Sheet611">
    <pageSetUpPr fitToPage="1"/>
  </sheetPr>
  <dimension ref="A1:G69"/>
  <sheetViews>
    <sheetView showGridLines="0" showZeros="0" workbookViewId="0" topLeftCell="A1">
      <selection activeCell="A1" sqref="A1"/>
    </sheetView>
  </sheetViews>
  <sheetFormatPr defaultColWidth="14.83203125" defaultRowHeight="12"/>
  <cols>
    <col min="1" max="1" width="28.83203125" style="68" customWidth="1"/>
    <col min="2" max="2" width="17.83203125" style="68" customWidth="1"/>
    <col min="3" max="3" width="18.83203125" style="68" customWidth="1"/>
    <col min="4" max="4" width="21.83203125" style="68" customWidth="1"/>
    <col min="5" max="7" width="18.83203125" style="68" customWidth="1"/>
    <col min="8" max="16384" width="14.83203125" style="68" customWidth="1"/>
  </cols>
  <sheetData>
    <row r="1" spans="1:4" ht="6.75" customHeight="1">
      <c r="A1" s="66"/>
      <c r="B1" s="117"/>
      <c r="C1" s="117"/>
      <c r="D1" s="117"/>
    </row>
    <row r="2" spans="1:7" ht="19.5" customHeight="1">
      <c r="A2" s="394"/>
      <c r="B2" s="128" t="s">
        <v>540</v>
      </c>
      <c r="C2" s="104"/>
      <c r="D2" s="104"/>
      <c r="E2" s="104"/>
      <c r="F2" s="104"/>
      <c r="G2" s="510" t="s">
        <v>530</v>
      </c>
    </row>
    <row r="3" spans="1:7" ht="3.75" customHeight="1">
      <c r="A3" s="506"/>
      <c r="B3" s="507"/>
      <c r="C3" s="507"/>
      <c r="D3" s="507"/>
      <c r="E3" s="507"/>
      <c r="F3" s="507"/>
      <c r="G3" s="509"/>
    </row>
    <row r="4" spans="1:7" ht="15" customHeight="1">
      <c r="A4" s="514"/>
      <c r="B4" s="511" t="s">
        <v>543</v>
      </c>
      <c r="C4" s="512"/>
      <c r="D4" s="512"/>
      <c r="E4" s="512"/>
      <c r="F4" s="512"/>
      <c r="G4" s="513"/>
    </row>
    <row r="5" spans="1:7" ht="12.75" customHeight="1">
      <c r="A5" s="515"/>
      <c r="B5" s="343"/>
      <c r="C5" s="343"/>
      <c r="D5" s="343"/>
      <c r="E5" s="343"/>
      <c r="F5" s="343" t="s">
        <v>397</v>
      </c>
      <c r="G5" s="343"/>
    </row>
    <row r="6" spans="1:7" ht="12.75" customHeight="1">
      <c r="A6" s="474"/>
      <c r="B6" s="343"/>
      <c r="C6" s="343"/>
      <c r="D6" s="343"/>
      <c r="E6" s="343"/>
      <c r="F6" s="343" t="s">
        <v>398</v>
      </c>
      <c r="G6" s="343"/>
    </row>
    <row r="7" spans="1:7" ht="12.75" customHeight="1">
      <c r="A7" s="474"/>
      <c r="B7" s="343"/>
      <c r="C7" s="343" t="s">
        <v>391</v>
      </c>
      <c r="D7" s="343"/>
      <c r="E7" s="343"/>
      <c r="F7" s="343" t="s">
        <v>219</v>
      </c>
      <c r="G7" s="343"/>
    </row>
    <row r="8" spans="1:7" ht="12.75" customHeight="1">
      <c r="A8" s="474"/>
      <c r="B8" s="343"/>
      <c r="C8" s="343" t="s">
        <v>396</v>
      </c>
      <c r="D8" s="343"/>
      <c r="E8" s="343" t="s">
        <v>390</v>
      </c>
      <c r="F8" s="343" t="s">
        <v>402</v>
      </c>
      <c r="G8" s="343"/>
    </row>
    <row r="9" spans="1:7" ht="12.75" customHeight="1">
      <c r="A9" s="474"/>
      <c r="B9" s="343" t="s">
        <v>231</v>
      </c>
      <c r="C9" s="343" t="s">
        <v>172</v>
      </c>
      <c r="D9" s="343" t="s">
        <v>30</v>
      </c>
      <c r="E9" s="343" t="s">
        <v>66</v>
      </c>
      <c r="F9" s="343" t="s">
        <v>399</v>
      </c>
      <c r="G9" s="343" t="s">
        <v>68</v>
      </c>
    </row>
    <row r="10" spans="1:7" ht="12.75" customHeight="1">
      <c r="A10" s="419"/>
      <c r="B10" s="343" t="s">
        <v>392</v>
      </c>
      <c r="C10" s="343" t="s">
        <v>393</v>
      </c>
      <c r="D10" s="343" t="s">
        <v>394</v>
      </c>
      <c r="E10" s="343" t="s">
        <v>395</v>
      </c>
      <c r="F10" s="343" t="s">
        <v>400</v>
      </c>
      <c r="G10" s="343" t="s">
        <v>401</v>
      </c>
    </row>
    <row r="11" spans="1:7" ht="15" customHeight="1">
      <c r="A11" s="420" t="s">
        <v>99</v>
      </c>
      <c r="B11" s="567">
        <v>-2</v>
      </c>
      <c r="C11" s="567">
        <v>-3</v>
      </c>
      <c r="D11" s="567">
        <v>-4</v>
      </c>
      <c r="E11" s="344" t="s">
        <v>559</v>
      </c>
      <c r="F11" s="344" t="s">
        <v>73</v>
      </c>
      <c r="G11" s="344" t="s">
        <v>73</v>
      </c>
    </row>
    <row r="12" spans="1:5" ht="4.5" customHeight="1">
      <c r="A12" s="421"/>
      <c r="C12" s="303"/>
      <c r="D12" s="123"/>
      <c r="E12" s="137"/>
    </row>
    <row r="13" spans="1:7" ht="13.5" customHeight="1">
      <c r="A13" s="446" t="s">
        <v>338</v>
      </c>
      <c r="B13" s="318">
        <v>427553</v>
      </c>
      <c r="C13" s="318">
        <v>0</v>
      </c>
      <c r="D13" s="318">
        <v>40137</v>
      </c>
      <c r="E13" s="318">
        <f>'- 32 -'!B11</f>
        <v>39091</v>
      </c>
      <c r="F13" s="318">
        <v>-25000</v>
      </c>
      <c r="G13" s="318">
        <f>SUM(B13:F13)</f>
        <v>481781</v>
      </c>
    </row>
    <row r="14" spans="1:7" ht="13.5" customHeight="1">
      <c r="A14" s="447" t="s">
        <v>339</v>
      </c>
      <c r="B14" s="319">
        <v>717487</v>
      </c>
      <c r="C14" s="319">
        <v>0</v>
      </c>
      <c r="D14" s="319">
        <v>54573</v>
      </c>
      <c r="E14" s="319">
        <f>'- 32 -'!B12</f>
        <v>48748</v>
      </c>
      <c r="F14" s="319">
        <v>-50000</v>
      </c>
      <c r="G14" s="319">
        <f aca="true" t="shared" si="0" ref="G14:G48">SUM(B14:F14)</f>
        <v>770808</v>
      </c>
    </row>
    <row r="15" spans="1:7" ht="13.5" customHeight="1">
      <c r="A15" s="446" t="s">
        <v>340</v>
      </c>
      <c r="B15" s="318">
        <v>1744400</v>
      </c>
      <c r="C15" s="318">
        <v>0</v>
      </c>
      <c r="D15" s="318">
        <v>93600</v>
      </c>
      <c r="E15" s="318">
        <f>'- 32 -'!B13</f>
        <v>146300</v>
      </c>
      <c r="F15" s="318">
        <v>-76800</v>
      </c>
      <c r="G15" s="318">
        <f t="shared" si="0"/>
        <v>1907500</v>
      </c>
    </row>
    <row r="16" spans="1:7" ht="13.5" customHeight="1">
      <c r="A16" s="447" t="s">
        <v>377</v>
      </c>
      <c r="B16" s="319"/>
      <c r="C16" s="319"/>
      <c r="D16" s="319"/>
      <c r="E16" s="319"/>
      <c r="F16" s="319">
        <v>0</v>
      </c>
      <c r="G16" s="319"/>
    </row>
    <row r="17" spans="1:7" ht="13.5" customHeight="1">
      <c r="A17" s="446" t="s">
        <v>341</v>
      </c>
      <c r="B17" s="318">
        <v>468700</v>
      </c>
      <c r="C17" s="318">
        <v>0</v>
      </c>
      <c r="D17" s="318">
        <v>59800</v>
      </c>
      <c r="E17" s="318">
        <f>'- 32 -'!B15</f>
        <v>59400</v>
      </c>
      <c r="F17" s="318">
        <v>-25000</v>
      </c>
      <c r="G17" s="318">
        <f t="shared" si="0"/>
        <v>562900</v>
      </c>
    </row>
    <row r="18" spans="1:7" ht="13.5" customHeight="1">
      <c r="A18" s="447" t="s">
        <v>342</v>
      </c>
      <c r="B18" s="319">
        <v>558009</v>
      </c>
      <c r="C18" s="319">
        <v>0</v>
      </c>
      <c r="D18" s="319">
        <v>0</v>
      </c>
      <c r="E18" s="319">
        <f>'- 32 -'!B16</f>
        <v>74190</v>
      </c>
      <c r="F18" s="319">
        <v>-22887</v>
      </c>
      <c r="G18" s="319">
        <f t="shared" si="0"/>
        <v>609312</v>
      </c>
    </row>
    <row r="19" spans="1:7" ht="13.5" customHeight="1">
      <c r="A19" s="446" t="s">
        <v>343</v>
      </c>
      <c r="B19" s="318">
        <v>474320</v>
      </c>
      <c r="C19" s="318">
        <v>0</v>
      </c>
      <c r="D19" s="318">
        <v>32710</v>
      </c>
      <c r="E19" s="318">
        <f>'- 32 -'!B17</f>
        <v>64120</v>
      </c>
      <c r="F19" s="318">
        <v>-27000</v>
      </c>
      <c r="G19" s="318">
        <f t="shared" si="0"/>
        <v>544150</v>
      </c>
    </row>
    <row r="20" spans="1:7" ht="13.5" customHeight="1">
      <c r="A20" s="447" t="s">
        <v>344</v>
      </c>
      <c r="B20" s="319"/>
      <c r="C20" s="319"/>
      <c r="D20" s="319"/>
      <c r="E20" s="319"/>
      <c r="F20" s="319">
        <v>0</v>
      </c>
      <c r="G20" s="319"/>
    </row>
    <row r="21" spans="1:7" ht="13.5" customHeight="1">
      <c r="A21" s="446" t="s">
        <v>345</v>
      </c>
      <c r="B21" s="318">
        <v>686300</v>
      </c>
      <c r="C21" s="318">
        <v>0</v>
      </c>
      <c r="D21" s="318">
        <v>43200</v>
      </c>
      <c r="E21" s="318">
        <f>'- 32 -'!B19</f>
        <v>45825</v>
      </c>
      <c r="F21" s="318">
        <v>-36500</v>
      </c>
      <c r="G21" s="318">
        <f t="shared" si="0"/>
        <v>738825</v>
      </c>
    </row>
    <row r="22" spans="1:7" ht="13.5" customHeight="1">
      <c r="A22" s="447" t="s">
        <v>346</v>
      </c>
      <c r="B22" s="319">
        <v>980101</v>
      </c>
      <c r="C22" s="319">
        <v>12130</v>
      </c>
      <c r="D22" s="319">
        <v>93372</v>
      </c>
      <c r="E22" s="319">
        <f>'- 32 -'!B20</f>
        <v>97335</v>
      </c>
      <c r="F22" s="319">
        <v>0</v>
      </c>
      <c r="G22" s="319">
        <f t="shared" si="0"/>
        <v>1182938</v>
      </c>
    </row>
    <row r="23" spans="1:7" ht="13.5" customHeight="1">
      <c r="A23" s="446" t="s">
        <v>347</v>
      </c>
      <c r="B23" s="318">
        <v>764000</v>
      </c>
      <c r="C23" s="318">
        <v>0</v>
      </c>
      <c r="D23" s="318">
        <v>121000</v>
      </c>
      <c r="E23" s="318">
        <f>'- 32 -'!B21</f>
        <v>116800</v>
      </c>
      <c r="F23" s="318">
        <v>0</v>
      </c>
      <c r="G23" s="318">
        <f t="shared" si="0"/>
        <v>1001800</v>
      </c>
    </row>
    <row r="24" spans="1:7" ht="13.5" customHeight="1">
      <c r="A24" s="447" t="s">
        <v>348</v>
      </c>
      <c r="B24" s="319">
        <v>508467</v>
      </c>
      <c r="C24" s="319">
        <v>0</v>
      </c>
      <c r="D24" s="319">
        <v>51520</v>
      </c>
      <c r="E24" s="319">
        <f>'- 32 -'!B22</f>
        <v>49600</v>
      </c>
      <c r="F24" s="319">
        <v>0</v>
      </c>
      <c r="G24" s="319">
        <f t="shared" si="0"/>
        <v>609587</v>
      </c>
    </row>
    <row r="25" spans="1:7" ht="13.5" customHeight="1">
      <c r="A25" s="446" t="s">
        <v>349</v>
      </c>
      <c r="B25" s="318">
        <v>350475</v>
      </c>
      <c r="C25" s="318">
        <v>0</v>
      </c>
      <c r="D25" s="318">
        <v>33500</v>
      </c>
      <c r="E25" s="318">
        <f>'- 32 -'!B23</f>
        <v>31800</v>
      </c>
      <c r="F25" s="318">
        <v>0</v>
      </c>
      <c r="G25" s="318">
        <f t="shared" si="0"/>
        <v>415775</v>
      </c>
    </row>
    <row r="26" spans="1:7" ht="13.5" customHeight="1">
      <c r="A26" s="447" t="s">
        <v>350</v>
      </c>
      <c r="B26" s="319">
        <v>953490</v>
      </c>
      <c r="C26" s="319">
        <v>0</v>
      </c>
      <c r="D26" s="319">
        <v>119310</v>
      </c>
      <c r="E26" s="319">
        <f>'- 32 -'!B24</f>
        <v>166065</v>
      </c>
      <c r="F26" s="319">
        <v>-55650</v>
      </c>
      <c r="G26" s="319">
        <f t="shared" si="0"/>
        <v>1183215</v>
      </c>
    </row>
    <row r="27" spans="1:7" ht="13.5" customHeight="1">
      <c r="A27" s="446" t="s">
        <v>351</v>
      </c>
      <c r="B27" s="318">
        <v>3285514</v>
      </c>
      <c r="C27" s="318">
        <v>111056</v>
      </c>
      <c r="D27" s="318">
        <v>182034</v>
      </c>
      <c r="E27" s="318">
        <f>'- 32 -'!B25</f>
        <v>418030</v>
      </c>
      <c r="F27" s="318">
        <v>-48000</v>
      </c>
      <c r="G27" s="318">
        <f t="shared" si="0"/>
        <v>3948634</v>
      </c>
    </row>
    <row r="28" spans="1:7" ht="13.5" customHeight="1">
      <c r="A28" s="447" t="s">
        <v>352</v>
      </c>
      <c r="B28" s="319">
        <v>863423</v>
      </c>
      <c r="C28" s="319">
        <v>20324</v>
      </c>
      <c r="D28" s="319">
        <v>97717</v>
      </c>
      <c r="E28" s="319">
        <f>'- 32 -'!B26</f>
        <v>88863</v>
      </c>
      <c r="F28" s="319">
        <v>-45000</v>
      </c>
      <c r="G28" s="319">
        <f t="shared" si="0"/>
        <v>1025327</v>
      </c>
    </row>
    <row r="29" spans="1:7" ht="13.5" customHeight="1">
      <c r="A29" s="446" t="s">
        <v>353</v>
      </c>
      <c r="B29" s="318">
        <v>1074522</v>
      </c>
      <c r="C29" s="318">
        <v>0</v>
      </c>
      <c r="D29" s="318">
        <v>0</v>
      </c>
      <c r="E29" s="318">
        <f>'- 32 -'!B27</f>
        <v>144430</v>
      </c>
      <c r="F29" s="318">
        <v>0</v>
      </c>
      <c r="G29" s="318">
        <f t="shared" si="0"/>
        <v>1218952</v>
      </c>
    </row>
    <row r="30" spans="1:7" ht="13.5" customHeight="1">
      <c r="A30" s="447" t="s">
        <v>354</v>
      </c>
      <c r="B30" s="319">
        <v>651144.24</v>
      </c>
      <c r="C30" s="319">
        <v>0</v>
      </c>
      <c r="D30" s="319">
        <v>46891.27</v>
      </c>
      <c r="E30" s="319">
        <f>'- 32 -'!B28</f>
        <v>45856.27</v>
      </c>
      <c r="F30" s="319">
        <v>-22000</v>
      </c>
      <c r="G30" s="319">
        <f t="shared" si="0"/>
        <v>721891.78</v>
      </c>
    </row>
    <row r="31" spans="1:7" ht="13.5" customHeight="1">
      <c r="A31" s="446" t="s">
        <v>355</v>
      </c>
      <c r="B31" s="318">
        <v>3644456</v>
      </c>
      <c r="C31" s="318">
        <v>203454</v>
      </c>
      <c r="D31" s="318">
        <v>136749</v>
      </c>
      <c r="E31" s="318">
        <f>'- 32 -'!B29</f>
        <v>642978</v>
      </c>
      <c r="F31" s="318">
        <v>-551863</v>
      </c>
      <c r="G31" s="318">
        <f t="shared" si="0"/>
        <v>4075774</v>
      </c>
    </row>
    <row r="32" spans="1:7" ht="13.5" customHeight="1">
      <c r="A32" s="447" t="s">
        <v>356</v>
      </c>
      <c r="B32" s="319">
        <v>388922</v>
      </c>
      <c r="C32" s="319">
        <v>0</v>
      </c>
      <c r="D32" s="319">
        <v>33502</v>
      </c>
      <c r="E32" s="319">
        <f>'- 32 -'!B30</f>
        <v>32266</v>
      </c>
      <c r="F32" s="319">
        <v>-22405</v>
      </c>
      <c r="G32" s="319">
        <f t="shared" si="0"/>
        <v>432285</v>
      </c>
    </row>
    <row r="33" spans="1:7" ht="13.5" customHeight="1">
      <c r="A33" s="446" t="s">
        <v>357</v>
      </c>
      <c r="B33" s="318">
        <v>788281</v>
      </c>
      <c r="C33" s="318">
        <v>0</v>
      </c>
      <c r="D33" s="318">
        <v>54504</v>
      </c>
      <c r="E33" s="318">
        <f>'- 32 -'!B31</f>
        <v>158695</v>
      </c>
      <c r="F33" s="318">
        <v>-85000</v>
      </c>
      <c r="G33" s="318">
        <f t="shared" si="0"/>
        <v>916480</v>
      </c>
    </row>
    <row r="34" spans="1:7" ht="13.5" customHeight="1">
      <c r="A34" s="447" t="s">
        <v>358</v>
      </c>
      <c r="B34" s="319">
        <v>685220</v>
      </c>
      <c r="C34" s="319">
        <v>0</v>
      </c>
      <c r="D34" s="319">
        <v>49040</v>
      </c>
      <c r="E34" s="319">
        <f>'- 32 -'!B32</f>
        <v>57950</v>
      </c>
      <c r="F34" s="319">
        <v>-31600</v>
      </c>
      <c r="G34" s="319">
        <f t="shared" si="0"/>
        <v>760610</v>
      </c>
    </row>
    <row r="35" spans="1:7" ht="13.5" customHeight="1">
      <c r="A35" s="446" t="s">
        <v>359</v>
      </c>
      <c r="B35" s="318">
        <v>680670</v>
      </c>
      <c r="C35" s="318">
        <v>23050</v>
      </c>
      <c r="D35" s="318">
        <v>119215</v>
      </c>
      <c r="E35" s="318">
        <f>'- 32 -'!B33</f>
        <v>126065</v>
      </c>
      <c r="F35" s="318">
        <v>-38000</v>
      </c>
      <c r="G35" s="318">
        <f t="shared" si="0"/>
        <v>911000</v>
      </c>
    </row>
    <row r="36" spans="1:7" ht="13.5" customHeight="1">
      <c r="A36" s="447" t="s">
        <v>360</v>
      </c>
      <c r="B36" s="319">
        <v>763745</v>
      </c>
      <c r="C36" s="319">
        <v>0</v>
      </c>
      <c r="D36" s="319">
        <v>53990</v>
      </c>
      <c r="E36" s="319">
        <f>'- 32 -'!B34</f>
        <v>50025</v>
      </c>
      <c r="F36" s="319">
        <v>-74601</v>
      </c>
      <c r="G36" s="319">
        <f t="shared" si="0"/>
        <v>793159</v>
      </c>
    </row>
    <row r="37" spans="1:7" ht="13.5" customHeight="1">
      <c r="A37" s="446" t="s">
        <v>361</v>
      </c>
      <c r="B37" s="318">
        <v>3579798</v>
      </c>
      <c r="C37" s="318">
        <v>33000</v>
      </c>
      <c r="D37" s="318">
        <v>269400</v>
      </c>
      <c r="E37" s="318">
        <f>'- 32 -'!B35</f>
        <v>525300</v>
      </c>
      <c r="F37" s="318">
        <v>0</v>
      </c>
      <c r="G37" s="318">
        <f t="shared" si="0"/>
        <v>4407498</v>
      </c>
    </row>
    <row r="38" spans="1:7" ht="13.5" customHeight="1">
      <c r="A38" s="447" t="s">
        <v>362</v>
      </c>
      <c r="B38" s="319">
        <v>632700</v>
      </c>
      <c r="C38" s="319">
        <v>31785</v>
      </c>
      <c r="D38" s="319">
        <v>40025</v>
      </c>
      <c r="E38" s="319">
        <f>'- 32 -'!B36</f>
        <v>40325</v>
      </c>
      <c r="F38" s="319">
        <v>-33000</v>
      </c>
      <c r="G38" s="319">
        <f t="shared" si="0"/>
        <v>711835</v>
      </c>
    </row>
    <row r="39" spans="1:7" ht="13.5" customHeight="1">
      <c r="A39" s="446" t="s">
        <v>363</v>
      </c>
      <c r="B39" s="318">
        <v>1009854</v>
      </c>
      <c r="C39" s="318">
        <v>59035</v>
      </c>
      <c r="D39" s="318">
        <v>88533</v>
      </c>
      <c r="E39" s="318">
        <f>'- 32 -'!B37</f>
        <v>88387</v>
      </c>
      <c r="F39" s="318">
        <v>-55000</v>
      </c>
      <c r="G39" s="318">
        <f t="shared" si="0"/>
        <v>1190809</v>
      </c>
    </row>
    <row r="40" spans="1:7" ht="13.5" customHeight="1">
      <c r="A40" s="447" t="s">
        <v>364</v>
      </c>
      <c r="B40" s="319">
        <v>1979453</v>
      </c>
      <c r="C40" s="319">
        <v>24430</v>
      </c>
      <c r="D40" s="319">
        <v>171739</v>
      </c>
      <c r="E40" s="319">
        <f>'- 32 -'!B38</f>
        <v>298613</v>
      </c>
      <c r="F40" s="319">
        <v>0</v>
      </c>
      <c r="G40" s="319">
        <f t="shared" si="0"/>
        <v>2474235</v>
      </c>
    </row>
    <row r="41" spans="1:7" ht="13.5" customHeight="1">
      <c r="A41" s="446" t="s">
        <v>365</v>
      </c>
      <c r="B41" s="318">
        <v>600846</v>
      </c>
      <c r="C41" s="318">
        <v>0</v>
      </c>
      <c r="D41" s="318">
        <v>37440</v>
      </c>
      <c r="E41" s="318">
        <f>'- 32 -'!B39</f>
        <v>32440</v>
      </c>
      <c r="F41" s="318">
        <v>0</v>
      </c>
      <c r="G41" s="318">
        <f t="shared" si="0"/>
        <v>670726</v>
      </c>
    </row>
    <row r="42" spans="1:7" ht="13.5" customHeight="1">
      <c r="A42" s="447" t="s">
        <v>366</v>
      </c>
      <c r="B42" s="319">
        <v>2222030</v>
      </c>
      <c r="C42" s="319">
        <v>0</v>
      </c>
      <c r="D42" s="319">
        <v>74307</v>
      </c>
      <c r="E42" s="319">
        <f>'- 32 -'!B40</f>
        <v>251122</v>
      </c>
      <c r="F42" s="319">
        <v>0</v>
      </c>
      <c r="G42" s="319">
        <f t="shared" si="0"/>
        <v>2547459</v>
      </c>
    </row>
    <row r="43" spans="1:7" ht="13.5" customHeight="1">
      <c r="A43" s="446" t="s">
        <v>367</v>
      </c>
      <c r="B43" s="318">
        <v>1399862</v>
      </c>
      <c r="C43" s="318">
        <v>0</v>
      </c>
      <c r="D43" s="318">
        <v>262689</v>
      </c>
      <c r="E43" s="318">
        <f>'- 32 -'!B41</f>
        <v>149854</v>
      </c>
      <c r="F43" s="318">
        <v>-44336</v>
      </c>
      <c r="G43" s="318">
        <f t="shared" si="0"/>
        <v>1768069</v>
      </c>
    </row>
    <row r="44" spans="1:7" ht="13.5" customHeight="1">
      <c r="A44" s="447" t="s">
        <v>368</v>
      </c>
      <c r="B44" s="319">
        <v>602827</v>
      </c>
      <c r="C44" s="319">
        <v>20358</v>
      </c>
      <c r="D44" s="319">
        <v>64355</v>
      </c>
      <c r="E44" s="319">
        <f>'- 32 -'!B42</f>
        <v>53645</v>
      </c>
      <c r="F44" s="319">
        <v>-36580</v>
      </c>
      <c r="G44" s="319">
        <f t="shared" si="0"/>
        <v>704605</v>
      </c>
    </row>
    <row r="45" spans="1:7" ht="13.5" customHeight="1">
      <c r="A45" s="446" t="s">
        <v>369</v>
      </c>
      <c r="B45" s="318">
        <v>424431</v>
      </c>
      <c r="C45" s="318">
        <v>2000</v>
      </c>
      <c r="D45" s="318">
        <v>15489</v>
      </c>
      <c r="E45" s="318">
        <f>'- 32 -'!B43</f>
        <v>35939</v>
      </c>
      <c r="F45" s="318">
        <v>-16000</v>
      </c>
      <c r="G45" s="318">
        <f t="shared" si="0"/>
        <v>461859</v>
      </c>
    </row>
    <row r="46" spans="1:7" ht="13.5" customHeight="1">
      <c r="A46" s="447" t="s">
        <v>370</v>
      </c>
      <c r="B46" s="319">
        <v>289611</v>
      </c>
      <c r="C46" s="319">
        <v>0</v>
      </c>
      <c r="D46" s="319">
        <v>20838</v>
      </c>
      <c r="E46" s="319">
        <f>'- 32 -'!B44</f>
        <v>18412</v>
      </c>
      <c r="F46" s="319">
        <v>-7800</v>
      </c>
      <c r="G46" s="319">
        <f t="shared" si="0"/>
        <v>321061</v>
      </c>
    </row>
    <row r="47" spans="1:7" ht="13.5" customHeight="1">
      <c r="A47" s="446" t="s">
        <v>371</v>
      </c>
      <c r="B47" s="318">
        <v>379145</v>
      </c>
      <c r="C47" s="318">
        <v>0</v>
      </c>
      <c r="D47" s="318">
        <v>6082</v>
      </c>
      <c r="E47" s="318">
        <f>'- 32 -'!B45</f>
        <v>71410</v>
      </c>
      <c r="F47" s="318">
        <v>-7200</v>
      </c>
      <c r="G47" s="318">
        <f t="shared" si="0"/>
        <v>449437</v>
      </c>
    </row>
    <row r="48" spans="1:7" ht="13.5" customHeight="1">
      <c r="A48" s="447" t="s">
        <v>372</v>
      </c>
      <c r="B48" s="319">
        <v>7949800</v>
      </c>
      <c r="C48" s="319">
        <v>112100</v>
      </c>
      <c r="D48" s="319">
        <v>176200</v>
      </c>
      <c r="E48" s="319">
        <f>'- 32 -'!B46</f>
        <v>1004900</v>
      </c>
      <c r="F48" s="319">
        <v>-140000</v>
      </c>
      <c r="G48" s="319">
        <f t="shared" si="0"/>
        <v>9103000</v>
      </c>
    </row>
    <row r="49" spans="1:7" ht="13.5" customHeight="1">
      <c r="A49" s="446" t="s">
        <v>544</v>
      </c>
      <c r="B49" s="318"/>
      <c r="C49" s="318"/>
      <c r="D49" s="318"/>
      <c r="E49" s="318"/>
      <c r="F49" s="318"/>
      <c r="G49" s="318"/>
    </row>
    <row r="50" spans="1:7" ht="4.5" customHeight="1">
      <c r="A50" s="451"/>
      <c r="B50" s="345"/>
      <c r="C50" s="345"/>
      <c r="D50" s="345"/>
      <c r="E50"/>
      <c r="F50"/>
      <c r="G50"/>
    </row>
    <row r="51" spans="1:7" ht="13.5" customHeight="1">
      <c r="A51" s="418" t="s">
        <v>373</v>
      </c>
      <c r="B51" s="321">
        <f aca="true" t="shared" si="1" ref="B51:G51">SUM(B13:B49)</f>
        <v>42529556.24</v>
      </c>
      <c r="C51" s="321">
        <f t="shared" si="1"/>
        <v>652722</v>
      </c>
      <c r="D51" s="321">
        <f t="shared" si="1"/>
        <v>2743461.27</v>
      </c>
      <c r="E51" s="321">
        <f t="shared" si="1"/>
        <v>5274779.27</v>
      </c>
      <c r="F51" s="321">
        <f t="shared" si="1"/>
        <v>-1577222</v>
      </c>
      <c r="G51" s="321">
        <f t="shared" si="1"/>
        <v>49623296.78</v>
      </c>
    </row>
    <row r="52" spans="1:7" ht="4.5" customHeight="1">
      <c r="A52" s="424" t="s">
        <v>3</v>
      </c>
      <c r="B52" s="320"/>
      <c r="C52" s="320"/>
      <c r="D52" s="320"/>
      <c r="E52" s="320"/>
      <c r="F52" s="320"/>
      <c r="G52" s="320"/>
    </row>
    <row r="53" spans="1:7" ht="13.5" customHeight="1">
      <c r="A53" s="425" t="s">
        <v>374</v>
      </c>
      <c r="B53" s="319">
        <v>68133</v>
      </c>
      <c r="C53" s="319">
        <v>0</v>
      </c>
      <c r="D53" s="319">
        <v>0</v>
      </c>
      <c r="E53" s="319">
        <f>'- 32 -'!B51</f>
        <v>0</v>
      </c>
      <c r="F53" s="319">
        <v>0</v>
      </c>
      <c r="G53" s="319">
        <f>SUM(B53:F53)</f>
        <v>68133</v>
      </c>
    </row>
    <row r="54" spans="1:7" ht="13.5" customHeight="1">
      <c r="A54" s="426" t="s">
        <v>375</v>
      </c>
      <c r="B54" s="318">
        <v>119117</v>
      </c>
      <c r="C54" s="318">
        <v>0</v>
      </c>
      <c r="D54" s="318">
        <v>0</v>
      </c>
      <c r="E54" s="318">
        <f>'- 32 -'!B52</f>
        <v>15450</v>
      </c>
      <c r="F54" s="318">
        <v>-7670</v>
      </c>
      <c r="G54" s="318">
        <f>SUM(B54:F54)</f>
        <v>126897</v>
      </c>
    </row>
    <row r="55" spans="1:7" ht="6" customHeight="1">
      <c r="A55" s="336"/>
      <c r="B55" s="386"/>
      <c r="C55" s="386"/>
      <c r="D55" s="386"/>
      <c r="E55" s="336"/>
      <c r="F55" s="336"/>
      <c r="G55" s="336"/>
    </row>
    <row r="56" spans="1:7" ht="12" customHeight="1">
      <c r="A56" s="516" t="s">
        <v>531</v>
      </c>
      <c r="B56" s="517"/>
      <c r="C56" s="517"/>
      <c r="D56" s="517"/>
      <c r="E56" s="518"/>
      <c r="F56" s="518"/>
      <c r="G56" s="518"/>
    </row>
    <row r="57" spans="1:7" ht="12" customHeight="1">
      <c r="A57" s="516" t="s">
        <v>561</v>
      </c>
      <c r="B57" s="517"/>
      <c r="C57" s="517"/>
      <c r="D57" s="517"/>
      <c r="E57" s="518"/>
      <c r="F57" s="518"/>
      <c r="G57" s="518"/>
    </row>
    <row r="58" spans="1:4" ht="12" customHeight="1">
      <c r="A58" s="284" t="s">
        <v>532</v>
      </c>
      <c r="B58" s="100"/>
      <c r="C58" s="100"/>
      <c r="D58" s="100"/>
    </row>
    <row r="59" spans="1:4" ht="12" customHeight="1">
      <c r="A59" s="284" t="s">
        <v>533</v>
      </c>
      <c r="B59" s="100"/>
      <c r="C59" s="100"/>
      <c r="D59" s="100"/>
    </row>
    <row r="60" spans="1:4" ht="12" customHeight="1">
      <c r="A60" s="284" t="s">
        <v>534</v>
      </c>
      <c r="B60" s="100"/>
      <c r="C60" s="100"/>
      <c r="D60" s="100"/>
    </row>
    <row r="61" spans="1:4" ht="12" customHeight="1">
      <c r="A61" s="4" t="s">
        <v>562</v>
      </c>
      <c r="B61" s="100"/>
      <c r="C61" s="100"/>
      <c r="D61" s="100"/>
    </row>
    <row r="62" spans="1:4" ht="12" customHeight="1">
      <c r="A62" s="4" t="s">
        <v>587</v>
      </c>
      <c r="B62" s="100"/>
      <c r="C62" s="100"/>
      <c r="D62" s="100"/>
    </row>
    <row r="63" ht="12.75">
      <c r="A63" s="4" t="s">
        <v>588</v>
      </c>
    </row>
    <row r="64" ht="12.75">
      <c r="A64" s="4" t="s">
        <v>589</v>
      </c>
    </row>
    <row r="65" ht="12.75">
      <c r="A65" s="516" t="s">
        <v>553</v>
      </c>
    </row>
    <row r="66" ht="12.75">
      <c r="A66" s="516" t="s">
        <v>557</v>
      </c>
    </row>
    <row r="67" ht="12.75">
      <c r="A67" s="516" t="s">
        <v>558</v>
      </c>
    </row>
    <row r="68" ht="12.75">
      <c r="A68" s="516" t="s">
        <v>560</v>
      </c>
    </row>
    <row r="69" ht="12.75">
      <c r="A69" s="4" t="s">
        <v>563</v>
      </c>
    </row>
  </sheetData>
  <printOptions horizontalCentered="1"/>
  <pageMargins left="0.4" right="0.4" top="0.6" bottom="0" header="0.3" footer="0"/>
  <pageSetup fitToHeight="1" fitToWidth="1" horizontalDpi="300" verticalDpi="300" orientation="portrait" scale="84" r:id="rId1"/>
  <headerFooter alignWithMargins="0">
    <oddHeader>&amp;C&amp;"Times New Roman,Bold"&amp;12&amp;A</oddHeader>
  </headerFooter>
</worksheet>
</file>

<file path=xl/worksheets/sheet53.xml><?xml version="1.0" encoding="utf-8"?>
<worksheet xmlns="http://schemas.openxmlformats.org/spreadsheetml/2006/main" xmlns:r="http://schemas.openxmlformats.org/officeDocument/2006/relationships">
  <sheetPr codeName="Sheet6111">
    <pageSetUpPr fitToPage="1"/>
  </sheetPr>
  <dimension ref="A1:G61"/>
  <sheetViews>
    <sheetView showGridLines="0" showZeros="0" workbookViewId="0" topLeftCell="A1">
      <selection activeCell="A1" sqref="A1"/>
    </sheetView>
  </sheetViews>
  <sheetFormatPr defaultColWidth="14.83203125" defaultRowHeight="12"/>
  <cols>
    <col min="1" max="1" width="28.83203125" style="68" customWidth="1"/>
    <col min="2" max="2" width="16.83203125" style="68" customWidth="1"/>
    <col min="3" max="3" width="17.83203125" style="68" customWidth="1"/>
    <col min="4" max="7" width="18.83203125" style="68" customWidth="1"/>
    <col min="8" max="16384" width="14.83203125" style="68" customWidth="1"/>
  </cols>
  <sheetData>
    <row r="1" spans="1:4" ht="6.75" customHeight="1">
      <c r="A1" s="66"/>
      <c r="B1" s="117"/>
      <c r="C1" s="117"/>
      <c r="D1" s="117"/>
    </row>
    <row r="2" spans="1:7" ht="19.5" customHeight="1">
      <c r="A2" s="394"/>
      <c r="B2" s="128" t="s">
        <v>541</v>
      </c>
      <c r="C2" s="104"/>
      <c r="D2" s="104"/>
      <c r="E2" s="104"/>
      <c r="F2" s="104"/>
      <c r="G2" s="519" t="s">
        <v>535</v>
      </c>
    </row>
    <row r="3" spans="1:7" ht="19.5" customHeight="1">
      <c r="A3" s="395"/>
      <c r="B3" s="506"/>
      <c r="C3" s="507"/>
      <c r="D3" s="507"/>
      <c r="E3" s="507"/>
      <c r="F3" s="507"/>
      <c r="G3" s="520"/>
    </row>
    <row r="4" spans="1:7" ht="15.75" customHeight="1">
      <c r="A4" s="382"/>
      <c r="B4" s="521" t="s">
        <v>542</v>
      </c>
      <c r="C4" s="522"/>
      <c r="D4" s="522"/>
      <c r="E4" s="522"/>
      <c r="F4" s="522"/>
      <c r="G4" s="523"/>
    </row>
    <row r="5" spans="1:7" ht="15.75" customHeight="1">
      <c r="A5" s="474"/>
      <c r="B5" s="524"/>
      <c r="C5" s="524"/>
      <c r="D5" s="524"/>
      <c r="E5" s="524"/>
      <c r="F5" s="524"/>
      <c r="G5" s="524"/>
    </row>
    <row r="6" spans="1:7" ht="15.75" customHeight="1">
      <c r="A6" s="474"/>
      <c r="B6" s="525"/>
      <c r="C6" s="525"/>
      <c r="D6" s="525"/>
      <c r="E6" s="525"/>
      <c r="F6" s="525"/>
      <c r="G6" s="525" t="s">
        <v>68</v>
      </c>
    </row>
    <row r="7" spans="1:7" ht="15.75" customHeight="1">
      <c r="A7" s="474"/>
      <c r="B7" s="343"/>
      <c r="C7" s="343" t="s">
        <v>404</v>
      </c>
      <c r="E7" s="343"/>
      <c r="F7" s="343"/>
      <c r="G7" s="343" t="s">
        <v>401</v>
      </c>
    </row>
    <row r="8" spans="1:7" ht="15.75" customHeight="1">
      <c r="A8" s="474"/>
      <c r="B8" s="343" t="s">
        <v>68</v>
      </c>
      <c r="C8" s="343" t="s">
        <v>112</v>
      </c>
      <c r="D8" s="343" t="s">
        <v>407</v>
      </c>
      <c r="E8" s="343"/>
      <c r="F8" s="343" t="s">
        <v>68</v>
      </c>
      <c r="G8" s="341" t="s">
        <v>73</v>
      </c>
    </row>
    <row r="9" spans="1:7" ht="15.75" customHeight="1">
      <c r="A9" s="474"/>
      <c r="B9" s="343" t="s">
        <v>133</v>
      </c>
      <c r="C9" s="343" t="s">
        <v>405</v>
      </c>
      <c r="D9" s="343" t="s">
        <v>408</v>
      </c>
      <c r="E9" s="343" t="s">
        <v>536</v>
      </c>
      <c r="F9" s="343" t="s">
        <v>401</v>
      </c>
      <c r="G9" s="343" t="s">
        <v>406</v>
      </c>
    </row>
    <row r="10" spans="1:7" ht="15.75" customHeight="1">
      <c r="A10" s="419"/>
      <c r="B10" s="341" t="s">
        <v>389</v>
      </c>
      <c r="C10" s="341" t="s">
        <v>163</v>
      </c>
      <c r="D10" s="343" t="s">
        <v>403</v>
      </c>
      <c r="E10" s="341" t="s">
        <v>242</v>
      </c>
      <c r="F10" s="341" t="s">
        <v>73</v>
      </c>
      <c r="G10" s="341" t="s">
        <v>242</v>
      </c>
    </row>
    <row r="11" spans="1:7" ht="15.75" customHeight="1">
      <c r="A11" s="420" t="s">
        <v>99</v>
      </c>
      <c r="B11" s="342" t="s">
        <v>537</v>
      </c>
      <c r="C11" s="342" t="s">
        <v>538</v>
      </c>
      <c r="D11" s="342" t="s">
        <v>590</v>
      </c>
      <c r="E11" s="342" t="s">
        <v>145</v>
      </c>
      <c r="F11" s="342" t="s">
        <v>539</v>
      </c>
      <c r="G11" s="342" t="s">
        <v>145</v>
      </c>
    </row>
    <row r="12" spans="1:5" ht="4.5" customHeight="1">
      <c r="A12" s="421"/>
      <c r="C12" s="303"/>
      <c r="D12" s="123"/>
      <c r="E12" s="137"/>
    </row>
    <row r="13" spans="1:7" ht="13.5" customHeight="1">
      <c r="A13" s="446" t="s">
        <v>338</v>
      </c>
      <c r="B13" s="318">
        <f>'- 3 -'!B11</f>
        <v>11413586</v>
      </c>
      <c r="C13" s="318">
        <f>'- 47 -'!C11</f>
        <v>194000</v>
      </c>
      <c r="D13" s="318">
        <v>0</v>
      </c>
      <c r="E13" s="318">
        <f>SUM(B13:D13)</f>
        <v>11607586</v>
      </c>
      <c r="F13" s="318">
        <f>'- 61 -'!G13</f>
        <v>481781</v>
      </c>
      <c r="G13" s="285">
        <f>F13/E13</f>
        <v>0.04150570153001666</v>
      </c>
    </row>
    <row r="14" spans="1:7" ht="13.5" customHeight="1">
      <c r="A14" s="447" t="s">
        <v>339</v>
      </c>
      <c r="B14" s="319">
        <f>'- 3 -'!B12</f>
        <v>19209672</v>
      </c>
      <c r="C14" s="319">
        <f>'- 47 -'!C12</f>
        <v>338000</v>
      </c>
      <c r="D14" s="319">
        <v>-475875</v>
      </c>
      <c r="E14" s="319">
        <f aca="true" t="shared" si="0" ref="E14:E48">SUM(B14:D14)</f>
        <v>19071797</v>
      </c>
      <c r="F14" s="319">
        <f>'- 61 -'!G14</f>
        <v>770808</v>
      </c>
      <c r="G14" s="286">
        <f aca="true" t="shared" si="1" ref="G14:G51">F14/E14</f>
        <v>0.040416118103606076</v>
      </c>
    </row>
    <row r="15" spans="1:7" ht="13.5" customHeight="1">
      <c r="A15" s="446" t="s">
        <v>340</v>
      </c>
      <c r="B15" s="318">
        <f>'- 3 -'!B13</f>
        <v>48624800</v>
      </c>
      <c r="C15" s="318">
        <f>'- 47 -'!C13</f>
        <v>275500</v>
      </c>
      <c r="D15" s="318">
        <v>0</v>
      </c>
      <c r="E15" s="318">
        <f t="shared" si="0"/>
        <v>48900300</v>
      </c>
      <c r="F15" s="318">
        <f>'- 61 -'!G15</f>
        <v>1907500</v>
      </c>
      <c r="G15" s="285">
        <f t="shared" si="1"/>
        <v>0.0390079406465809</v>
      </c>
    </row>
    <row r="16" spans="1:7" ht="13.5" customHeight="1">
      <c r="A16" s="447" t="s">
        <v>377</v>
      </c>
      <c r="B16" s="319"/>
      <c r="C16" s="319"/>
      <c r="D16" s="319"/>
      <c r="E16" s="319"/>
      <c r="F16" s="319"/>
      <c r="G16" s="473" t="s">
        <v>238</v>
      </c>
    </row>
    <row r="17" spans="1:7" ht="13.5" customHeight="1">
      <c r="A17" s="446" t="s">
        <v>341</v>
      </c>
      <c r="B17" s="318">
        <f>'- 3 -'!B15</f>
        <v>13039901</v>
      </c>
      <c r="C17" s="318">
        <f>'- 47 -'!C15</f>
        <v>189683</v>
      </c>
      <c r="D17" s="318">
        <v>-100000</v>
      </c>
      <c r="E17" s="318">
        <f t="shared" si="0"/>
        <v>13129584</v>
      </c>
      <c r="F17" s="318">
        <f>'- 61 -'!G17</f>
        <v>562900</v>
      </c>
      <c r="G17" s="285">
        <f t="shared" si="1"/>
        <v>0.042872645469955485</v>
      </c>
    </row>
    <row r="18" spans="1:7" ht="13.5" customHeight="1">
      <c r="A18" s="447" t="s">
        <v>342</v>
      </c>
      <c r="B18" s="319">
        <f>'- 3 -'!B16</f>
        <v>10774837</v>
      </c>
      <c r="C18" s="319">
        <f>'- 47 -'!C16</f>
        <v>0</v>
      </c>
      <c r="D18" s="319">
        <v>0</v>
      </c>
      <c r="E18" s="319">
        <f t="shared" si="0"/>
        <v>10774837</v>
      </c>
      <c r="F18" s="319">
        <f>'- 61 -'!G18</f>
        <v>609312</v>
      </c>
      <c r="G18" s="286">
        <f t="shared" si="1"/>
        <v>0.05654953295349155</v>
      </c>
    </row>
    <row r="19" spans="1:7" ht="13.5" customHeight="1">
      <c r="A19" s="446" t="s">
        <v>343</v>
      </c>
      <c r="B19" s="318">
        <f>'- 3 -'!B17</f>
        <v>12635415</v>
      </c>
      <c r="C19" s="318">
        <f>'- 47 -'!C17</f>
        <v>150000</v>
      </c>
      <c r="D19" s="318">
        <v>0</v>
      </c>
      <c r="E19" s="318">
        <f t="shared" si="0"/>
        <v>12785415</v>
      </c>
      <c r="F19" s="318">
        <f>'- 61 -'!G19</f>
        <v>544150</v>
      </c>
      <c r="G19" s="285">
        <f t="shared" si="1"/>
        <v>0.04256021411897854</v>
      </c>
    </row>
    <row r="20" spans="1:7" ht="13.5" customHeight="1">
      <c r="A20" s="447" t="s">
        <v>344</v>
      </c>
      <c r="B20" s="319"/>
      <c r="C20" s="319"/>
      <c r="D20" s="319"/>
      <c r="E20" s="319"/>
      <c r="F20" s="319"/>
      <c r="G20" s="473" t="s">
        <v>238</v>
      </c>
    </row>
    <row r="21" spans="1:7" ht="13.5" customHeight="1">
      <c r="A21" s="446" t="s">
        <v>345</v>
      </c>
      <c r="B21" s="318">
        <f>'- 3 -'!B19</f>
        <v>18483475</v>
      </c>
      <c r="C21" s="318">
        <f>'- 47 -'!C19</f>
        <v>100000</v>
      </c>
      <c r="D21" s="318">
        <v>0</v>
      </c>
      <c r="E21" s="318">
        <f t="shared" si="0"/>
        <v>18583475</v>
      </c>
      <c r="F21" s="318">
        <f>'- 61 -'!G21</f>
        <v>738825</v>
      </c>
      <c r="G21" s="285">
        <f t="shared" si="1"/>
        <v>0.03975709602213795</v>
      </c>
    </row>
    <row r="22" spans="1:7" ht="13.5" customHeight="1">
      <c r="A22" s="447" t="s">
        <v>346</v>
      </c>
      <c r="B22" s="319">
        <f>'- 3 -'!B20</f>
        <v>36429726</v>
      </c>
      <c r="C22" s="319">
        <f>'- 47 -'!C20</f>
        <v>639320</v>
      </c>
      <c r="D22" s="319">
        <v>0</v>
      </c>
      <c r="E22" s="319">
        <f t="shared" si="0"/>
        <v>37069046</v>
      </c>
      <c r="F22" s="319">
        <f>'- 61 -'!G22</f>
        <v>1182938</v>
      </c>
      <c r="G22" s="286">
        <f t="shared" si="1"/>
        <v>0.03191174652835684</v>
      </c>
    </row>
    <row r="23" spans="1:7" ht="13.5" customHeight="1">
      <c r="A23" s="446" t="s">
        <v>347</v>
      </c>
      <c r="B23" s="318">
        <f>'- 3 -'!B21</f>
        <v>24163000</v>
      </c>
      <c r="C23" s="318">
        <f>'- 47 -'!C21</f>
        <v>320000</v>
      </c>
      <c r="D23" s="318">
        <v>0</v>
      </c>
      <c r="E23" s="318">
        <f t="shared" si="0"/>
        <v>24483000</v>
      </c>
      <c r="F23" s="318">
        <f>'- 61 -'!G23</f>
        <v>1001800</v>
      </c>
      <c r="G23" s="285">
        <f t="shared" si="1"/>
        <v>0.04091818813053956</v>
      </c>
    </row>
    <row r="24" spans="1:7" ht="13.5" customHeight="1">
      <c r="A24" s="447" t="s">
        <v>348</v>
      </c>
      <c r="B24" s="319">
        <f>'- 3 -'!B22</f>
        <v>12510226</v>
      </c>
      <c r="C24" s="319">
        <f>'- 47 -'!C22</f>
        <v>90000</v>
      </c>
      <c r="D24" s="319">
        <v>0</v>
      </c>
      <c r="E24" s="319">
        <f t="shared" si="0"/>
        <v>12600226</v>
      </c>
      <c r="F24" s="319">
        <f>'- 61 -'!G24</f>
        <v>609587</v>
      </c>
      <c r="G24" s="286">
        <f t="shared" si="1"/>
        <v>0.04837905288365463</v>
      </c>
    </row>
    <row r="25" spans="1:7" ht="13.5" customHeight="1">
      <c r="A25" s="446" t="s">
        <v>349</v>
      </c>
      <c r="B25" s="318">
        <f>'- 3 -'!B23</f>
        <v>10651085</v>
      </c>
      <c r="C25" s="318">
        <f>'- 47 -'!C23</f>
        <v>210000</v>
      </c>
      <c r="D25" s="318">
        <v>0</v>
      </c>
      <c r="E25" s="318">
        <f t="shared" si="0"/>
        <v>10861085</v>
      </c>
      <c r="F25" s="318">
        <f>'- 61 -'!G25</f>
        <v>415775</v>
      </c>
      <c r="G25" s="285">
        <f t="shared" si="1"/>
        <v>0.03828116620024611</v>
      </c>
    </row>
    <row r="26" spans="1:7" ht="13.5" customHeight="1">
      <c r="A26" s="447" t="s">
        <v>350</v>
      </c>
      <c r="B26" s="319">
        <f>'- 3 -'!B24</f>
        <v>34848665</v>
      </c>
      <c r="C26" s="319">
        <f>'- 47 -'!C24</f>
        <v>329000</v>
      </c>
      <c r="D26" s="319">
        <v>-266080</v>
      </c>
      <c r="E26" s="319">
        <f t="shared" si="0"/>
        <v>34911585</v>
      </c>
      <c r="F26" s="319">
        <f>'- 61 -'!G26</f>
        <v>1183215</v>
      </c>
      <c r="G26" s="286">
        <f t="shared" si="1"/>
        <v>0.03389175828023849</v>
      </c>
    </row>
    <row r="27" spans="1:7" ht="13.5" customHeight="1">
      <c r="A27" s="446" t="s">
        <v>351</v>
      </c>
      <c r="B27" s="318">
        <f>'- 3 -'!B25</f>
        <v>112543641</v>
      </c>
      <c r="C27" s="318">
        <f>'- 47 -'!C25</f>
        <v>418207</v>
      </c>
      <c r="D27" s="318">
        <v>0</v>
      </c>
      <c r="E27" s="318">
        <f t="shared" si="0"/>
        <v>112961848</v>
      </c>
      <c r="F27" s="318">
        <f>'- 61 -'!G27</f>
        <v>3948634</v>
      </c>
      <c r="G27" s="285">
        <f t="shared" si="1"/>
        <v>0.03495546567191429</v>
      </c>
    </row>
    <row r="28" spans="1:7" ht="13.5" customHeight="1">
      <c r="A28" s="447" t="s">
        <v>352</v>
      </c>
      <c r="B28" s="319">
        <f>'- 3 -'!B26</f>
        <v>26354988</v>
      </c>
      <c r="C28" s="319">
        <f>'- 47 -'!C26</f>
        <v>427245</v>
      </c>
      <c r="D28" s="319">
        <v>0</v>
      </c>
      <c r="E28" s="319">
        <f t="shared" si="0"/>
        <v>26782233</v>
      </c>
      <c r="F28" s="319">
        <f>'- 61 -'!G28</f>
        <v>1025327</v>
      </c>
      <c r="G28" s="286">
        <f t="shared" si="1"/>
        <v>0.03828385034212793</v>
      </c>
    </row>
    <row r="29" spans="1:7" ht="13.5" customHeight="1">
      <c r="A29" s="446" t="s">
        <v>353</v>
      </c>
      <c r="B29" s="318">
        <f>'- 3 -'!B27</f>
        <v>27213892</v>
      </c>
      <c r="C29" s="318">
        <f>'- 47 -'!C27</f>
        <v>89557</v>
      </c>
      <c r="D29" s="318">
        <v>0</v>
      </c>
      <c r="E29" s="318">
        <f t="shared" si="0"/>
        <v>27303449</v>
      </c>
      <c r="F29" s="318">
        <f>'- 61 -'!G29</f>
        <v>1218952</v>
      </c>
      <c r="G29" s="285">
        <f t="shared" si="1"/>
        <v>0.04464461614355022</v>
      </c>
    </row>
    <row r="30" spans="1:7" ht="13.5" customHeight="1">
      <c r="A30" s="447" t="s">
        <v>354</v>
      </c>
      <c r="B30" s="319">
        <f>'- 3 -'!B28</f>
        <v>16435364.5</v>
      </c>
      <c r="C30" s="319">
        <f>'- 47 -'!C28</f>
        <v>121300</v>
      </c>
      <c r="D30" s="319">
        <v>0</v>
      </c>
      <c r="E30" s="319">
        <f t="shared" si="0"/>
        <v>16556664.5</v>
      </c>
      <c r="F30" s="319">
        <f>'- 61 -'!G30</f>
        <v>721891.78</v>
      </c>
      <c r="G30" s="286">
        <f t="shared" si="1"/>
        <v>0.04360128092225339</v>
      </c>
    </row>
    <row r="31" spans="1:7" ht="13.5" customHeight="1">
      <c r="A31" s="446" t="s">
        <v>355</v>
      </c>
      <c r="B31" s="318">
        <f>'- 3 -'!B29</f>
        <v>107437054</v>
      </c>
      <c r="C31" s="318">
        <f>'- 47 -'!C29</f>
        <v>636760</v>
      </c>
      <c r="D31" s="318">
        <v>0</v>
      </c>
      <c r="E31" s="318">
        <f t="shared" si="0"/>
        <v>108073814</v>
      </c>
      <c r="F31" s="318">
        <f>'- 61 -'!G31</f>
        <v>4075774</v>
      </c>
      <c r="G31" s="285">
        <f t="shared" si="1"/>
        <v>0.0377128727963649</v>
      </c>
    </row>
    <row r="32" spans="1:7" ht="13.5" customHeight="1">
      <c r="A32" s="447" t="s">
        <v>356</v>
      </c>
      <c r="B32" s="319">
        <f>'- 3 -'!B30</f>
        <v>10051340</v>
      </c>
      <c r="C32" s="319">
        <f>'- 47 -'!C30</f>
        <v>185000</v>
      </c>
      <c r="D32" s="319">
        <v>0</v>
      </c>
      <c r="E32" s="319">
        <f t="shared" si="0"/>
        <v>10236340</v>
      </c>
      <c r="F32" s="319">
        <f>'- 61 -'!G32</f>
        <v>432285</v>
      </c>
      <c r="G32" s="286">
        <f t="shared" si="1"/>
        <v>0.042230426109332045</v>
      </c>
    </row>
    <row r="33" spans="1:7" ht="13.5" customHeight="1">
      <c r="A33" s="446" t="s">
        <v>357</v>
      </c>
      <c r="B33" s="318">
        <f>'- 3 -'!B31</f>
        <v>24449086</v>
      </c>
      <c r="C33" s="318">
        <f>'- 47 -'!C31</f>
        <v>90000</v>
      </c>
      <c r="D33" s="318">
        <v>-200000</v>
      </c>
      <c r="E33" s="318">
        <f t="shared" si="0"/>
        <v>24339086</v>
      </c>
      <c r="F33" s="318">
        <f>'- 61 -'!G33</f>
        <v>916480</v>
      </c>
      <c r="G33" s="285">
        <f t="shared" si="1"/>
        <v>0.03765465966963591</v>
      </c>
    </row>
    <row r="34" spans="1:7" ht="13.5" customHeight="1">
      <c r="A34" s="447" t="s">
        <v>358</v>
      </c>
      <c r="B34" s="319">
        <f>'- 3 -'!B32</f>
        <v>19252558</v>
      </c>
      <c r="C34" s="319">
        <f>'- 47 -'!C32</f>
        <v>269500</v>
      </c>
      <c r="D34" s="319">
        <v>-258195</v>
      </c>
      <c r="E34" s="319">
        <f t="shared" si="0"/>
        <v>19263863</v>
      </c>
      <c r="F34" s="319">
        <f>'- 61 -'!G34</f>
        <v>760610</v>
      </c>
      <c r="G34" s="286">
        <f t="shared" si="1"/>
        <v>0.039483773322100554</v>
      </c>
    </row>
    <row r="35" spans="1:7" ht="13.5" customHeight="1">
      <c r="A35" s="446" t="s">
        <v>359</v>
      </c>
      <c r="B35" s="318">
        <f>'- 3 -'!B33</f>
        <v>21250300</v>
      </c>
      <c r="C35" s="318">
        <f>'- 47 -'!C33</f>
        <v>357165</v>
      </c>
      <c r="D35" s="318">
        <v>0</v>
      </c>
      <c r="E35" s="318">
        <f t="shared" si="0"/>
        <v>21607465</v>
      </c>
      <c r="F35" s="318">
        <f>'- 61 -'!G35</f>
        <v>911000</v>
      </c>
      <c r="G35" s="285">
        <f t="shared" si="1"/>
        <v>0.04216135488360157</v>
      </c>
    </row>
    <row r="36" spans="1:7" ht="13.5" customHeight="1">
      <c r="A36" s="447" t="s">
        <v>360</v>
      </c>
      <c r="B36" s="319">
        <f>'- 3 -'!B34</f>
        <v>18098508</v>
      </c>
      <c r="C36" s="319">
        <f>'- 47 -'!C34</f>
        <v>309481</v>
      </c>
      <c r="D36" s="319">
        <v>0</v>
      </c>
      <c r="E36" s="319">
        <f t="shared" si="0"/>
        <v>18407989</v>
      </c>
      <c r="F36" s="319">
        <f>'- 61 -'!G36</f>
        <v>793159</v>
      </c>
      <c r="G36" s="286">
        <f t="shared" si="1"/>
        <v>0.043087759341881395</v>
      </c>
    </row>
    <row r="37" spans="1:7" ht="13.5" customHeight="1">
      <c r="A37" s="446" t="s">
        <v>361</v>
      </c>
      <c r="B37" s="318">
        <f>'- 3 -'!B35</f>
        <v>126989912</v>
      </c>
      <c r="C37" s="318">
        <f>'- 47 -'!C35</f>
        <v>1900719</v>
      </c>
      <c r="D37" s="318">
        <v>0</v>
      </c>
      <c r="E37" s="318">
        <f t="shared" si="0"/>
        <v>128890631</v>
      </c>
      <c r="F37" s="318">
        <f>'- 61 -'!G37</f>
        <v>4407498</v>
      </c>
      <c r="G37" s="285">
        <f t="shared" si="1"/>
        <v>0.03419564297113263</v>
      </c>
    </row>
    <row r="38" spans="1:7" ht="13.5" customHeight="1">
      <c r="A38" s="447" t="s">
        <v>362</v>
      </c>
      <c r="B38" s="319">
        <f>'- 3 -'!B36</f>
        <v>16713215</v>
      </c>
      <c r="C38" s="319">
        <f>'- 47 -'!C36</f>
        <v>106500</v>
      </c>
      <c r="D38" s="319">
        <v>0</v>
      </c>
      <c r="E38" s="319">
        <f t="shared" si="0"/>
        <v>16819715</v>
      </c>
      <c r="F38" s="319">
        <f>'- 61 -'!G38</f>
        <v>711835</v>
      </c>
      <c r="G38" s="286">
        <f t="shared" si="1"/>
        <v>0.04232146620795894</v>
      </c>
    </row>
    <row r="39" spans="1:7" ht="13.5" customHeight="1">
      <c r="A39" s="446" t="s">
        <v>363</v>
      </c>
      <c r="B39" s="318">
        <f>'- 3 -'!B37</f>
        <v>26104820.73</v>
      </c>
      <c r="C39" s="318">
        <f>'- 47 -'!C37</f>
        <v>519372</v>
      </c>
      <c r="D39" s="318">
        <v>0</v>
      </c>
      <c r="E39" s="318">
        <f t="shared" si="0"/>
        <v>26624192.73</v>
      </c>
      <c r="F39" s="318">
        <f>'- 61 -'!G39</f>
        <v>1190809</v>
      </c>
      <c r="G39" s="285">
        <f t="shared" si="1"/>
        <v>0.044726576767084573</v>
      </c>
    </row>
    <row r="40" spans="1:7" ht="13.5" customHeight="1">
      <c r="A40" s="447" t="s">
        <v>364</v>
      </c>
      <c r="B40" s="319">
        <f>'- 3 -'!B38</f>
        <v>67808535</v>
      </c>
      <c r="C40" s="319">
        <f>'- 47 -'!C38</f>
        <v>767005</v>
      </c>
      <c r="D40" s="319">
        <v>-1333135</v>
      </c>
      <c r="E40" s="319">
        <f t="shared" si="0"/>
        <v>67242405</v>
      </c>
      <c r="F40" s="319">
        <f>'- 61 -'!G40</f>
        <v>2474235</v>
      </c>
      <c r="G40" s="286">
        <f t="shared" si="1"/>
        <v>0.03679575410784311</v>
      </c>
    </row>
    <row r="41" spans="1:7" ht="13.5" customHeight="1">
      <c r="A41" s="446" t="s">
        <v>365</v>
      </c>
      <c r="B41" s="318">
        <f>'- 3 -'!B39</f>
        <v>14954716</v>
      </c>
      <c r="C41" s="318">
        <f>'- 47 -'!C39</f>
        <v>228000</v>
      </c>
      <c r="D41" s="318">
        <v>-28000</v>
      </c>
      <c r="E41" s="318">
        <f t="shared" si="0"/>
        <v>15154716</v>
      </c>
      <c r="F41" s="318">
        <f>'- 61 -'!G41</f>
        <v>670726</v>
      </c>
      <c r="G41" s="285">
        <f t="shared" si="1"/>
        <v>0.044258566112357366</v>
      </c>
    </row>
    <row r="42" spans="1:7" ht="13.5" customHeight="1">
      <c r="A42" s="447" t="s">
        <v>366</v>
      </c>
      <c r="B42" s="319">
        <f>'- 3 -'!B40</f>
        <v>67749449</v>
      </c>
      <c r="C42" s="319">
        <f>'- 47 -'!C40</f>
        <v>240000</v>
      </c>
      <c r="D42" s="319">
        <v>-330000</v>
      </c>
      <c r="E42" s="319">
        <f t="shared" si="0"/>
        <v>67659449</v>
      </c>
      <c r="F42" s="319">
        <f>'- 61 -'!G42</f>
        <v>2547459</v>
      </c>
      <c r="G42" s="286">
        <f t="shared" si="1"/>
        <v>0.03765119340537343</v>
      </c>
    </row>
    <row r="43" spans="1:7" ht="13.5" customHeight="1">
      <c r="A43" s="446" t="s">
        <v>367</v>
      </c>
      <c r="B43" s="318">
        <f>'- 3 -'!B41</f>
        <v>40653153</v>
      </c>
      <c r="C43" s="318">
        <f>'- 47 -'!C41</f>
        <v>761190</v>
      </c>
      <c r="D43" s="318">
        <v>-1100000</v>
      </c>
      <c r="E43" s="318">
        <f t="shared" si="0"/>
        <v>40314343</v>
      </c>
      <c r="F43" s="318">
        <f>'- 61 -'!G43</f>
        <v>1768069</v>
      </c>
      <c r="G43" s="285">
        <f t="shared" si="1"/>
        <v>0.04385707091890348</v>
      </c>
    </row>
    <row r="44" spans="1:7" ht="13.5" customHeight="1">
      <c r="A44" s="447" t="s">
        <v>368</v>
      </c>
      <c r="B44" s="319">
        <f>'- 3 -'!B42</f>
        <v>15331650</v>
      </c>
      <c r="C44" s="319">
        <f>'- 47 -'!C42</f>
        <v>228757</v>
      </c>
      <c r="D44" s="319">
        <v>-5000</v>
      </c>
      <c r="E44" s="319">
        <f t="shared" si="0"/>
        <v>15555407</v>
      </c>
      <c r="F44" s="319">
        <f>'- 61 -'!G44</f>
        <v>704605</v>
      </c>
      <c r="G44" s="286">
        <f t="shared" si="1"/>
        <v>0.04529646829555794</v>
      </c>
    </row>
    <row r="45" spans="1:7" ht="13.5" customHeight="1">
      <c r="A45" s="446" t="s">
        <v>369</v>
      </c>
      <c r="B45" s="318">
        <f>'- 3 -'!B43</f>
        <v>9128724</v>
      </c>
      <c r="C45" s="318">
        <f>'- 47 -'!C43</f>
        <v>165500</v>
      </c>
      <c r="D45" s="318">
        <v>-175000</v>
      </c>
      <c r="E45" s="318">
        <f t="shared" si="0"/>
        <v>9119224</v>
      </c>
      <c r="F45" s="318">
        <f>'- 61 -'!G45</f>
        <v>461859</v>
      </c>
      <c r="G45" s="285">
        <f t="shared" si="1"/>
        <v>0.05064674362643137</v>
      </c>
    </row>
    <row r="46" spans="1:7" ht="13.5" customHeight="1">
      <c r="A46" s="447" t="s">
        <v>370</v>
      </c>
      <c r="B46" s="319">
        <f>'- 3 -'!B44</f>
        <v>7068266</v>
      </c>
      <c r="C46" s="319">
        <f>'- 47 -'!C44</f>
        <v>278761</v>
      </c>
      <c r="D46" s="319">
        <v>0</v>
      </c>
      <c r="E46" s="319">
        <f t="shared" si="0"/>
        <v>7347027</v>
      </c>
      <c r="F46" s="319">
        <f>'- 61 -'!G46</f>
        <v>321061</v>
      </c>
      <c r="G46" s="286">
        <f t="shared" si="1"/>
        <v>0.043699444686946164</v>
      </c>
    </row>
    <row r="47" spans="1:7" ht="13.5" customHeight="1">
      <c r="A47" s="446" t="s">
        <v>371</v>
      </c>
      <c r="B47" s="318">
        <f>'- 3 -'!B45</f>
        <v>10329874</v>
      </c>
      <c r="C47" s="318">
        <f>'- 47 -'!C45</f>
        <v>86000</v>
      </c>
      <c r="D47" s="318">
        <v>-250000</v>
      </c>
      <c r="E47" s="318">
        <f t="shared" si="0"/>
        <v>10165874</v>
      </c>
      <c r="F47" s="318">
        <f>'- 61 -'!G47</f>
        <v>449437</v>
      </c>
      <c r="G47" s="285">
        <f t="shared" si="1"/>
        <v>0.04421036499173608</v>
      </c>
    </row>
    <row r="48" spans="1:7" ht="13.5" customHeight="1">
      <c r="A48" s="447" t="s">
        <v>372</v>
      </c>
      <c r="B48" s="319">
        <f>'- 3 -'!B46</f>
        <v>263164500</v>
      </c>
      <c r="C48" s="319">
        <f>'- 47 -'!C46</f>
        <v>90000</v>
      </c>
      <c r="D48" s="319">
        <v>0</v>
      </c>
      <c r="E48" s="319">
        <f t="shared" si="0"/>
        <v>263254500</v>
      </c>
      <c r="F48" s="319">
        <f>'- 61 -'!G48</f>
        <v>9103000</v>
      </c>
      <c r="G48" s="286">
        <f t="shared" si="1"/>
        <v>0.03457870615696978</v>
      </c>
    </row>
    <row r="49" spans="1:7" ht="13.5" customHeight="1">
      <c r="A49" s="446" t="s">
        <v>544</v>
      </c>
      <c r="B49" s="318"/>
      <c r="C49" s="318"/>
      <c r="D49" s="318"/>
      <c r="E49" s="318"/>
      <c r="F49" s="318"/>
      <c r="G49" s="485" t="s">
        <v>238</v>
      </c>
    </row>
    <row r="50" spans="1:7" ht="4.5" customHeight="1">
      <c r="A50" s="451"/>
      <c r="B50" s="345"/>
      <c r="C50" s="345"/>
      <c r="D50" s="345"/>
      <c r="E50" s="345"/>
      <c r="F50" s="345"/>
      <c r="G50" s="346"/>
    </row>
    <row r="51" spans="1:7" ht="13.5" customHeight="1">
      <c r="A51" s="418" t="s">
        <v>373</v>
      </c>
      <c r="B51" s="321">
        <f>SUM(B13:B48)</f>
        <v>1301867934.23</v>
      </c>
      <c r="C51" s="321">
        <f>SUM(C13:C48)</f>
        <v>11111522</v>
      </c>
      <c r="D51" s="321">
        <f>SUM(D13:D48)</f>
        <v>-4521285</v>
      </c>
      <c r="E51" s="321">
        <f>SUM(E13:E48)</f>
        <v>1308458171.23</v>
      </c>
      <c r="F51" s="347">
        <f>SUM(F13:F48)</f>
        <v>49623296.78</v>
      </c>
      <c r="G51" s="348">
        <f t="shared" si="1"/>
        <v>0.037925015771312146</v>
      </c>
    </row>
    <row r="52" spans="1:7" ht="4.5" customHeight="1">
      <c r="A52" s="424" t="s">
        <v>3</v>
      </c>
      <c r="B52" s="320"/>
      <c r="C52" s="320"/>
      <c r="D52" s="320"/>
      <c r="E52" s="320"/>
      <c r="F52" s="320"/>
      <c r="G52" s="163"/>
    </row>
    <row r="53" spans="1:7" ht="13.5" customHeight="1">
      <c r="A53" s="425" t="s">
        <v>374</v>
      </c>
      <c r="B53" s="319">
        <f>'- 3 -'!B51</f>
        <v>1438883.125</v>
      </c>
      <c r="C53" s="319">
        <f>'- 47 -'!C51</f>
        <v>0</v>
      </c>
      <c r="D53" s="319">
        <v>0</v>
      </c>
      <c r="E53" s="319">
        <f>SUM(B53:D53)</f>
        <v>1438883.125</v>
      </c>
      <c r="F53" s="319">
        <f>'- 61 -'!G53</f>
        <v>68133</v>
      </c>
      <c r="G53" s="286">
        <f>F53/E53</f>
        <v>0.04735130937059256</v>
      </c>
    </row>
    <row r="54" spans="1:7" ht="13.5" customHeight="1">
      <c r="A54" s="426" t="s">
        <v>375</v>
      </c>
      <c r="B54" s="318">
        <f>'- 3 -'!B52</f>
        <v>2378509</v>
      </c>
      <c r="C54" s="318">
        <f>'- 47 -'!C52</f>
        <v>70000</v>
      </c>
      <c r="D54" s="318">
        <v>0</v>
      </c>
      <c r="E54" s="318">
        <f>SUM(B54:D54)</f>
        <v>2448509</v>
      </c>
      <c r="F54" s="318">
        <f>'- 61 -'!G54</f>
        <v>126897</v>
      </c>
      <c r="G54" s="285">
        <f>F54/E54</f>
        <v>0.05182623384271816</v>
      </c>
    </row>
    <row r="55" spans="1:7" ht="49.5" customHeight="1">
      <c r="A55" s="336"/>
      <c r="B55" s="386"/>
      <c r="C55" s="386"/>
      <c r="D55" s="386"/>
      <c r="E55" s="336"/>
      <c r="F55" s="336"/>
      <c r="G55" s="336"/>
    </row>
    <row r="56" spans="1:7" ht="12" customHeight="1">
      <c r="A56" s="516" t="s">
        <v>591</v>
      </c>
      <c r="B56" s="505"/>
      <c r="C56" s="505"/>
      <c r="D56" s="505"/>
      <c r="E56" s="504"/>
      <c r="F56" s="504"/>
      <c r="G56" s="504"/>
    </row>
    <row r="57" spans="1:4" ht="12" customHeight="1">
      <c r="A57" s="230" t="s">
        <v>592</v>
      </c>
      <c r="B57" s="100"/>
      <c r="C57" s="100"/>
      <c r="D57" s="100"/>
    </row>
    <row r="58" spans="1:4" ht="12" customHeight="1">
      <c r="A58" s="230" t="s">
        <v>593</v>
      </c>
      <c r="B58" s="100"/>
      <c r="C58" s="100"/>
      <c r="D58" s="100"/>
    </row>
    <row r="59" spans="1:4" ht="12" customHeight="1">
      <c r="A59" s="230"/>
      <c r="B59" s="100"/>
      <c r="C59" s="100"/>
      <c r="D59" s="100"/>
    </row>
    <row r="60" spans="1:4" ht="12" customHeight="1">
      <c r="A60" s="230"/>
      <c r="B60" s="100"/>
      <c r="C60" s="100"/>
      <c r="D60" s="100"/>
    </row>
    <row r="61" ht="12.75">
      <c r="A61" s="230"/>
    </row>
  </sheetData>
  <printOptions horizontalCentered="1"/>
  <pageMargins left="0.4" right="0.4" top="0.6" bottom="0" header="0.3" footer="0"/>
  <pageSetup fitToHeight="1" fitToWidth="1" horizontalDpi="300" verticalDpi="300" orientation="portrait" scale="84" r:id="rId1"/>
  <headerFooter alignWithMargins="0">
    <oddHeader>&amp;C&amp;"Times New Roman,Bold"&amp;12&amp;A</oddHeader>
  </headerFooter>
</worksheet>
</file>

<file path=xl/worksheets/sheet54.xml><?xml version="1.0" encoding="utf-8"?>
<worksheet xmlns="http://schemas.openxmlformats.org/spreadsheetml/2006/main" xmlns:r="http://schemas.openxmlformats.org/officeDocument/2006/relationships">
  <sheetPr codeName="Sheet61">
    <pageSetUpPr fitToPage="1"/>
  </sheetPr>
  <dimension ref="A1:E58"/>
  <sheetViews>
    <sheetView showGridLines="0" showZeros="0" workbookViewId="0" topLeftCell="A1">
      <selection activeCell="A1" sqref="A1"/>
    </sheetView>
  </sheetViews>
  <sheetFormatPr defaultColWidth="19.83203125" defaultRowHeight="12"/>
  <cols>
    <col min="1" max="1" width="39.83203125" style="68" customWidth="1"/>
    <col min="2" max="2" width="24.83203125" style="68" customWidth="1"/>
    <col min="3" max="3" width="23.83203125" style="68" customWidth="1"/>
    <col min="4" max="4" width="25.83203125" style="68" customWidth="1"/>
    <col min="5" max="5" width="23.83203125" style="68" customWidth="1"/>
    <col min="6" max="16384" width="19.83203125" style="68" customWidth="1"/>
  </cols>
  <sheetData>
    <row r="1" spans="1:4" ht="6.75" customHeight="1">
      <c r="A1" s="66"/>
      <c r="B1" s="117"/>
      <c r="C1" s="117"/>
      <c r="D1" s="117"/>
    </row>
    <row r="2" spans="1:5" ht="15.75" customHeight="1">
      <c r="A2" s="395" t="s">
        <v>246</v>
      </c>
      <c r="B2" s="165"/>
      <c r="C2" s="165"/>
      <c r="D2" s="165"/>
      <c r="E2" s="165"/>
    </row>
    <row r="3" spans="1:5" ht="15.75" customHeight="1">
      <c r="A3" s="535" t="s">
        <v>382</v>
      </c>
      <c r="B3" s="232"/>
      <c r="C3" s="168"/>
      <c r="D3" s="168"/>
      <c r="E3" s="168"/>
    </row>
    <row r="4" spans="2:4" ht="15.75" customHeight="1">
      <c r="B4" s="258"/>
      <c r="C4" s="117"/>
      <c r="D4" s="117"/>
    </row>
    <row r="5" spans="2:4" ht="15.75" customHeight="1">
      <c r="B5" s="340"/>
      <c r="C5" s="117"/>
      <c r="D5" s="117"/>
    </row>
    <row r="6" spans="2:5" ht="15.75" customHeight="1">
      <c r="B6" s="308"/>
      <c r="C6" s="308"/>
      <c r="D6" s="308"/>
      <c r="E6" s="308"/>
    </row>
    <row r="7" spans="2:5" ht="15.75" customHeight="1">
      <c r="B7" s="309" t="s">
        <v>133</v>
      </c>
      <c r="C7" s="309" t="s">
        <v>248</v>
      </c>
      <c r="D7" s="309" t="s">
        <v>141</v>
      </c>
      <c r="E7" s="309" t="s">
        <v>140</v>
      </c>
    </row>
    <row r="8" spans="1:5" ht="15.75" customHeight="1">
      <c r="A8" s="323"/>
      <c r="B8" s="492" t="s">
        <v>242</v>
      </c>
      <c r="C8" s="309" t="s">
        <v>247</v>
      </c>
      <c r="D8" s="309" t="s">
        <v>245</v>
      </c>
      <c r="E8" s="309" t="s">
        <v>166</v>
      </c>
    </row>
    <row r="9" spans="1:5" ht="15.75" customHeight="1">
      <c r="A9" s="324" t="s">
        <v>99</v>
      </c>
      <c r="B9" s="493" t="s">
        <v>289</v>
      </c>
      <c r="C9" s="310" t="s">
        <v>290</v>
      </c>
      <c r="D9" s="310" t="s">
        <v>291</v>
      </c>
      <c r="E9" s="310" t="s">
        <v>292</v>
      </c>
    </row>
    <row r="10" spans="1:5" ht="4.5" customHeight="1">
      <c r="A10" s="63"/>
      <c r="C10" s="303"/>
      <c r="D10" s="123"/>
      <c r="E10" s="137"/>
    </row>
    <row r="11" spans="1:5" ht="13.5" customHeight="1">
      <c r="A11" s="422" t="s">
        <v>338</v>
      </c>
      <c r="B11" s="318">
        <f>'- 4 -'!E11</f>
        <v>7151</v>
      </c>
      <c r="C11" s="442">
        <f>'- 9 -'!C11</f>
        <v>15.064861282075562</v>
      </c>
      <c r="D11" s="318">
        <f>'- 55 -'!F11</f>
        <v>154938</v>
      </c>
      <c r="E11" s="442">
        <f>'- 52 -'!G11</f>
        <v>17.647072084821268</v>
      </c>
    </row>
    <row r="12" spans="1:5" ht="13.5" customHeight="1">
      <c r="A12" s="423" t="s">
        <v>339</v>
      </c>
      <c r="B12" s="319">
        <f>'- 4 -'!E12</f>
        <v>7689</v>
      </c>
      <c r="C12" s="443">
        <f>'- 9 -'!C12</f>
        <v>14.002320185614847</v>
      </c>
      <c r="D12" s="319">
        <f>'- 55 -'!F12</f>
        <v>131554</v>
      </c>
      <c r="E12" s="443">
        <f>'- 52 -'!G12</f>
        <v>21.0918216859738</v>
      </c>
    </row>
    <row r="13" spans="1:5" ht="13.5" customHeight="1">
      <c r="A13" s="422" t="s">
        <v>340</v>
      </c>
      <c r="B13" s="318">
        <f>'- 4 -'!E13</f>
        <v>6646</v>
      </c>
      <c r="C13" s="442">
        <f>'- 9 -'!C13</f>
        <v>15.036803364879075</v>
      </c>
      <c r="D13" s="318">
        <f>'- 55 -'!F13</f>
        <v>145856</v>
      </c>
      <c r="E13" s="442">
        <f>'- 52 -'!G13</f>
        <v>17.57685989852199</v>
      </c>
    </row>
    <row r="14" spans="1:5" ht="13.5" customHeight="1">
      <c r="A14" s="423" t="s">
        <v>377</v>
      </c>
      <c r="B14" s="319">
        <f>'- 4 -'!E14</f>
        <v>9282</v>
      </c>
      <c r="C14" s="443">
        <f>'- 9 -'!C14</f>
        <v>12.479794883228362</v>
      </c>
      <c r="D14" s="319">
        <f>'- 55 -'!F14</f>
        <v>123817</v>
      </c>
      <c r="E14" s="443">
        <f>'- 52 -'!G14</f>
        <v>0</v>
      </c>
    </row>
    <row r="15" spans="1:5" ht="13.5" customHeight="1">
      <c r="A15" s="422" t="s">
        <v>341</v>
      </c>
      <c r="B15" s="318">
        <f>'- 4 -'!E15</f>
        <v>7888</v>
      </c>
      <c r="C15" s="442">
        <f>'- 9 -'!C15</f>
        <v>15.564804955957797</v>
      </c>
      <c r="D15" s="318">
        <f>'- 55 -'!F15</f>
        <v>203216</v>
      </c>
      <c r="E15" s="442">
        <f>'- 52 -'!G15</f>
        <v>17.098861798860376</v>
      </c>
    </row>
    <row r="16" spans="1:5" ht="13.5" customHeight="1">
      <c r="A16" s="423" t="s">
        <v>342</v>
      </c>
      <c r="B16" s="319">
        <f>'- 4 -'!E16</f>
        <v>7356</v>
      </c>
      <c r="C16" s="443">
        <f>'- 9 -'!C16</f>
        <v>15.869918699186991</v>
      </c>
      <c r="D16" s="319">
        <f>'- 55 -'!F16</f>
        <v>84576</v>
      </c>
      <c r="E16" s="443">
        <f>'- 52 -'!G16</f>
        <v>23.588007320120294</v>
      </c>
    </row>
    <row r="17" spans="1:5" ht="13.5" customHeight="1">
      <c r="A17" s="422" t="s">
        <v>343</v>
      </c>
      <c r="B17" s="318">
        <f>'- 4 -'!E17</f>
        <v>8077</v>
      </c>
      <c r="C17" s="442">
        <f>'- 9 -'!C17</f>
        <v>14.224177435615434</v>
      </c>
      <c r="D17" s="318">
        <f>'- 55 -'!F17</f>
        <v>171567</v>
      </c>
      <c r="E17" s="442">
        <f>'- 52 -'!G17</f>
        <v>19.22856884540732</v>
      </c>
    </row>
    <row r="18" spans="1:5" ht="13.5" customHeight="1">
      <c r="A18" s="423" t="s">
        <v>344</v>
      </c>
      <c r="B18" s="319">
        <f>'- 4 -'!E18</f>
        <v>12341</v>
      </c>
      <c r="C18" s="443">
        <f>'- 9 -'!C18</f>
        <v>12.580699253793913</v>
      </c>
      <c r="D18" s="319">
        <f>'- 55 -'!F18</f>
        <v>35920</v>
      </c>
      <c r="E18" s="443"/>
    </row>
    <row r="19" spans="1:5" ht="13.5" customHeight="1">
      <c r="A19" s="422" t="s">
        <v>345</v>
      </c>
      <c r="B19" s="318">
        <f>'- 4 -'!E19</f>
        <v>6164</v>
      </c>
      <c r="C19" s="442">
        <f>'- 9 -'!C19</f>
        <v>16.346681294569386</v>
      </c>
      <c r="D19" s="318">
        <f>'- 55 -'!F19</f>
        <v>106549</v>
      </c>
      <c r="E19" s="442">
        <f>'- 52 -'!G19</f>
        <v>18.438804695536316</v>
      </c>
    </row>
    <row r="20" spans="1:5" ht="13.5" customHeight="1">
      <c r="A20" s="423" t="s">
        <v>346</v>
      </c>
      <c r="B20" s="319">
        <f>'- 4 -'!E20</f>
        <v>5760</v>
      </c>
      <c r="C20" s="443">
        <f>'- 9 -'!C20</f>
        <v>17.807401512136884</v>
      </c>
      <c r="D20" s="319">
        <f>'- 55 -'!F20</f>
        <v>94804</v>
      </c>
      <c r="E20" s="443">
        <f>'- 52 -'!G20</f>
        <v>17.382971024762035</v>
      </c>
    </row>
    <row r="21" spans="1:5" ht="13.5" customHeight="1">
      <c r="A21" s="422" t="s">
        <v>347</v>
      </c>
      <c r="B21" s="318">
        <f>'- 4 -'!E21</f>
        <v>7317</v>
      </c>
      <c r="C21" s="442">
        <f>'- 9 -'!C21</f>
        <v>14.840182648401827</v>
      </c>
      <c r="D21" s="318">
        <f>'- 55 -'!F21</f>
        <v>124194</v>
      </c>
      <c r="E21" s="442">
        <f>'- 52 -'!G21</f>
        <v>20.499275256035116</v>
      </c>
    </row>
    <row r="22" spans="1:5" ht="13.5" customHeight="1">
      <c r="A22" s="423" t="s">
        <v>348</v>
      </c>
      <c r="B22" s="319">
        <f>'- 4 -'!E22</f>
        <v>7350</v>
      </c>
      <c r="C22" s="443">
        <f>'- 9 -'!C22</f>
        <v>15.04306899920078</v>
      </c>
      <c r="D22" s="319">
        <f>'- 55 -'!F22</f>
        <v>85711</v>
      </c>
      <c r="E22" s="443">
        <f>'- 52 -'!G22</f>
        <v>22.985812055603553</v>
      </c>
    </row>
    <row r="23" spans="1:5" ht="13.5" customHeight="1">
      <c r="A23" s="422" t="s">
        <v>349</v>
      </c>
      <c r="B23" s="318">
        <f>'- 4 -'!E23</f>
        <v>7566</v>
      </c>
      <c r="C23" s="442">
        <f>'- 9 -'!C23</f>
        <v>14.76005051568091</v>
      </c>
      <c r="D23" s="318">
        <f>'- 55 -'!F23</f>
        <v>98024</v>
      </c>
      <c r="E23" s="442">
        <f>'- 52 -'!G23</f>
        <v>21.861471328469854</v>
      </c>
    </row>
    <row r="24" spans="1:5" ht="13.5" customHeight="1">
      <c r="A24" s="423" t="s">
        <v>350</v>
      </c>
      <c r="B24" s="319">
        <f>'- 4 -'!E24</f>
        <v>7460</v>
      </c>
      <c r="C24" s="443">
        <f>'- 9 -'!C24</f>
        <v>15.063374485596707</v>
      </c>
      <c r="D24" s="319">
        <f>'- 55 -'!F24</f>
        <v>144678</v>
      </c>
      <c r="E24" s="443">
        <f>'- 52 -'!G24</f>
        <v>20.210209671656038</v>
      </c>
    </row>
    <row r="25" spans="1:5" ht="13.5" customHeight="1">
      <c r="A25" s="422" t="s">
        <v>351</v>
      </c>
      <c r="B25" s="318">
        <f>'- 4 -'!E25</f>
        <v>7360</v>
      </c>
      <c r="C25" s="442">
        <f>'- 9 -'!C25</f>
        <v>15.459938825364892</v>
      </c>
      <c r="D25" s="318">
        <f>'- 55 -'!F25</f>
        <v>126789</v>
      </c>
      <c r="E25" s="442">
        <f>'- 52 -'!G25</f>
        <v>23.862754962782255</v>
      </c>
    </row>
    <row r="26" spans="1:5" ht="13.5" customHeight="1">
      <c r="A26" s="423" t="s">
        <v>352</v>
      </c>
      <c r="B26" s="319">
        <f>'- 4 -'!E26</f>
        <v>8051</v>
      </c>
      <c r="C26" s="443">
        <f>'- 9 -'!C26</f>
        <v>13.499133877753033</v>
      </c>
      <c r="D26" s="319">
        <f>'- 55 -'!F26</f>
        <v>123199</v>
      </c>
      <c r="E26" s="443"/>
    </row>
    <row r="27" spans="1:5" ht="13.5" customHeight="1">
      <c r="A27" s="422" t="s">
        <v>353</v>
      </c>
      <c r="B27" s="318">
        <f>'- 4 -'!E27</f>
        <v>8196</v>
      </c>
      <c r="C27" s="442">
        <f>'- 9 -'!C27</f>
        <v>14.150965926052281</v>
      </c>
      <c r="D27" s="318">
        <f>'- 55 -'!F27</f>
        <v>70636</v>
      </c>
      <c r="E27" s="442">
        <f>'- 52 -'!G27</f>
        <v>33.83835217051174</v>
      </c>
    </row>
    <row r="28" spans="1:5" ht="13.5" customHeight="1">
      <c r="A28" s="423" t="s">
        <v>354</v>
      </c>
      <c r="B28" s="319">
        <f>'- 4 -'!E28</f>
        <v>8156</v>
      </c>
      <c r="C28" s="443">
        <f>'- 9 -'!C28</f>
        <v>14.05891212216735</v>
      </c>
      <c r="D28" s="319">
        <f>'- 55 -'!F28</f>
        <v>150644</v>
      </c>
      <c r="E28" s="443">
        <f>'- 52 -'!G28</f>
        <v>19.63775834888917</v>
      </c>
    </row>
    <row r="29" spans="1:5" ht="13.5" customHeight="1">
      <c r="A29" s="422" t="s">
        <v>355</v>
      </c>
      <c r="B29" s="318">
        <f>'- 4 -'!E29</f>
        <v>7903</v>
      </c>
      <c r="C29" s="442">
        <f>'- 9 -'!C29</f>
        <v>14.588568886912043</v>
      </c>
      <c r="D29" s="318">
        <f>'- 55 -'!F29</f>
        <v>166931</v>
      </c>
      <c r="E29" s="442">
        <f>'- 52 -'!G29</f>
        <v>24.347900860347888</v>
      </c>
    </row>
    <row r="30" spans="1:5" ht="13.5" customHeight="1">
      <c r="A30" s="423" t="s">
        <v>356</v>
      </c>
      <c r="B30" s="319">
        <f>'- 4 -'!E30</f>
        <v>7808</v>
      </c>
      <c r="C30" s="443">
        <f>'- 9 -'!C30</f>
        <v>14.595649526887467</v>
      </c>
      <c r="D30" s="319">
        <f>'- 55 -'!F30</f>
        <v>129012</v>
      </c>
      <c r="E30" s="443">
        <f>'- 52 -'!G30</f>
        <v>21.70000904905768</v>
      </c>
    </row>
    <row r="31" spans="1:5" ht="13.5" customHeight="1">
      <c r="A31" s="422" t="s">
        <v>357</v>
      </c>
      <c r="B31" s="318">
        <f>'- 4 -'!E31</f>
        <v>7138</v>
      </c>
      <c r="C31" s="442">
        <f>'- 9 -'!C31</f>
        <v>14.23059159423941</v>
      </c>
      <c r="D31" s="318">
        <f>'- 55 -'!F31</f>
        <v>142233</v>
      </c>
      <c r="E31" s="442">
        <f>'- 52 -'!G31</f>
        <v>18.52000968331087</v>
      </c>
    </row>
    <row r="32" spans="1:5" ht="13.5" customHeight="1">
      <c r="A32" s="423" t="s">
        <v>358</v>
      </c>
      <c r="B32" s="319">
        <f>'- 4 -'!E32</f>
        <v>8086</v>
      </c>
      <c r="C32" s="443">
        <f>'- 9 -'!C32</f>
        <v>14.103188123631053</v>
      </c>
      <c r="D32" s="319">
        <f>'- 55 -'!F32</f>
        <v>159451</v>
      </c>
      <c r="E32" s="443"/>
    </row>
    <row r="33" spans="1:5" ht="13.5" customHeight="1">
      <c r="A33" s="422" t="s">
        <v>359</v>
      </c>
      <c r="B33" s="318">
        <f>'- 4 -'!E33</f>
        <v>8544</v>
      </c>
      <c r="C33" s="442">
        <f>'- 9 -'!C33</f>
        <v>13.717820683533068</v>
      </c>
      <c r="D33" s="318">
        <f>'- 55 -'!F33</f>
        <v>134616</v>
      </c>
      <c r="E33" s="442">
        <f>'- 52 -'!G33</f>
        <v>21.90337082686064</v>
      </c>
    </row>
    <row r="34" spans="1:5" ht="13.5" customHeight="1">
      <c r="A34" s="423" t="s">
        <v>360</v>
      </c>
      <c r="B34" s="319">
        <f>'- 4 -'!E34</f>
        <v>7982</v>
      </c>
      <c r="C34" s="443">
        <f>'- 9 -'!C34</f>
        <v>14.765339327048878</v>
      </c>
      <c r="D34" s="319">
        <f>'- 55 -'!F34</f>
        <v>155635</v>
      </c>
      <c r="E34" s="443"/>
    </row>
    <row r="35" spans="1:5" ht="13.5" customHeight="1">
      <c r="A35" s="422" t="s">
        <v>361</v>
      </c>
      <c r="B35" s="318">
        <f>'- 4 -'!E35</f>
        <v>7083</v>
      </c>
      <c r="C35" s="442">
        <f>'- 9 -'!C35</f>
        <v>14.944774780063568</v>
      </c>
      <c r="D35" s="318">
        <f>'- 55 -'!F35</f>
        <v>115892</v>
      </c>
      <c r="E35" s="442">
        <f>'- 52 -'!G35</f>
        <v>24.031929421293828</v>
      </c>
    </row>
    <row r="36" spans="1:5" ht="13.5" customHeight="1">
      <c r="A36" s="423" t="s">
        <v>362</v>
      </c>
      <c r="B36" s="319">
        <f>'- 4 -'!E36</f>
        <v>7796</v>
      </c>
      <c r="C36" s="443">
        <f>'- 9 -'!C36</f>
        <v>14.195804662970135</v>
      </c>
      <c r="D36" s="319">
        <f>'- 55 -'!F36</f>
        <v>145868</v>
      </c>
      <c r="E36" s="443">
        <f>'- 52 -'!G36</f>
        <v>20.723979206222264</v>
      </c>
    </row>
    <row r="37" spans="1:5" ht="13.5" customHeight="1">
      <c r="A37" s="422" t="s">
        <v>363</v>
      </c>
      <c r="B37" s="318">
        <f>'- 4 -'!E37</f>
        <v>7821</v>
      </c>
      <c r="C37" s="442">
        <f>'- 9 -'!C37</f>
        <v>15.455407969639468</v>
      </c>
      <c r="D37" s="318">
        <f>'- 55 -'!F37</f>
        <v>94759</v>
      </c>
      <c r="E37" s="442">
        <f>'- 52 -'!G37</f>
        <v>23.569376920711814</v>
      </c>
    </row>
    <row r="38" spans="1:5" ht="13.5" customHeight="1">
      <c r="A38" s="423" t="s">
        <v>364</v>
      </c>
      <c r="B38" s="319">
        <f>'- 4 -'!E38</f>
        <v>7585</v>
      </c>
      <c r="C38" s="443">
        <f>'- 9 -'!C38</f>
        <v>15.295613249776187</v>
      </c>
      <c r="D38" s="319">
        <f>'- 55 -'!F38</f>
        <v>107426</v>
      </c>
      <c r="E38" s="443">
        <f>'- 52 -'!G38</f>
        <v>28.27621632634127</v>
      </c>
    </row>
    <row r="39" spans="1:5" ht="13.5" customHeight="1">
      <c r="A39" s="422" t="s">
        <v>365</v>
      </c>
      <c r="B39" s="318">
        <f>'- 4 -'!E39</f>
        <v>8349</v>
      </c>
      <c r="C39" s="442">
        <f>'- 9 -'!C39</f>
        <v>13.940155501452917</v>
      </c>
      <c r="D39" s="318">
        <f>'- 55 -'!F39</f>
        <v>171816</v>
      </c>
      <c r="E39" s="442">
        <f>'- 52 -'!G39</f>
        <v>20.374721269046084</v>
      </c>
    </row>
    <row r="40" spans="1:5" ht="13.5" customHeight="1">
      <c r="A40" s="423" t="s">
        <v>366</v>
      </c>
      <c r="B40" s="319">
        <f>'- 4 -'!E40</f>
        <v>7294</v>
      </c>
      <c r="C40" s="443">
        <f>'- 9 -'!C40</f>
        <v>14.866960670196896</v>
      </c>
      <c r="D40" s="319">
        <f>'- 55 -'!F40</f>
        <v>176261</v>
      </c>
      <c r="E40" s="443">
        <f>'- 52 -'!G40</f>
        <v>19.832583645903075</v>
      </c>
    </row>
    <row r="41" spans="1:5" ht="13.5" customHeight="1">
      <c r="A41" s="422" t="s">
        <v>367</v>
      </c>
      <c r="B41" s="318">
        <f>'- 4 -'!E41</f>
        <v>8166</v>
      </c>
      <c r="C41" s="442">
        <f>'- 9 -'!C41</f>
        <v>14.116944535903498</v>
      </c>
      <c r="D41" s="318">
        <f>'- 55 -'!F41</f>
        <v>140941</v>
      </c>
      <c r="E41" s="442">
        <f>'- 52 -'!G41</f>
        <v>22.58669673179263</v>
      </c>
    </row>
    <row r="42" spans="1:5" ht="13.5" customHeight="1">
      <c r="A42" s="423" t="s">
        <v>368</v>
      </c>
      <c r="B42" s="319">
        <f>'- 4 -'!E42</f>
        <v>8163</v>
      </c>
      <c r="C42" s="443">
        <f>'- 9 -'!C42</f>
        <v>15.125404530744337</v>
      </c>
      <c r="D42" s="319">
        <f>'- 55 -'!F42</f>
        <v>115228</v>
      </c>
      <c r="E42" s="443">
        <f>'- 52 -'!G42</f>
        <v>23.50199850901478</v>
      </c>
    </row>
    <row r="43" spans="1:5" ht="13.5" customHeight="1">
      <c r="A43" s="422" t="s">
        <v>369</v>
      </c>
      <c r="B43" s="318">
        <f>'- 4 -'!E43</f>
        <v>7431</v>
      </c>
      <c r="C43" s="442">
        <f>'- 9 -'!C43</f>
        <v>13.5918482875743</v>
      </c>
      <c r="D43" s="318">
        <f>'- 55 -'!F43</f>
        <v>147657</v>
      </c>
      <c r="E43" s="442">
        <f>'- 52 -'!G43</f>
        <v>20.70155778032142</v>
      </c>
    </row>
    <row r="44" spans="1:5" ht="13.5" customHeight="1">
      <c r="A44" s="423" t="s">
        <v>370</v>
      </c>
      <c r="B44" s="319">
        <f>'- 4 -'!E44</f>
        <v>8412</v>
      </c>
      <c r="C44" s="443">
        <f>'- 9 -'!C44</f>
        <v>13.806903451725864</v>
      </c>
      <c r="D44" s="319">
        <f>'- 55 -'!F44</f>
        <v>103134</v>
      </c>
      <c r="E44" s="443">
        <f>'- 52 -'!G44</f>
        <v>23.074644693268407</v>
      </c>
    </row>
    <row r="45" spans="1:5" ht="13.5" customHeight="1">
      <c r="A45" s="422" t="s">
        <v>371</v>
      </c>
      <c r="B45" s="318">
        <f>'- 4 -'!E45</f>
        <v>7094</v>
      </c>
      <c r="C45" s="442">
        <f>'- 9 -'!C45</f>
        <v>16.273449188629304</v>
      </c>
      <c r="D45" s="318">
        <f>'- 55 -'!F45</f>
        <v>116470</v>
      </c>
      <c r="E45" s="442">
        <f>'- 52 -'!G45</f>
        <v>21.354584955852168</v>
      </c>
    </row>
    <row r="46" spans="1:5" ht="13.5" customHeight="1">
      <c r="A46" s="423" t="s">
        <v>372</v>
      </c>
      <c r="B46" s="319">
        <f>'- 4 -'!E46</f>
        <v>8265</v>
      </c>
      <c r="C46" s="443">
        <f>'- 9 -'!C46</f>
        <v>14.272915707047444</v>
      </c>
      <c r="D46" s="319">
        <f>'- 55 -'!F46</f>
        <v>131827</v>
      </c>
      <c r="E46" s="443">
        <f>'- 52 -'!G46</f>
        <v>28.559233160076385</v>
      </c>
    </row>
    <row r="47" spans="1:5" ht="4.5" customHeight="1">
      <c r="A47"/>
      <c r="B47" s="345"/>
      <c r="C47" s="452"/>
      <c r="D47" s="345"/>
      <c r="E47" s="452"/>
    </row>
    <row r="48" spans="1:5" ht="13.5" customHeight="1">
      <c r="A48" s="418" t="s">
        <v>373</v>
      </c>
      <c r="B48" s="321">
        <f>'- 4 -'!E49</f>
        <v>7792</v>
      </c>
      <c r="C48" s="453">
        <f>'- 9 -'!C49</f>
        <v>14.657935510987912</v>
      </c>
      <c r="D48" s="321">
        <f>'- 55 -'!F49</f>
        <v>129810</v>
      </c>
      <c r="E48" s="453">
        <f>'- 52 -'!G49</f>
        <v>23.251577272276403</v>
      </c>
    </row>
    <row r="49" spans="1:5" ht="4.5" customHeight="1">
      <c r="A49"/>
      <c r="B49" s="345"/>
      <c r="C49" s="452"/>
      <c r="D49" s="345"/>
      <c r="E49" s="452"/>
    </row>
    <row r="50" spans="1:5" ht="13.5" customHeight="1">
      <c r="A50" s="425" t="s">
        <v>374</v>
      </c>
      <c r="B50" s="319">
        <f>'- 4 -'!E51</f>
        <v>9306</v>
      </c>
      <c r="C50" s="443">
        <f>'- 9 -'!C51</f>
        <v>13.022222222222222</v>
      </c>
      <c r="D50" s="319"/>
      <c r="E50" s="443"/>
    </row>
    <row r="51" spans="1:5" ht="13.5" customHeight="1">
      <c r="A51" s="426" t="s">
        <v>375</v>
      </c>
      <c r="B51" s="318">
        <f>'- 4 -'!E52</f>
        <v>9795</v>
      </c>
      <c r="C51" s="442">
        <f>'- 9 -'!C52</f>
        <v>9.46051602814699</v>
      </c>
      <c r="D51" s="318"/>
      <c r="E51" s="442"/>
    </row>
    <row r="52" spans="1:5" ht="49.5" customHeight="1">
      <c r="A52" s="336"/>
      <c r="B52" s="386"/>
      <c r="C52" s="386"/>
      <c r="D52" s="386"/>
      <c r="E52" s="336"/>
    </row>
    <row r="53" spans="1:4" ht="12" customHeight="1">
      <c r="A53" s="230" t="s">
        <v>427</v>
      </c>
      <c r="B53" s="100"/>
      <c r="C53" s="100"/>
      <c r="D53" s="100"/>
    </row>
    <row r="54" spans="1:4" ht="12" customHeight="1">
      <c r="A54" s="230" t="s">
        <v>428</v>
      </c>
      <c r="B54" s="100"/>
      <c r="C54" s="100"/>
      <c r="D54" s="100"/>
    </row>
    <row r="55" spans="1:4" ht="12" customHeight="1">
      <c r="A55" s="230" t="s">
        <v>565</v>
      </c>
      <c r="B55" s="100"/>
      <c r="C55" s="100"/>
      <c r="D55" s="100"/>
    </row>
    <row r="56" spans="1:4" ht="12" customHeight="1">
      <c r="A56" s="230" t="s">
        <v>552</v>
      </c>
      <c r="B56" s="100"/>
      <c r="C56" s="100"/>
      <c r="D56" s="100"/>
    </row>
    <row r="57" spans="1:4" ht="12" customHeight="1">
      <c r="A57" s="230"/>
      <c r="B57" s="100"/>
      <c r="C57" s="100"/>
      <c r="D57" s="100"/>
    </row>
    <row r="58" ht="12.75">
      <c r="A58" s="230"/>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H58"/>
  <sheetViews>
    <sheetView showGridLines="0" showZeros="0" workbookViewId="0" topLeftCell="A1">
      <selection activeCell="A1" sqref="A1"/>
    </sheetView>
  </sheetViews>
  <sheetFormatPr defaultColWidth="16.83203125" defaultRowHeight="12"/>
  <cols>
    <col min="1" max="1" width="32.83203125" style="68" customWidth="1"/>
    <col min="2" max="4" width="18.83203125" style="68" customWidth="1"/>
    <col min="5" max="5" width="3.83203125" style="68" customWidth="1"/>
    <col min="6" max="6" width="18.83203125" style="68" customWidth="1"/>
    <col min="7" max="7" width="3.83203125" style="68" customWidth="1"/>
    <col min="8" max="8" width="18.83203125" style="68" customWidth="1"/>
    <col min="9" max="16384" width="16.83203125" style="68" customWidth="1"/>
  </cols>
  <sheetData>
    <row r="1" spans="1:8" ht="6.75" customHeight="1">
      <c r="A1" s="66"/>
      <c r="B1" s="117"/>
      <c r="C1" s="117"/>
      <c r="D1" s="117"/>
      <c r="E1" s="117"/>
      <c r="F1" s="117"/>
      <c r="G1" s="117"/>
      <c r="H1" s="117"/>
    </row>
    <row r="2" spans="1:8" ht="15.75" customHeight="1">
      <c r="A2" s="69"/>
      <c r="B2" s="395" t="s">
        <v>212</v>
      </c>
      <c r="C2" s="165"/>
      <c r="D2" s="165"/>
      <c r="E2" s="165"/>
      <c r="F2" s="165"/>
      <c r="G2" s="179"/>
      <c r="H2" s="179"/>
    </row>
    <row r="3" spans="1:8" ht="15.75" customHeight="1">
      <c r="A3" s="71"/>
      <c r="B3" s="535" t="s">
        <v>572</v>
      </c>
      <c r="C3" s="168"/>
      <c r="D3" s="168"/>
      <c r="E3" s="168"/>
      <c r="F3" s="168"/>
      <c r="G3" s="180"/>
      <c r="H3" s="180"/>
    </row>
    <row r="4" spans="2:8" ht="15.75" customHeight="1">
      <c r="B4" s="117"/>
      <c r="C4" s="117"/>
      <c r="D4" s="117"/>
      <c r="E4" s="117"/>
      <c r="F4" s="117"/>
      <c r="G4" s="117"/>
      <c r="H4" s="117"/>
    </row>
    <row r="5" spans="2:8" ht="15.75" customHeight="1">
      <c r="B5" s="117"/>
      <c r="C5" s="117"/>
      <c r="D5" s="117"/>
      <c r="E5" s="117"/>
      <c r="F5" s="117"/>
      <c r="G5" s="117"/>
      <c r="H5" s="117"/>
    </row>
    <row r="6" spans="2:8" ht="15.75" customHeight="1">
      <c r="B6" s="155" t="s">
        <v>275</v>
      </c>
      <c r="C6" s="158"/>
      <c r="D6" s="226"/>
      <c r="E6" s="252"/>
      <c r="F6" s="253" t="s">
        <v>272</v>
      </c>
      <c r="G6" s="193"/>
      <c r="H6" s="253" t="s">
        <v>271</v>
      </c>
    </row>
    <row r="7" spans="2:8" ht="15.75" customHeight="1">
      <c r="B7" s="102" t="s">
        <v>239</v>
      </c>
      <c r="C7" s="86"/>
      <c r="D7" s="109"/>
      <c r="F7" s="295" t="s">
        <v>240</v>
      </c>
      <c r="H7" s="295" t="s">
        <v>239</v>
      </c>
    </row>
    <row r="8" spans="1:8" ht="15.75" customHeight="1">
      <c r="A8" s="323"/>
      <c r="B8" s="328" t="s">
        <v>87</v>
      </c>
      <c r="C8" s="173" t="s">
        <v>88</v>
      </c>
      <c r="D8" s="172" t="s">
        <v>89</v>
      </c>
      <c r="E8" s="252"/>
      <c r="F8" s="254" t="s">
        <v>86</v>
      </c>
      <c r="G8" s="193"/>
      <c r="H8" s="254" t="s">
        <v>89</v>
      </c>
    </row>
    <row r="9" spans="1:8" ht="15.75" customHeight="1">
      <c r="A9" s="324" t="s">
        <v>99</v>
      </c>
      <c r="B9" s="62" t="s">
        <v>213</v>
      </c>
      <c r="C9" s="62" t="s">
        <v>213</v>
      </c>
      <c r="D9" s="62" t="s">
        <v>213</v>
      </c>
      <c r="E9" s="101"/>
      <c r="F9" s="61" t="s">
        <v>213</v>
      </c>
      <c r="H9" s="61" t="s">
        <v>213</v>
      </c>
    </row>
    <row r="10" ht="4.5" customHeight="1">
      <c r="A10" s="63"/>
    </row>
    <row r="11" spans="1:8" ht="13.5" customHeight="1">
      <c r="A11" s="422" t="s">
        <v>338</v>
      </c>
      <c r="B11" s="397">
        <v>1675</v>
      </c>
      <c r="C11" s="397">
        <v>0</v>
      </c>
      <c r="D11" s="397">
        <f aca="true" t="shared" si="0" ref="D11:D47">B11-C11</f>
        <v>1675</v>
      </c>
      <c r="F11" s="399">
        <f>'- 7 -'!F11</f>
        <v>1591</v>
      </c>
      <c r="G11" s="255"/>
      <c r="H11" s="399">
        <v>1618.6</v>
      </c>
    </row>
    <row r="12" spans="1:8" ht="13.5" customHeight="1">
      <c r="A12" s="423" t="s">
        <v>339</v>
      </c>
      <c r="B12" s="396">
        <v>2460</v>
      </c>
      <c r="C12" s="396">
        <v>0</v>
      </c>
      <c r="D12" s="396">
        <f t="shared" si="0"/>
        <v>2460</v>
      </c>
      <c r="F12" s="400">
        <f>'- 7 -'!F12</f>
        <v>2414</v>
      </c>
      <c r="G12" s="255"/>
      <c r="H12" s="400">
        <v>2314.9</v>
      </c>
    </row>
    <row r="13" spans="1:8" ht="13.5" customHeight="1">
      <c r="A13" s="422" t="s">
        <v>340</v>
      </c>
      <c r="B13" s="397">
        <v>7528</v>
      </c>
      <c r="C13" s="397">
        <v>0</v>
      </c>
      <c r="D13" s="397">
        <f t="shared" si="0"/>
        <v>7528</v>
      </c>
      <c r="F13" s="399">
        <f>'- 7 -'!F13</f>
        <v>7293</v>
      </c>
      <c r="G13" s="255"/>
      <c r="H13" s="399">
        <v>7178</v>
      </c>
    </row>
    <row r="14" spans="1:8" ht="13.5" customHeight="1">
      <c r="A14" s="423" t="s">
        <v>377</v>
      </c>
      <c r="B14" s="396">
        <v>4457</v>
      </c>
      <c r="C14" s="396">
        <v>0</v>
      </c>
      <c r="D14" s="396">
        <f t="shared" si="0"/>
        <v>4457</v>
      </c>
      <c r="F14" s="400">
        <f>'- 7 -'!F14</f>
        <v>4478</v>
      </c>
      <c r="G14" s="255"/>
      <c r="H14" s="400">
        <v>4272.3</v>
      </c>
    </row>
    <row r="15" spans="1:8" ht="13.5" customHeight="1">
      <c r="A15" s="422" t="s">
        <v>341</v>
      </c>
      <c r="B15" s="397">
        <v>1744</v>
      </c>
      <c r="C15" s="397">
        <v>0</v>
      </c>
      <c r="D15" s="397">
        <f t="shared" si="0"/>
        <v>1744</v>
      </c>
      <c r="F15" s="399">
        <f>'- 7 -'!F15</f>
        <v>1608</v>
      </c>
      <c r="G15" s="255"/>
      <c r="H15" s="399">
        <v>1648.1</v>
      </c>
    </row>
    <row r="16" spans="1:8" ht="13.5" customHeight="1">
      <c r="A16" s="423" t="s">
        <v>342</v>
      </c>
      <c r="B16" s="396">
        <v>1464</v>
      </c>
      <c r="C16" s="396">
        <v>0</v>
      </c>
      <c r="D16" s="396">
        <f t="shared" si="0"/>
        <v>1464</v>
      </c>
      <c r="F16" s="400">
        <f>'- 7 -'!F16</f>
        <v>1464</v>
      </c>
      <c r="G16" s="255"/>
      <c r="H16" s="400">
        <v>1250.3</v>
      </c>
    </row>
    <row r="17" spans="1:8" ht="13.5" customHeight="1">
      <c r="A17" s="422" t="s">
        <v>343</v>
      </c>
      <c r="B17" s="397">
        <v>1624</v>
      </c>
      <c r="C17" s="397">
        <v>0</v>
      </c>
      <c r="D17" s="397">
        <f t="shared" si="0"/>
        <v>1624</v>
      </c>
      <c r="F17" s="399">
        <f>'- 7 -'!F17</f>
        <v>1552</v>
      </c>
      <c r="G17" s="255"/>
      <c r="H17" s="399">
        <v>1485.3</v>
      </c>
    </row>
    <row r="18" spans="1:8" ht="13.5" customHeight="1">
      <c r="A18" s="423" t="s">
        <v>344</v>
      </c>
      <c r="B18" s="396">
        <v>6570</v>
      </c>
      <c r="C18" s="396">
        <v>405</v>
      </c>
      <c r="D18" s="396">
        <f t="shared" si="0"/>
        <v>6165</v>
      </c>
      <c r="F18" s="400">
        <f>'- 7 -'!F18</f>
        <v>6002</v>
      </c>
      <c r="G18" s="255"/>
      <c r="H18" s="400">
        <v>3277.9</v>
      </c>
    </row>
    <row r="19" spans="1:8" ht="13.5" customHeight="1">
      <c r="A19" s="422" t="s">
        <v>345</v>
      </c>
      <c r="B19" s="397">
        <v>3054</v>
      </c>
      <c r="C19" s="397">
        <v>0</v>
      </c>
      <c r="D19" s="397">
        <f t="shared" si="0"/>
        <v>3054</v>
      </c>
      <c r="F19" s="399">
        <f>'- 7 -'!F19</f>
        <v>2980</v>
      </c>
      <c r="G19" s="255"/>
      <c r="H19" s="399">
        <v>2928</v>
      </c>
    </row>
    <row r="20" spans="1:8" ht="13.5" customHeight="1">
      <c r="A20" s="423" t="s">
        <v>346</v>
      </c>
      <c r="B20" s="396">
        <v>6361</v>
      </c>
      <c r="C20" s="396">
        <v>0</v>
      </c>
      <c r="D20" s="396">
        <f t="shared" si="0"/>
        <v>6361</v>
      </c>
      <c r="F20" s="400">
        <f>'- 7 -'!F20</f>
        <v>6265</v>
      </c>
      <c r="G20" s="255"/>
      <c r="H20" s="400">
        <v>6115.7</v>
      </c>
    </row>
    <row r="21" spans="1:8" ht="13.5" customHeight="1">
      <c r="A21" s="422" t="s">
        <v>347</v>
      </c>
      <c r="B21" s="397">
        <v>3438</v>
      </c>
      <c r="C21" s="397">
        <v>0</v>
      </c>
      <c r="D21" s="397">
        <f t="shared" si="0"/>
        <v>3438</v>
      </c>
      <c r="F21" s="399">
        <f>'- 7 -'!F21</f>
        <v>3250</v>
      </c>
      <c r="G21" s="255"/>
      <c r="H21" s="399">
        <v>3309.4</v>
      </c>
    </row>
    <row r="22" spans="1:8" ht="13.5" customHeight="1">
      <c r="A22" s="423" t="s">
        <v>348</v>
      </c>
      <c r="B22" s="396">
        <v>1758</v>
      </c>
      <c r="C22" s="396">
        <v>0</v>
      </c>
      <c r="D22" s="396">
        <f t="shared" si="0"/>
        <v>1758</v>
      </c>
      <c r="F22" s="400">
        <f>'- 7 -'!F22</f>
        <v>1694</v>
      </c>
      <c r="G22" s="255"/>
      <c r="H22" s="400">
        <v>1656.4</v>
      </c>
    </row>
    <row r="23" spans="1:8" ht="13.5" customHeight="1">
      <c r="A23" s="422" t="s">
        <v>349</v>
      </c>
      <c r="B23" s="397">
        <v>1473</v>
      </c>
      <c r="C23" s="397">
        <v>0</v>
      </c>
      <c r="D23" s="397">
        <f t="shared" si="0"/>
        <v>1473</v>
      </c>
      <c r="F23" s="399">
        <f>'- 7 -'!F23</f>
        <v>1402.5</v>
      </c>
      <c r="G23" s="255"/>
      <c r="H23" s="399">
        <v>1369.1</v>
      </c>
    </row>
    <row r="24" spans="1:8" ht="13.5" customHeight="1">
      <c r="A24" s="423" t="s">
        <v>350</v>
      </c>
      <c r="B24" s="396">
        <v>4782</v>
      </c>
      <c r="C24" s="396">
        <v>0</v>
      </c>
      <c r="D24" s="396">
        <f t="shared" si="0"/>
        <v>4782</v>
      </c>
      <c r="F24" s="400">
        <f>'- 7 -'!F24</f>
        <v>4575.5</v>
      </c>
      <c r="G24" s="255"/>
      <c r="H24" s="400">
        <v>4571.1</v>
      </c>
    </row>
    <row r="25" spans="1:8" ht="13.5" customHeight="1">
      <c r="A25" s="422" t="s">
        <v>351</v>
      </c>
      <c r="B25" s="397">
        <v>15517</v>
      </c>
      <c r="C25" s="397">
        <v>0</v>
      </c>
      <c r="D25" s="397">
        <f t="shared" si="0"/>
        <v>15517</v>
      </c>
      <c r="F25" s="399">
        <f>'- 7 -'!F25</f>
        <v>15062</v>
      </c>
      <c r="G25" s="255"/>
      <c r="H25" s="399">
        <v>14943.2</v>
      </c>
    </row>
    <row r="26" spans="1:8" ht="13.5" customHeight="1">
      <c r="A26" s="423" t="s">
        <v>352</v>
      </c>
      <c r="B26" s="396">
        <v>3449</v>
      </c>
      <c r="C26" s="396">
        <v>0</v>
      </c>
      <c r="D26" s="396">
        <f t="shared" si="0"/>
        <v>3449</v>
      </c>
      <c r="F26" s="400">
        <f>'- 7 -'!F26</f>
        <v>3273</v>
      </c>
      <c r="G26" s="255"/>
      <c r="H26" s="400">
        <v>3206</v>
      </c>
    </row>
    <row r="27" spans="1:8" ht="13.5" customHeight="1">
      <c r="A27" s="422" t="s">
        <v>353</v>
      </c>
      <c r="B27" s="397">
        <v>3437</v>
      </c>
      <c r="C27" s="397">
        <v>0</v>
      </c>
      <c r="D27" s="397">
        <f t="shared" si="0"/>
        <v>3437</v>
      </c>
      <c r="F27" s="399">
        <f>'- 7 -'!F27</f>
        <v>3318.2599999999998</v>
      </c>
      <c r="G27" s="255"/>
      <c r="H27" s="399">
        <v>3266.7</v>
      </c>
    </row>
    <row r="28" spans="1:8" ht="13.5" customHeight="1">
      <c r="A28" s="423" t="s">
        <v>354</v>
      </c>
      <c r="B28" s="396">
        <v>2203</v>
      </c>
      <c r="C28" s="396">
        <v>0</v>
      </c>
      <c r="D28" s="396">
        <f t="shared" si="0"/>
        <v>2203</v>
      </c>
      <c r="F28" s="400">
        <f>'- 7 -'!F28</f>
        <v>2006.98</v>
      </c>
      <c r="G28" s="255"/>
      <c r="H28" s="400">
        <v>1991.7</v>
      </c>
    </row>
    <row r="29" spans="1:8" ht="13.5" customHeight="1">
      <c r="A29" s="422" t="s">
        <v>355</v>
      </c>
      <c r="B29" s="397">
        <v>14363</v>
      </c>
      <c r="C29" s="397">
        <v>0</v>
      </c>
      <c r="D29" s="397">
        <f t="shared" si="0"/>
        <v>14363</v>
      </c>
      <c r="F29" s="399">
        <f>'- 7 -'!F29</f>
        <v>13119.5</v>
      </c>
      <c r="G29" s="255"/>
      <c r="H29" s="399">
        <v>13647.3</v>
      </c>
    </row>
    <row r="30" spans="1:8" ht="13.5" customHeight="1">
      <c r="A30" s="423" t="s">
        <v>356</v>
      </c>
      <c r="B30" s="396">
        <v>1331</v>
      </c>
      <c r="C30" s="396">
        <v>0</v>
      </c>
      <c r="D30" s="396">
        <f t="shared" si="0"/>
        <v>1331</v>
      </c>
      <c r="F30" s="400">
        <f>'- 7 -'!F30</f>
        <v>1282.6</v>
      </c>
      <c r="G30" s="255"/>
      <c r="H30" s="400">
        <v>1282.6</v>
      </c>
    </row>
    <row r="31" spans="1:8" ht="13.5" customHeight="1">
      <c r="A31" s="422" t="s">
        <v>357</v>
      </c>
      <c r="B31" s="397">
        <v>3528</v>
      </c>
      <c r="C31" s="397">
        <v>0</v>
      </c>
      <c r="D31" s="397">
        <f t="shared" si="0"/>
        <v>3528</v>
      </c>
      <c r="F31" s="399">
        <f>'- 7 -'!F31</f>
        <v>3389.3</v>
      </c>
      <c r="G31" s="255"/>
      <c r="H31" s="399">
        <v>3301.3</v>
      </c>
    </row>
    <row r="32" spans="1:8" ht="13.5" customHeight="1">
      <c r="A32" s="423" t="s">
        <v>358</v>
      </c>
      <c r="B32" s="396">
        <v>2454</v>
      </c>
      <c r="C32" s="396">
        <v>0</v>
      </c>
      <c r="D32" s="396">
        <f t="shared" si="0"/>
        <v>2454</v>
      </c>
      <c r="F32" s="400">
        <f>'- 7 -'!F32</f>
        <v>2318</v>
      </c>
      <c r="G32" s="255"/>
      <c r="H32" s="400">
        <v>2345.4</v>
      </c>
    </row>
    <row r="33" spans="1:8" ht="13.5" customHeight="1">
      <c r="A33" s="422" t="s">
        <v>359</v>
      </c>
      <c r="B33" s="397">
        <v>2640</v>
      </c>
      <c r="C33" s="397">
        <v>0</v>
      </c>
      <c r="D33" s="397">
        <f t="shared" si="0"/>
        <v>2640</v>
      </c>
      <c r="F33" s="399">
        <f>'- 7 -'!F33</f>
        <v>2472.5</v>
      </c>
      <c r="G33" s="255"/>
      <c r="H33" s="399">
        <v>2493.1</v>
      </c>
    </row>
    <row r="34" spans="1:8" ht="13.5" customHeight="1">
      <c r="A34" s="423" t="s">
        <v>360</v>
      </c>
      <c r="B34" s="396">
        <v>2286</v>
      </c>
      <c r="C34" s="396">
        <v>0</v>
      </c>
      <c r="D34" s="396">
        <f t="shared" si="0"/>
        <v>2286</v>
      </c>
      <c r="F34" s="400">
        <f>'- 7 -'!F34</f>
        <v>2200.7</v>
      </c>
      <c r="G34" s="255"/>
      <c r="H34" s="400">
        <v>2199.2</v>
      </c>
    </row>
    <row r="35" spans="1:8" ht="13.5" customHeight="1">
      <c r="A35" s="422" t="s">
        <v>361</v>
      </c>
      <c r="B35" s="397">
        <v>18423</v>
      </c>
      <c r="C35" s="397">
        <v>0</v>
      </c>
      <c r="D35" s="397">
        <f t="shared" si="0"/>
        <v>18423</v>
      </c>
      <c r="F35" s="399">
        <f>'- 7 -'!F35</f>
        <v>17820</v>
      </c>
      <c r="G35" s="255"/>
      <c r="H35" s="399">
        <v>17712.6</v>
      </c>
    </row>
    <row r="36" spans="1:8" ht="13.5" customHeight="1">
      <c r="A36" s="423" t="s">
        <v>362</v>
      </c>
      <c r="B36" s="396">
        <v>2195</v>
      </c>
      <c r="C36" s="396">
        <v>0</v>
      </c>
      <c r="D36" s="396">
        <f t="shared" si="0"/>
        <v>2195</v>
      </c>
      <c r="F36" s="400">
        <f>'- 7 -'!F36</f>
        <v>2124.97</v>
      </c>
      <c r="G36" s="255"/>
      <c r="H36" s="400">
        <v>2024.7</v>
      </c>
    </row>
    <row r="37" spans="1:8" ht="13.5" customHeight="1">
      <c r="A37" s="422" t="s">
        <v>363</v>
      </c>
      <c r="B37" s="397">
        <v>3510</v>
      </c>
      <c r="C37" s="397">
        <v>0</v>
      </c>
      <c r="D37" s="397">
        <f t="shared" si="0"/>
        <v>3510</v>
      </c>
      <c r="F37" s="399">
        <f>'- 7 -'!F37</f>
        <v>3258</v>
      </c>
      <c r="G37" s="255"/>
      <c r="H37" s="399">
        <v>3380.1</v>
      </c>
    </row>
    <row r="38" spans="1:8" ht="13.5" customHeight="1">
      <c r="A38" s="423" t="s">
        <v>364</v>
      </c>
      <c r="B38" s="396">
        <v>8847</v>
      </c>
      <c r="C38" s="396">
        <v>0</v>
      </c>
      <c r="D38" s="396">
        <f t="shared" si="0"/>
        <v>8847</v>
      </c>
      <c r="F38" s="400">
        <f>'- 7 -'!F38</f>
        <v>8542.6</v>
      </c>
      <c r="G38" s="255"/>
      <c r="H38" s="400">
        <v>8506.7</v>
      </c>
    </row>
    <row r="39" spans="1:8" ht="13.5" customHeight="1">
      <c r="A39" s="422" t="s">
        <v>365</v>
      </c>
      <c r="B39" s="397">
        <v>1879</v>
      </c>
      <c r="C39" s="397">
        <v>0</v>
      </c>
      <c r="D39" s="397">
        <f t="shared" si="0"/>
        <v>1879</v>
      </c>
      <c r="F39" s="399">
        <f>'- 7 -'!F39</f>
        <v>1775</v>
      </c>
      <c r="G39" s="255"/>
      <c r="H39" s="399">
        <v>1812.8</v>
      </c>
    </row>
    <row r="40" spans="1:8" ht="13.5" customHeight="1">
      <c r="A40" s="423" t="s">
        <v>366</v>
      </c>
      <c r="B40" s="396">
        <v>9507</v>
      </c>
      <c r="C40" s="396">
        <v>0</v>
      </c>
      <c r="D40" s="396">
        <f t="shared" si="0"/>
        <v>9507</v>
      </c>
      <c r="F40" s="400">
        <f>'- 7 -'!F40</f>
        <v>9068.4</v>
      </c>
      <c r="G40" s="255"/>
      <c r="H40" s="400">
        <v>9107.3</v>
      </c>
    </row>
    <row r="41" spans="1:8" ht="13.5" customHeight="1">
      <c r="A41" s="422" t="s">
        <v>367</v>
      </c>
      <c r="B41" s="397">
        <v>5094</v>
      </c>
      <c r="C41" s="397">
        <v>0</v>
      </c>
      <c r="D41" s="397">
        <f t="shared" si="0"/>
        <v>5094</v>
      </c>
      <c r="F41" s="399">
        <f>'- 7 -'!F41</f>
        <v>4716.33</v>
      </c>
      <c r="G41" s="255"/>
      <c r="H41" s="399">
        <v>4866.7</v>
      </c>
    </row>
    <row r="42" spans="1:8" ht="13.5" customHeight="1">
      <c r="A42" s="423" t="s">
        <v>368</v>
      </c>
      <c r="B42" s="396">
        <v>1940</v>
      </c>
      <c r="C42" s="396">
        <v>0</v>
      </c>
      <c r="D42" s="396">
        <f t="shared" si="0"/>
        <v>1940</v>
      </c>
      <c r="F42" s="400">
        <f>'- 7 -'!F42</f>
        <v>1869.5</v>
      </c>
      <c r="G42" s="255"/>
      <c r="H42" s="400">
        <v>1808.3</v>
      </c>
    </row>
    <row r="43" spans="1:8" ht="13.5" customHeight="1">
      <c r="A43" s="422" t="s">
        <v>369</v>
      </c>
      <c r="B43" s="397">
        <v>1259</v>
      </c>
      <c r="C43" s="397">
        <v>0</v>
      </c>
      <c r="D43" s="397">
        <f t="shared" si="0"/>
        <v>1259</v>
      </c>
      <c r="F43" s="399">
        <f>'- 7 -'!F43</f>
        <v>1200.5</v>
      </c>
      <c r="G43" s="255"/>
      <c r="H43" s="399">
        <v>1217.2</v>
      </c>
    </row>
    <row r="44" spans="1:8" ht="13.5" customHeight="1">
      <c r="A44" s="423" t="s">
        <v>370</v>
      </c>
      <c r="B44" s="396">
        <v>851</v>
      </c>
      <c r="C44" s="396">
        <v>0</v>
      </c>
      <c r="D44" s="396">
        <f t="shared" si="0"/>
        <v>851</v>
      </c>
      <c r="F44" s="400">
        <f>'- 7 -'!F44</f>
        <v>828</v>
      </c>
      <c r="G44" s="255"/>
      <c r="H44" s="400">
        <v>811.9</v>
      </c>
    </row>
    <row r="45" spans="1:8" ht="13.5" customHeight="1">
      <c r="A45" s="422" t="s">
        <v>371</v>
      </c>
      <c r="B45" s="397">
        <v>1507</v>
      </c>
      <c r="C45" s="397">
        <v>0</v>
      </c>
      <c r="D45" s="397">
        <f t="shared" si="0"/>
        <v>1507</v>
      </c>
      <c r="F45" s="399">
        <f>'- 7 -'!F45</f>
        <v>1414</v>
      </c>
      <c r="G45" s="255"/>
      <c r="H45" s="399">
        <v>1448</v>
      </c>
    </row>
    <row r="46" spans="1:8" ht="13.5" customHeight="1">
      <c r="A46" s="423" t="s">
        <v>372</v>
      </c>
      <c r="B46" s="396">
        <v>34173</v>
      </c>
      <c r="C46" s="396">
        <v>1920</v>
      </c>
      <c r="D46" s="396">
        <f t="shared" si="0"/>
        <v>32253</v>
      </c>
      <c r="F46" s="400">
        <f>'- 7 -'!F46</f>
        <v>30986.5</v>
      </c>
      <c r="G46" s="255"/>
      <c r="H46" s="400">
        <v>30558.8</v>
      </c>
    </row>
    <row r="47" spans="1:8" ht="13.5" customHeight="1">
      <c r="A47" s="422" t="s">
        <v>376</v>
      </c>
      <c r="B47" s="397">
        <v>0</v>
      </c>
      <c r="C47" s="397">
        <v>0</v>
      </c>
      <c r="D47" s="397">
        <f t="shared" si="0"/>
        <v>0</v>
      </c>
      <c r="F47" s="399">
        <f>'- 7 -'!F47</f>
        <v>671</v>
      </c>
      <c r="G47" s="255"/>
      <c r="H47" s="399">
        <v>0</v>
      </c>
    </row>
    <row r="48" spans="1:8" ht="4.5" customHeight="1">
      <c r="A48" s="424"/>
      <c r="B48" s="333"/>
      <c r="C48" s="333"/>
      <c r="D48" s="333"/>
      <c r="F48" s="401"/>
      <c r="H48" s="401"/>
    </row>
    <row r="49" spans="1:8" ht="13.5" customHeight="1">
      <c r="A49" s="418" t="s">
        <v>373</v>
      </c>
      <c r="B49" s="398">
        <f>SUM(B11:B47)</f>
        <v>188781</v>
      </c>
      <c r="C49" s="398">
        <f>SUM(C11:C47)</f>
        <v>2325</v>
      </c>
      <c r="D49" s="398">
        <f>SUM(D11:D47)</f>
        <v>186456</v>
      </c>
      <c r="E49" s="63"/>
      <c r="F49" s="402">
        <f>SUM(F11:F47)</f>
        <v>179286.63999999998</v>
      </c>
      <c r="G49" s="256"/>
      <c r="H49" s="402">
        <f>SUM(H11:H47)</f>
        <v>174926.7</v>
      </c>
    </row>
    <row r="50" spans="1:8" ht="4.5" customHeight="1">
      <c r="A50" s="424" t="s">
        <v>3</v>
      </c>
      <c r="B50" s="333"/>
      <c r="C50" s="333"/>
      <c r="D50" s="333"/>
      <c r="F50" s="401"/>
      <c r="H50" s="401"/>
    </row>
    <row r="51" spans="1:8" ht="13.5" customHeight="1">
      <c r="A51" s="423" t="s">
        <v>374</v>
      </c>
      <c r="B51" s="396">
        <v>159</v>
      </c>
      <c r="C51" s="396">
        <v>0</v>
      </c>
      <c r="D51" s="396">
        <f>B51-C51</f>
        <v>159</v>
      </c>
      <c r="F51" s="400">
        <f>'- 7 -'!F51</f>
        <v>146.5</v>
      </c>
      <c r="G51" s="255"/>
      <c r="H51" s="400">
        <v>75</v>
      </c>
    </row>
    <row r="52" spans="1:8" ht="13.5" customHeight="1">
      <c r="A52" s="422" t="s">
        <v>375</v>
      </c>
      <c r="B52" s="397">
        <v>277</v>
      </c>
      <c r="C52" s="397">
        <v>0</v>
      </c>
      <c r="D52" s="397">
        <f>B52-C52</f>
        <v>277</v>
      </c>
      <c r="F52" s="399">
        <f>'- 7 -'!F52</f>
        <v>242</v>
      </c>
      <c r="G52" s="255"/>
      <c r="H52" s="399">
        <v>241.5</v>
      </c>
    </row>
    <row r="53" spans="1:8" ht="49.5" customHeight="1">
      <c r="A53" s="336"/>
      <c r="B53" s="336"/>
      <c r="C53" s="336"/>
      <c r="D53" s="336"/>
      <c r="E53" s="336"/>
      <c r="F53" s="336"/>
      <c r="G53" s="337"/>
      <c r="H53" s="337"/>
    </row>
    <row r="54" spans="1:8" ht="12" customHeight="1">
      <c r="A54" s="231" t="s">
        <v>577</v>
      </c>
      <c r="C54" s="106"/>
      <c r="D54" s="106"/>
      <c r="E54" s="106"/>
      <c r="F54" s="106"/>
      <c r="G54" s="106"/>
      <c r="H54" s="106"/>
    </row>
    <row r="55" spans="1:8" ht="12" customHeight="1">
      <c r="A55" s="231" t="s">
        <v>437</v>
      </c>
      <c r="C55" s="106"/>
      <c r="D55" s="106"/>
      <c r="E55" s="106"/>
      <c r="F55" s="106"/>
      <c r="G55" s="106"/>
      <c r="H55" s="106"/>
    </row>
    <row r="56" spans="1:8" ht="12" customHeight="1">
      <c r="A56" s="231" t="s">
        <v>438</v>
      </c>
      <c r="C56" s="106"/>
      <c r="D56" s="106"/>
      <c r="E56" s="106"/>
      <c r="F56" s="106"/>
      <c r="G56" s="106"/>
      <c r="H56" s="106"/>
    </row>
    <row r="57" spans="1:8" ht="12" customHeight="1">
      <c r="A57" s="231" t="s">
        <v>578</v>
      </c>
      <c r="C57" s="106"/>
      <c r="D57" s="106"/>
      <c r="E57" s="106"/>
      <c r="F57" s="106"/>
      <c r="G57" s="106"/>
      <c r="H57" s="257"/>
    </row>
    <row r="58" spans="1:8" ht="12" customHeight="1">
      <c r="A58" s="231" t="s">
        <v>579</v>
      </c>
      <c r="B58" s="106"/>
      <c r="C58" s="106"/>
      <c r="D58" s="106"/>
      <c r="E58" s="106"/>
      <c r="F58" s="106"/>
      <c r="G58" s="106"/>
      <c r="H58" s="106"/>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D60"/>
  <sheetViews>
    <sheetView showGridLines="0" showZeros="0" workbookViewId="0" topLeftCell="A1">
      <selection activeCell="A1" sqref="A1"/>
    </sheetView>
  </sheetViews>
  <sheetFormatPr defaultColWidth="9.33203125" defaultRowHeight="12"/>
  <cols>
    <col min="1" max="1" width="39.83203125" style="68" customWidth="1"/>
    <col min="2" max="3" width="31.83203125" style="68" customWidth="1"/>
    <col min="4" max="4" width="30.83203125" style="68" customWidth="1"/>
    <col min="5" max="16384" width="9.33203125" style="68" customWidth="1"/>
  </cols>
  <sheetData>
    <row r="1" spans="1:4" ht="6.75" customHeight="1">
      <c r="A1" s="66"/>
      <c r="B1" s="117"/>
      <c r="C1" s="117"/>
      <c r="D1" s="117"/>
    </row>
    <row r="2" spans="1:4" ht="15.75" customHeight="1">
      <c r="A2" s="69"/>
      <c r="B2" s="395" t="s">
        <v>215</v>
      </c>
      <c r="C2" s="165"/>
      <c r="D2" s="251"/>
    </row>
    <row r="3" spans="1:4" ht="15.75" customHeight="1">
      <c r="A3" s="71"/>
      <c r="B3" s="536" t="s">
        <v>571</v>
      </c>
      <c r="C3" s="168"/>
      <c r="D3" s="183"/>
    </row>
    <row r="4" spans="2:4" ht="15.75" customHeight="1">
      <c r="B4" s="117"/>
      <c r="C4" s="117"/>
      <c r="D4" s="117"/>
    </row>
    <row r="5" spans="2:4" ht="15.75" customHeight="1">
      <c r="B5" s="117"/>
      <c r="C5" s="117"/>
      <c r="D5" s="117"/>
    </row>
    <row r="6" spans="2:4" ht="15.75" customHeight="1">
      <c r="B6" s="117"/>
      <c r="C6" s="117"/>
      <c r="D6" s="117"/>
    </row>
    <row r="7" spans="2:4" ht="15.75" customHeight="1">
      <c r="B7" s="357" t="s">
        <v>214</v>
      </c>
      <c r="C7" s="226"/>
      <c r="D7" s="117"/>
    </row>
    <row r="8" spans="1:4" ht="15.75" customHeight="1">
      <c r="A8" s="323"/>
      <c r="B8" s="487" t="s">
        <v>90</v>
      </c>
      <c r="C8" s="191"/>
      <c r="D8" s="147"/>
    </row>
    <row r="9" spans="1:3" ht="15.75" customHeight="1">
      <c r="A9" s="324" t="s">
        <v>99</v>
      </c>
      <c r="B9" s="229" t="s">
        <v>273</v>
      </c>
      <c r="C9" s="229" t="s">
        <v>274</v>
      </c>
    </row>
    <row r="10" ht="4.5" customHeight="1">
      <c r="A10" s="63"/>
    </row>
    <row r="11" spans="1:3" ht="13.5" customHeight="1">
      <c r="A11" s="422" t="s">
        <v>338</v>
      </c>
      <c r="B11" s="399">
        <v>17.534741837080556</v>
      </c>
      <c r="C11" s="399">
        <v>15.064861282075562</v>
      </c>
    </row>
    <row r="12" spans="1:3" ht="13.5" customHeight="1">
      <c r="A12" s="423" t="s">
        <v>339</v>
      </c>
      <c r="B12" s="400">
        <v>16.54784754592816</v>
      </c>
      <c r="C12" s="400">
        <v>14.002320185614847</v>
      </c>
    </row>
    <row r="13" spans="1:3" ht="13.5" customHeight="1">
      <c r="A13" s="422" t="s">
        <v>340</v>
      </c>
      <c r="B13" s="399">
        <v>18.784676354029063</v>
      </c>
      <c r="C13" s="399">
        <v>15.036803364879075</v>
      </c>
    </row>
    <row r="14" spans="1:3" ht="13.5" customHeight="1">
      <c r="A14" s="423" t="s">
        <v>377</v>
      </c>
      <c r="B14" s="400">
        <v>15.657227912251479</v>
      </c>
      <c r="C14" s="400">
        <v>12.479794883228362</v>
      </c>
    </row>
    <row r="15" spans="1:3" ht="13.5" customHeight="1">
      <c r="A15" s="422" t="s">
        <v>341</v>
      </c>
      <c r="B15" s="399">
        <v>18.93101012479397</v>
      </c>
      <c r="C15" s="399">
        <v>15.564804955957797</v>
      </c>
    </row>
    <row r="16" spans="1:3" ht="13.5" customHeight="1">
      <c r="A16" s="423" t="s">
        <v>342</v>
      </c>
      <c r="B16" s="400">
        <v>18.818181818181817</v>
      </c>
      <c r="C16" s="400">
        <v>15.869918699186991</v>
      </c>
    </row>
    <row r="17" spans="1:3" ht="13.5" customHeight="1">
      <c r="A17" s="422" t="s">
        <v>343</v>
      </c>
      <c r="B17" s="399">
        <v>17.117017756700122</v>
      </c>
      <c r="C17" s="399">
        <v>14.224177435615434</v>
      </c>
    </row>
    <row r="18" spans="1:3" ht="13.5" customHeight="1">
      <c r="A18" s="423" t="s">
        <v>344</v>
      </c>
      <c r="B18" s="400">
        <v>14.844563438940948</v>
      </c>
      <c r="C18" s="400">
        <v>12.580699253793913</v>
      </c>
    </row>
    <row r="19" spans="1:3" ht="13.5" customHeight="1">
      <c r="A19" s="422" t="s">
        <v>345</v>
      </c>
      <c r="B19" s="399">
        <v>19.00670441970969</v>
      </c>
      <c r="C19" s="399">
        <v>16.346681294569386</v>
      </c>
    </row>
    <row r="20" spans="1:3" ht="13.5" customHeight="1">
      <c r="A20" s="423" t="s">
        <v>346</v>
      </c>
      <c r="B20" s="400">
        <v>20.68213725328268</v>
      </c>
      <c r="C20" s="400">
        <v>17.807401512136884</v>
      </c>
    </row>
    <row r="21" spans="1:3" ht="13.5" customHeight="1">
      <c r="A21" s="422" t="s">
        <v>347</v>
      </c>
      <c r="B21" s="399">
        <v>18.839353445760633</v>
      </c>
      <c r="C21" s="399">
        <v>14.840182648401827</v>
      </c>
    </row>
    <row r="22" spans="1:3" ht="13.5" customHeight="1">
      <c r="A22" s="423" t="s">
        <v>348</v>
      </c>
      <c r="B22" s="400">
        <v>18.71887732005432</v>
      </c>
      <c r="C22" s="400">
        <v>15.04306899920078</v>
      </c>
    </row>
    <row r="23" spans="1:3" ht="13.5" customHeight="1">
      <c r="A23" s="422" t="s">
        <v>349</v>
      </c>
      <c r="B23" s="399">
        <v>17.99922997946612</v>
      </c>
      <c r="C23" s="399">
        <v>14.76005051568091</v>
      </c>
    </row>
    <row r="24" spans="1:3" ht="13.5" customHeight="1">
      <c r="A24" s="423" t="s">
        <v>350</v>
      </c>
      <c r="B24" s="400">
        <v>18.21178821178821</v>
      </c>
      <c r="C24" s="400">
        <v>15.063374485596707</v>
      </c>
    </row>
    <row r="25" spans="1:3" ht="13.5" customHeight="1">
      <c r="A25" s="422" t="s">
        <v>351</v>
      </c>
      <c r="B25" s="399">
        <v>19.569103767384387</v>
      </c>
      <c r="C25" s="399">
        <v>15.459938825364892</v>
      </c>
    </row>
    <row r="26" spans="1:3" ht="13.5" customHeight="1">
      <c r="A26" s="423" t="s">
        <v>352</v>
      </c>
      <c r="B26" s="400">
        <v>16.128553770086526</v>
      </c>
      <c r="C26" s="400">
        <v>13.499133877753033</v>
      </c>
    </row>
    <row r="27" spans="1:3" ht="13.5" customHeight="1">
      <c r="A27" s="422" t="s">
        <v>353</v>
      </c>
      <c r="B27" s="399">
        <v>17.864832273624206</v>
      </c>
      <c r="C27" s="399">
        <v>14.150965926052281</v>
      </c>
    </row>
    <row r="28" spans="1:3" ht="13.5" customHeight="1">
      <c r="A28" s="423" t="s">
        <v>354</v>
      </c>
      <c r="B28" s="400">
        <v>16.692838725775598</v>
      </c>
      <c r="C28" s="400">
        <v>14.05891212216735</v>
      </c>
    </row>
    <row r="29" spans="1:3" ht="13.5" customHeight="1">
      <c r="A29" s="422" t="s">
        <v>355</v>
      </c>
      <c r="B29" s="399">
        <v>18.424764779732264</v>
      </c>
      <c r="C29" s="399">
        <v>14.588568886912043</v>
      </c>
    </row>
    <row r="30" spans="1:3" ht="13.5" customHeight="1">
      <c r="A30" s="423" t="s">
        <v>356</v>
      </c>
      <c r="B30" s="400">
        <v>17.032861231183972</v>
      </c>
      <c r="C30" s="400">
        <v>14.595649526887467</v>
      </c>
    </row>
    <row r="31" spans="1:3" ht="13.5" customHeight="1">
      <c r="A31" s="422" t="s">
        <v>357</v>
      </c>
      <c r="B31" s="399">
        <v>17.25762641036356</v>
      </c>
      <c r="C31" s="399">
        <v>14.23059159423941</v>
      </c>
    </row>
    <row r="32" spans="1:3" ht="13.5" customHeight="1">
      <c r="A32" s="423" t="s">
        <v>358</v>
      </c>
      <c r="B32" s="400">
        <v>16.62125340599455</v>
      </c>
      <c r="C32" s="400">
        <v>14.103188123631053</v>
      </c>
    </row>
    <row r="33" spans="1:3" ht="13.5" customHeight="1">
      <c r="A33" s="422" t="s">
        <v>359</v>
      </c>
      <c r="B33" s="399">
        <v>16.28680587576576</v>
      </c>
      <c r="C33" s="399">
        <v>13.717820683533068</v>
      </c>
    </row>
    <row r="34" spans="1:3" ht="13.5" customHeight="1">
      <c r="A34" s="423" t="s">
        <v>360</v>
      </c>
      <c r="B34" s="400">
        <v>17.50139653658926</v>
      </c>
      <c r="C34" s="400">
        <v>14.765339327048878</v>
      </c>
    </row>
    <row r="35" spans="1:3" ht="13.5" customHeight="1">
      <c r="A35" s="422" t="s">
        <v>361</v>
      </c>
      <c r="B35" s="399">
        <v>18.722169675972665</v>
      </c>
      <c r="C35" s="399">
        <v>14.944774780063568</v>
      </c>
    </row>
    <row r="36" spans="1:3" ht="13.5" customHeight="1">
      <c r="A36" s="423" t="s">
        <v>362</v>
      </c>
      <c r="B36" s="400">
        <v>16.63365558437475</v>
      </c>
      <c r="C36" s="400">
        <v>14.195804662970135</v>
      </c>
    </row>
    <row r="37" spans="1:3" ht="13.5" customHeight="1">
      <c r="A37" s="422" t="s">
        <v>363</v>
      </c>
      <c r="B37" s="399">
        <v>18.78892733564014</v>
      </c>
      <c r="C37" s="399">
        <v>15.455407969639468</v>
      </c>
    </row>
    <row r="38" spans="1:3" ht="13.5" customHeight="1">
      <c r="A38" s="423" t="s">
        <v>364</v>
      </c>
      <c r="B38" s="400">
        <v>18.099437627811863</v>
      </c>
      <c r="C38" s="400">
        <v>15.295613249776187</v>
      </c>
    </row>
    <row r="39" spans="1:3" ht="13.5" customHeight="1">
      <c r="A39" s="422" t="s">
        <v>365</v>
      </c>
      <c r="B39" s="399">
        <v>16.312838893484056</v>
      </c>
      <c r="C39" s="399">
        <v>13.940155501452917</v>
      </c>
    </row>
    <row r="40" spans="1:3" ht="13.5" customHeight="1">
      <c r="A40" s="423" t="s">
        <v>366</v>
      </c>
      <c r="B40" s="400">
        <v>18.138451881998016</v>
      </c>
      <c r="C40" s="400">
        <v>14.866960670196896</v>
      </c>
    </row>
    <row r="41" spans="1:3" ht="13.5" customHeight="1">
      <c r="A41" s="422" t="s">
        <v>367</v>
      </c>
      <c r="B41" s="399">
        <v>17.758505847178593</v>
      </c>
      <c r="C41" s="399">
        <v>14.116944535903498</v>
      </c>
    </row>
    <row r="42" spans="1:3" ht="13.5" customHeight="1">
      <c r="A42" s="423" t="s">
        <v>368</v>
      </c>
      <c r="B42" s="400">
        <v>17.703598484848484</v>
      </c>
      <c r="C42" s="400">
        <v>15.125404530744337</v>
      </c>
    </row>
    <row r="43" spans="1:3" ht="13.5" customHeight="1">
      <c r="A43" s="422" t="s">
        <v>369</v>
      </c>
      <c r="B43" s="399">
        <v>15.66721044045677</v>
      </c>
      <c r="C43" s="399">
        <v>13.5918482875743</v>
      </c>
    </row>
    <row r="44" spans="1:3" ht="13.5" customHeight="1">
      <c r="A44" s="423" t="s">
        <v>370</v>
      </c>
      <c r="B44" s="400">
        <v>17.0335321950216</v>
      </c>
      <c r="C44" s="400">
        <v>13.806903451725864</v>
      </c>
    </row>
    <row r="45" spans="1:3" ht="13.5" customHeight="1">
      <c r="A45" s="422" t="s">
        <v>371</v>
      </c>
      <c r="B45" s="399">
        <v>19.431017815218894</v>
      </c>
      <c r="C45" s="399">
        <v>16.273449188629304</v>
      </c>
    </row>
    <row r="46" spans="1:3" ht="13.5" customHeight="1">
      <c r="A46" s="423" t="s">
        <v>372</v>
      </c>
      <c r="B46" s="400">
        <v>18.617939909346532</v>
      </c>
      <c r="C46" s="400">
        <v>14.272915707047444</v>
      </c>
    </row>
    <row r="47" spans="1:3" ht="13.5" customHeight="1">
      <c r="A47" s="422" t="s">
        <v>376</v>
      </c>
      <c r="B47" s="399">
        <v>19.471851421938478</v>
      </c>
      <c r="C47" s="399">
        <v>17.76542229282499</v>
      </c>
    </row>
    <row r="48" spans="1:3" ht="4.5" customHeight="1">
      <c r="A48" s="424"/>
      <c r="B48" s="401"/>
      <c r="C48" s="401"/>
    </row>
    <row r="49" spans="1:4" ht="13.5" customHeight="1">
      <c r="A49" s="418" t="s">
        <v>373</v>
      </c>
      <c r="B49" s="402">
        <v>18.10256066811685</v>
      </c>
      <c r="C49" s="402">
        <v>14.657935510987912</v>
      </c>
      <c r="D49" s="63"/>
    </row>
    <row r="50" spans="1:3" ht="4.5" customHeight="1">
      <c r="A50" s="424" t="s">
        <v>3</v>
      </c>
      <c r="B50" s="401"/>
      <c r="C50" s="401"/>
    </row>
    <row r="51" spans="1:3" ht="13.5" customHeight="1">
      <c r="A51" s="423" t="s">
        <v>374</v>
      </c>
      <c r="B51" s="400">
        <v>14.292682926829269</v>
      </c>
      <c r="C51" s="400">
        <v>13.022222222222222</v>
      </c>
    </row>
    <row r="52" spans="1:3" ht="13.5" customHeight="1">
      <c r="A52" s="422" t="s">
        <v>375</v>
      </c>
      <c r="B52" s="399">
        <v>11.126436781609195</v>
      </c>
      <c r="C52" s="399">
        <v>9.46051602814699</v>
      </c>
    </row>
    <row r="53" spans="1:4" ht="49.5" customHeight="1">
      <c r="A53" s="336"/>
      <c r="B53" s="336"/>
      <c r="C53" s="336"/>
      <c r="D53" s="336"/>
    </row>
    <row r="54" spans="1:4" ht="12" customHeight="1">
      <c r="A54" s="230" t="s">
        <v>439</v>
      </c>
      <c r="B54" s="101"/>
      <c r="C54" s="100"/>
      <c r="D54" s="100"/>
    </row>
    <row r="55" spans="1:4" ht="12" customHeight="1">
      <c r="A55" s="230" t="s">
        <v>440</v>
      </c>
      <c r="B55" s="101"/>
      <c r="C55" s="100"/>
      <c r="D55" s="100"/>
    </row>
    <row r="56" spans="1:4" ht="12" customHeight="1">
      <c r="A56" s="4" t="s">
        <v>441</v>
      </c>
      <c r="C56" s="100"/>
      <c r="D56" s="100"/>
    </row>
    <row r="57" spans="1:4" ht="12" customHeight="1">
      <c r="A57" s="230" t="s">
        <v>442</v>
      </c>
      <c r="C57" s="100"/>
      <c r="D57" s="100"/>
    </row>
    <row r="58" spans="1:4" ht="12" customHeight="1">
      <c r="A58" s="230" t="s">
        <v>443</v>
      </c>
      <c r="B58" s="101"/>
      <c r="C58" s="100"/>
      <c r="D58" s="100"/>
    </row>
    <row r="59" spans="1:4" ht="12" customHeight="1">
      <c r="A59" s="230" t="s">
        <v>444</v>
      </c>
      <c r="B59" s="101"/>
      <c r="C59" s="100"/>
      <c r="D59" s="100"/>
    </row>
    <row r="60" ht="12" customHeight="1">
      <c r="A60" s="230" t="s">
        <v>445</v>
      </c>
    </row>
  </sheetData>
  <printOptions horizontalCentered="1"/>
  <pageMargins left="0.5" right="0.5" top="0.6" bottom="0" header="0.3" footer="0"/>
  <pageSetup fitToHeight="1" fitToWidth="1" horizontalDpi="300" verticalDpi="300" orientation="portrait" scale="85" r:id="rId1"/>
  <headerFooter alignWithMargins="0">
    <oddHeader>&amp;C&amp;"Times New Roman,Bold"&amp;12&amp;A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4:K35"/>
  <sheetViews>
    <sheetView showGridLines="0" showZeros="0" workbookViewId="0" topLeftCell="A1">
      <selection activeCell="A1" sqref="A1"/>
    </sheetView>
  </sheetViews>
  <sheetFormatPr defaultColWidth="15.83203125" defaultRowHeight="12"/>
  <cols>
    <col min="1" max="1" width="5.83203125" style="68" customWidth="1"/>
    <col min="2" max="2" width="45.83203125" style="68" customWidth="1"/>
    <col min="3" max="7" width="17.83203125" style="68" customWidth="1"/>
    <col min="8" max="8" width="15.83203125" style="68" customWidth="1"/>
    <col min="9" max="9" width="2.83203125" style="68" customWidth="1"/>
    <col min="10" max="10" width="17.83203125" style="68" customWidth="1"/>
    <col min="11" max="11" width="14.83203125" style="68" customWidth="1"/>
    <col min="12" max="16384" width="15.83203125" style="68" customWidth="1"/>
  </cols>
  <sheetData>
    <row r="4" spans="1:10" ht="12.75">
      <c r="A4" s="141"/>
      <c r="B4" s="141"/>
      <c r="C4" s="141"/>
      <c r="D4" s="141"/>
      <c r="E4" s="141"/>
      <c r="F4" s="141"/>
      <c r="G4" s="141"/>
      <c r="H4" s="141"/>
      <c r="I4" s="141"/>
      <c r="J4" s="141"/>
    </row>
    <row r="6" ht="12.75">
      <c r="B6"/>
    </row>
    <row r="7" spans="3:10" ht="12.75">
      <c r="C7" s="117"/>
      <c r="D7" s="117"/>
      <c r="E7" s="117"/>
      <c r="F7" s="117"/>
      <c r="G7" s="117"/>
      <c r="H7" s="117"/>
      <c r="I7" s="117"/>
      <c r="J7" s="117"/>
    </row>
    <row r="8" spans="3:10" ht="12.75">
      <c r="C8" s="117"/>
      <c r="D8" s="117"/>
      <c r="E8" s="117"/>
      <c r="F8" s="117"/>
      <c r="G8" s="117"/>
      <c r="H8" s="117"/>
      <c r="I8" s="117"/>
      <c r="J8" s="117"/>
    </row>
    <row r="9" spans="3:10" ht="15.75">
      <c r="C9" s="265" t="s">
        <v>569</v>
      </c>
      <c r="D9" s="126"/>
      <c r="E9" s="126"/>
      <c r="F9" s="126"/>
      <c r="G9" s="126"/>
      <c r="H9" s="126"/>
      <c r="I9" s="117"/>
      <c r="J9" s="117"/>
    </row>
    <row r="10" spans="3:10" ht="15.75">
      <c r="C10" s="266" t="s">
        <v>189</v>
      </c>
      <c r="D10" s="126"/>
      <c r="E10" s="126"/>
      <c r="F10" s="126"/>
      <c r="G10" s="126"/>
      <c r="H10" s="126"/>
      <c r="I10" s="117"/>
      <c r="J10" s="117"/>
    </row>
    <row r="11" spans="3:10" ht="12.75">
      <c r="C11" s="117"/>
      <c r="D11" s="117"/>
      <c r="E11" s="117"/>
      <c r="F11" s="117"/>
      <c r="G11" s="117"/>
      <c r="H11" s="117"/>
      <c r="I11" s="117"/>
      <c r="J11" s="117"/>
    </row>
    <row r="12" spans="3:10" ht="12.75">
      <c r="C12" s="117"/>
      <c r="D12" s="117"/>
      <c r="E12" s="117"/>
      <c r="F12" s="117"/>
      <c r="G12" s="117"/>
      <c r="H12" s="117"/>
      <c r="I12" s="117"/>
      <c r="J12" s="117"/>
    </row>
    <row r="13" spans="3:10" ht="12.75">
      <c r="C13" s="155" t="s">
        <v>190</v>
      </c>
      <c r="D13" s="156"/>
      <c r="E13" s="156"/>
      <c r="F13" s="156"/>
      <c r="G13" s="156"/>
      <c r="H13" s="159"/>
      <c r="I13" s="117"/>
      <c r="J13" s="117"/>
    </row>
    <row r="14" spans="3:10" ht="12.75">
      <c r="C14" s="117"/>
      <c r="D14" s="117"/>
      <c r="E14" s="117"/>
      <c r="F14" s="117"/>
      <c r="G14" s="117"/>
      <c r="H14" s="117"/>
      <c r="I14" s="117"/>
      <c r="J14" s="117"/>
    </row>
    <row r="15" spans="3:10" ht="12.75">
      <c r="C15" s="118"/>
      <c r="D15" s="118" t="s">
        <v>191</v>
      </c>
      <c r="E15" s="245"/>
      <c r="F15" s="118" t="s">
        <v>192</v>
      </c>
      <c r="G15" s="118" t="s">
        <v>161</v>
      </c>
      <c r="H15" s="246"/>
      <c r="I15" s="171"/>
      <c r="J15" s="171"/>
    </row>
    <row r="16" spans="3:10" ht="12.75">
      <c r="C16" s="122" t="s">
        <v>193</v>
      </c>
      <c r="D16" s="122" t="s">
        <v>194</v>
      </c>
      <c r="E16" s="57" t="s">
        <v>171</v>
      </c>
      <c r="F16" s="122" t="s">
        <v>195</v>
      </c>
      <c r="G16" s="122" t="s">
        <v>171</v>
      </c>
      <c r="H16" s="56" t="s">
        <v>112</v>
      </c>
      <c r="I16" s="181"/>
      <c r="J16" s="122" t="s">
        <v>196</v>
      </c>
    </row>
    <row r="18" spans="1:10" ht="12.75">
      <c r="A18" s="63">
        <v>100</v>
      </c>
      <c r="B18" s="63" t="s">
        <v>61</v>
      </c>
      <c r="C18" s="427">
        <f>'- 12 -'!B22</f>
        <v>700870934.13</v>
      </c>
      <c r="D18" s="428">
        <f>'- 12 -'!B23</f>
        <v>46458160.64</v>
      </c>
      <c r="E18" s="428">
        <f>'- 12 -'!B40</f>
        <v>20175088.75</v>
      </c>
      <c r="F18" s="428">
        <f>'- 12 -'!B47</f>
        <v>54048463.2</v>
      </c>
      <c r="G18" s="243"/>
      <c r="H18" s="247"/>
      <c r="J18" s="427">
        <f>SUM(C18:F18)</f>
        <v>821552646.72</v>
      </c>
    </row>
    <row r="19" spans="1:10" ht="24" customHeight="1">
      <c r="A19" s="63">
        <v>200</v>
      </c>
      <c r="B19" s="63" t="s">
        <v>62</v>
      </c>
      <c r="C19" s="427">
        <f>'- 12 -'!D22</f>
        <v>172130664.85</v>
      </c>
      <c r="D19" s="428">
        <f>'- 12 -'!D23</f>
        <v>16290059.260000002</v>
      </c>
      <c r="E19" s="428">
        <f>'- 12 -'!D40</f>
        <v>9203280</v>
      </c>
      <c r="F19" s="428">
        <f>'- 12 -'!D47</f>
        <v>3757686</v>
      </c>
      <c r="G19" s="243"/>
      <c r="H19" s="247"/>
      <c r="J19" s="427">
        <f>SUM(C19:F19)</f>
        <v>201381690.10999998</v>
      </c>
    </row>
    <row r="20" spans="1:10" ht="24" customHeight="1">
      <c r="A20" s="63">
        <v>300</v>
      </c>
      <c r="B20" s="63" t="s">
        <v>315</v>
      </c>
      <c r="C20" s="427">
        <f>'- 12 -'!F22</f>
        <v>2273025</v>
      </c>
      <c r="D20" s="428">
        <f>'- 12 -'!F23</f>
        <v>95474</v>
      </c>
      <c r="E20" s="428">
        <f>'- 12 -'!F40</f>
        <v>386227</v>
      </c>
      <c r="F20" s="428">
        <f>'- 12 -'!F47</f>
        <v>215304</v>
      </c>
      <c r="G20" s="243"/>
      <c r="H20" s="247"/>
      <c r="J20" s="427">
        <f>SUM(C20:F20)</f>
        <v>2970030</v>
      </c>
    </row>
    <row r="21" spans="1:10" ht="24" customHeight="1">
      <c r="A21" s="63">
        <v>400</v>
      </c>
      <c r="B21" s="63" t="s">
        <v>197</v>
      </c>
      <c r="C21" s="427">
        <f>'- 12 -'!H22</f>
        <v>7481097.88</v>
      </c>
      <c r="D21" s="428">
        <f>'- 12 -'!H23</f>
        <v>640044.53</v>
      </c>
      <c r="E21" s="428">
        <f>'- 12 -'!H40</f>
        <v>949478</v>
      </c>
      <c r="F21" s="428">
        <f>'- 12 -'!H47</f>
        <v>512318</v>
      </c>
      <c r="G21" s="243"/>
      <c r="H21" s="247"/>
      <c r="J21" s="427">
        <f>SUM(C21:F21)</f>
        <v>9582938.41</v>
      </c>
    </row>
    <row r="22" spans="1:10" ht="24" customHeight="1">
      <c r="A22" s="63">
        <v>500</v>
      </c>
      <c r="B22" s="63" t="s">
        <v>234</v>
      </c>
      <c r="C22" s="427">
        <f>'- 12 -'!J22</f>
        <v>30359852.45</v>
      </c>
      <c r="D22" s="428">
        <f>'- 12 -'!J23</f>
        <v>3706540.79</v>
      </c>
      <c r="E22" s="428">
        <f>'- 12 -'!J40</f>
        <v>11947023</v>
      </c>
      <c r="F22" s="428">
        <f>'- 12 -'!J47</f>
        <v>2662461</v>
      </c>
      <c r="G22" s="243"/>
      <c r="H22" s="247"/>
      <c r="J22" s="427">
        <f>SUM(C22:F22)</f>
        <v>48675877.24</v>
      </c>
    </row>
    <row r="23" spans="1:11" ht="12" customHeight="1">
      <c r="A23" s="63"/>
      <c r="B23" s="63"/>
      <c r="C23" s="153"/>
      <c r="D23" s="244"/>
      <c r="E23" s="244"/>
      <c r="F23" s="244"/>
      <c r="G23" s="243"/>
      <c r="H23" s="247"/>
      <c r="J23" s="427"/>
      <c r="K23" s="569" t="s">
        <v>244</v>
      </c>
    </row>
    <row r="24" spans="1:11" ht="24" customHeight="1">
      <c r="A24" s="248">
        <v>600</v>
      </c>
      <c r="B24" s="249" t="s">
        <v>216</v>
      </c>
      <c r="C24" s="427">
        <f>'- 13 -'!B21</f>
        <v>53048381.9</v>
      </c>
      <c r="D24" s="428">
        <f>'- 13 -'!B22</f>
        <v>4277922.31</v>
      </c>
      <c r="E24" s="428">
        <f>'- 13 -'!B39</f>
        <v>8821899</v>
      </c>
      <c r="F24" s="428">
        <f>'- 13 -'!B46</f>
        <v>7019096.5</v>
      </c>
      <c r="G24" s="243"/>
      <c r="H24" s="247"/>
      <c r="J24" s="427">
        <f>SUM(C24:F24)</f>
        <v>73167299.71000001</v>
      </c>
      <c r="K24" s="570"/>
    </row>
    <row r="25" spans="1:11" ht="24" customHeight="1">
      <c r="A25" s="63">
        <v>700</v>
      </c>
      <c r="B25" s="63" t="s">
        <v>198</v>
      </c>
      <c r="C25" s="427">
        <f>'- 13 -'!D21</f>
        <v>25810202.060000002</v>
      </c>
      <c r="D25" s="428">
        <f>'- 13 -'!D22</f>
        <v>3540431.21</v>
      </c>
      <c r="E25" s="428">
        <f>'- 13 -'!D39</f>
        <v>15907405.5</v>
      </c>
      <c r="F25" s="428">
        <f>'- 13 -'!D46</f>
        <v>11346961</v>
      </c>
      <c r="G25" s="243"/>
      <c r="H25" s="247"/>
      <c r="J25" s="427">
        <f>SUM(C25:F25)</f>
        <v>56604999.77</v>
      </c>
      <c r="K25" s="316"/>
    </row>
    <row r="26" spans="1:10" ht="24" customHeight="1">
      <c r="A26" s="63">
        <v>800</v>
      </c>
      <c r="B26" s="63" t="s">
        <v>199</v>
      </c>
      <c r="C26" s="427">
        <f>'- 13 -'!F21</f>
        <v>71234482.06</v>
      </c>
      <c r="D26" s="428">
        <f>'- 13 -'!F22</f>
        <v>10639448.21</v>
      </c>
      <c r="E26" s="428">
        <f>'- 13 -'!F39</f>
        <v>73422555</v>
      </c>
      <c r="F26" s="428">
        <f>'- 13 -'!F46</f>
        <v>15320494</v>
      </c>
      <c r="G26" s="243"/>
      <c r="H26" s="217"/>
      <c r="J26" s="427">
        <f>SUM(C26:F26)</f>
        <v>170616979.27</v>
      </c>
    </row>
    <row r="27" spans="1:10" ht="24" customHeight="1">
      <c r="A27" s="63">
        <v>900</v>
      </c>
      <c r="B27" s="63" t="s">
        <v>67</v>
      </c>
      <c r="C27" s="153"/>
      <c r="D27" s="244"/>
      <c r="E27" s="244"/>
      <c r="F27" s="244"/>
      <c r="G27" s="428">
        <v>2670880</v>
      </c>
      <c r="H27" s="433">
        <v>22335548</v>
      </c>
      <c r="I27" s="311" t="s">
        <v>243</v>
      </c>
      <c r="J27" s="427">
        <f>SUM(G27:H27)</f>
        <v>25006428</v>
      </c>
    </row>
    <row r="28" spans="1:10" ht="12.75">
      <c r="A28" s="63"/>
      <c r="B28" s="63"/>
      <c r="C28" s="153"/>
      <c r="D28" s="244"/>
      <c r="E28" s="244"/>
      <c r="F28" s="244"/>
      <c r="G28" s="244"/>
      <c r="H28" s="250"/>
      <c r="J28" s="153"/>
    </row>
    <row r="29" spans="2:10" ht="12.75">
      <c r="B29" s="63"/>
      <c r="C29" s="125"/>
      <c r="D29" s="125"/>
      <c r="E29" s="125"/>
      <c r="F29" s="125"/>
      <c r="G29" s="125"/>
      <c r="H29" s="125"/>
      <c r="J29" s="125"/>
    </row>
    <row r="30" spans="2:10" ht="12.75">
      <c r="B30" s="63" t="s">
        <v>196</v>
      </c>
      <c r="C30" s="429">
        <f>SUM(C18:C27)</f>
        <v>1063208640.3299999</v>
      </c>
      <c r="D30" s="430">
        <f>SUM(D18:D27)</f>
        <v>85648080.95000002</v>
      </c>
      <c r="E30" s="430">
        <f>SUM(E18:E27)</f>
        <v>140812956.25</v>
      </c>
      <c r="F30" s="430">
        <f>SUM(F18:F27)</f>
        <v>94882783.7</v>
      </c>
      <c r="G30" s="430">
        <f>G27</f>
        <v>2670880</v>
      </c>
      <c r="H30" s="431">
        <f>H27</f>
        <v>22335548</v>
      </c>
      <c r="I30" s="432"/>
      <c r="J30" s="429">
        <f>SUM(J18:J27)</f>
        <v>1409558889.23</v>
      </c>
    </row>
    <row r="31" spans="3:8" ht="12.75">
      <c r="C31" s="125"/>
      <c r="D31" s="125"/>
      <c r="E31" s="125"/>
      <c r="F31" s="125"/>
      <c r="G31" s="125"/>
      <c r="H31" s="125"/>
    </row>
    <row r="32" ht="60" customHeight="1"/>
    <row r="33" spans="1:3" ht="12.75">
      <c r="A33" s="304" t="s">
        <v>243</v>
      </c>
      <c r="B33" s="4" t="s">
        <v>332</v>
      </c>
      <c r="C33" s="63"/>
    </row>
    <row r="34" spans="1:10" ht="12.75">
      <c r="A34"/>
      <c r="B34"/>
      <c r="C34" s="125"/>
      <c r="J34" s="125"/>
    </row>
    <row r="35" spans="2:3" ht="12.75">
      <c r="B35" s="4"/>
      <c r="C35" s="125"/>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mergeCells count="1">
    <mergeCell ref="K23:K24"/>
  </mergeCells>
  <printOptions/>
  <pageMargins left="0.4" right="0" top="0.3" bottom="0.3" header="0" footer="0"/>
  <pageSetup fitToHeight="1" fitToWidth="1" horizontalDpi="300" verticalDpi="300" orientation="landscape" scale="85"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L54"/>
  <sheetViews>
    <sheetView showGridLines="0" showZeros="0" workbookViewId="0" topLeftCell="A1">
      <selection activeCell="A1" sqref="A1"/>
    </sheetView>
  </sheetViews>
  <sheetFormatPr defaultColWidth="15.83203125" defaultRowHeight="12"/>
  <cols>
    <col min="1" max="1" width="52.83203125" style="68" customWidth="1"/>
    <col min="2" max="2" width="15.83203125" style="68" customWidth="1"/>
    <col min="3" max="3" width="8.83203125" style="68" customWidth="1"/>
    <col min="4" max="4" width="15.83203125" style="68" customWidth="1"/>
    <col min="5" max="5" width="8.83203125" style="68" customWidth="1"/>
    <col min="6" max="6" width="15.83203125" style="68" customWidth="1"/>
    <col min="7" max="7" width="8.83203125" style="68" customWidth="1"/>
    <col min="8" max="8" width="15.83203125" style="68" customWidth="1"/>
    <col min="9" max="9" width="8.83203125" style="68" customWidth="1"/>
    <col min="10" max="10" width="15.83203125" style="68" customWidth="1"/>
    <col min="11" max="11" width="8.83203125" style="68" customWidth="1"/>
    <col min="12" max="12" width="10.83203125" style="68" customWidth="1"/>
    <col min="13" max="16384" width="15.83203125" style="68" customWidth="1"/>
  </cols>
  <sheetData>
    <row r="2" spans="1:11" ht="12.75">
      <c r="A2" s="141"/>
      <c r="B2" s="141"/>
      <c r="C2" s="141"/>
      <c r="D2" s="103" t="s">
        <v>569</v>
      </c>
      <c r="E2" s="103"/>
      <c r="F2" s="103"/>
      <c r="G2" s="103"/>
      <c r="H2" s="86"/>
      <c r="I2" s="86"/>
      <c r="J2" s="240"/>
      <c r="K2" s="87" t="s">
        <v>7</v>
      </c>
    </row>
    <row r="3" spans="10:11" ht="12.75">
      <c r="J3" s="140"/>
      <c r="K3" s="140"/>
    </row>
    <row r="4" spans="2:11" ht="15.75">
      <c r="B4" s="267" t="s">
        <v>201</v>
      </c>
      <c r="C4" s="140"/>
      <c r="D4" s="140"/>
      <c r="E4" s="140"/>
      <c r="F4" s="140"/>
      <c r="G4" s="140"/>
      <c r="H4" s="140"/>
      <c r="I4" s="140"/>
      <c r="J4" s="140"/>
      <c r="K4" s="140"/>
    </row>
    <row r="5" spans="2:11" ht="15.75">
      <c r="B5" s="267" t="s">
        <v>202</v>
      </c>
      <c r="C5" s="140"/>
      <c r="D5" s="140"/>
      <c r="E5" s="140"/>
      <c r="F5" s="140"/>
      <c r="G5" s="140"/>
      <c r="H5" s="140"/>
      <c r="I5" s="140"/>
      <c r="J5" s="140"/>
      <c r="K5" s="140"/>
    </row>
    <row r="7" spans="2:11" ht="12.75">
      <c r="B7" s="102" t="s">
        <v>203</v>
      </c>
      <c r="C7" s="86"/>
      <c r="D7" s="86"/>
      <c r="E7" s="86"/>
      <c r="F7" s="86"/>
      <c r="G7" s="86"/>
      <c r="H7" s="86"/>
      <c r="I7" s="86"/>
      <c r="J7" s="86"/>
      <c r="K7" s="109"/>
    </row>
    <row r="8" ht="9" customHeight="1"/>
    <row r="9" spans="1:11" ht="12.75">
      <c r="A9" s="117"/>
      <c r="B9" s="527" t="s">
        <v>77</v>
      </c>
      <c r="C9" s="528"/>
      <c r="D9" s="526"/>
      <c r="E9" s="528"/>
      <c r="F9" s="306" t="s">
        <v>294</v>
      </c>
      <c r="G9" s="528"/>
      <c r="H9" s="306" t="s">
        <v>72</v>
      </c>
      <c r="I9" s="528"/>
      <c r="J9" s="306" t="s">
        <v>231</v>
      </c>
      <c r="K9" s="528"/>
    </row>
    <row r="10" spans="1:11" ht="12.75">
      <c r="A10" s="117"/>
      <c r="B10" s="529" t="s">
        <v>204</v>
      </c>
      <c r="C10" s="530"/>
      <c r="D10" s="531" t="s">
        <v>62</v>
      </c>
      <c r="E10" s="530"/>
      <c r="F10" s="531" t="s">
        <v>403</v>
      </c>
      <c r="G10" s="530"/>
      <c r="H10" s="531" t="s">
        <v>96</v>
      </c>
      <c r="I10" s="530"/>
      <c r="J10" s="531" t="s">
        <v>37</v>
      </c>
      <c r="K10" s="530"/>
    </row>
    <row r="11" spans="1:11" ht="12.75">
      <c r="A11" s="463" t="s">
        <v>190</v>
      </c>
      <c r="B11" s="242" t="s">
        <v>100</v>
      </c>
      <c r="C11" s="242" t="s">
        <v>101</v>
      </c>
      <c r="D11" s="242" t="s">
        <v>100</v>
      </c>
      <c r="E11" s="242" t="s">
        <v>101</v>
      </c>
      <c r="F11" s="242" t="s">
        <v>100</v>
      </c>
      <c r="G11" s="242" t="s">
        <v>101</v>
      </c>
      <c r="H11" s="242" t="s">
        <v>100</v>
      </c>
      <c r="I11" s="242" t="s">
        <v>101</v>
      </c>
      <c r="J11" s="242" t="s">
        <v>100</v>
      </c>
      <c r="K11" s="220" t="s">
        <v>101</v>
      </c>
    </row>
    <row r="12" spans="1:11" ht="4.5" customHeight="1">
      <c r="A12" s="533"/>
      <c r="B12" s="117"/>
      <c r="C12" s="117"/>
      <c r="D12" s="117"/>
      <c r="E12" s="117"/>
      <c r="F12" s="117"/>
      <c r="G12" s="117"/>
      <c r="H12" s="117"/>
      <c r="I12" s="117"/>
      <c r="J12" s="117"/>
      <c r="K12" s="117"/>
    </row>
    <row r="13" spans="1:11" ht="12.75">
      <c r="A13" s="545" t="s">
        <v>193</v>
      </c>
      <c r="B13" s="548"/>
      <c r="C13" s="549"/>
      <c r="D13" s="548"/>
      <c r="E13" s="549"/>
      <c r="F13" s="548"/>
      <c r="G13" s="549"/>
      <c r="H13" s="548"/>
      <c r="I13" s="549"/>
      <c r="J13" s="548"/>
      <c r="K13" s="549"/>
    </row>
    <row r="14" spans="1:11" ht="12.75">
      <c r="A14" s="464" t="s">
        <v>484</v>
      </c>
      <c r="B14" s="434"/>
      <c r="C14" s="269"/>
      <c r="D14" s="434"/>
      <c r="E14" s="269"/>
      <c r="F14" s="434"/>
      <c r="G14" s="269"/>
      <c r="H14" s="434"/>
      <c r="I14" s="269"/>
      <c r="J14" s="434">
        <v>2867389</v>
      </c>
      <c r="K14" s="269"/>
    </row>
    <row r="15" spans="1:11" ht="12.75">
      <c r="A15" s="464" t="s">
        <v>485</v>
      </c>
      <c r="B15" s="434">
        <v>55168858.4</v>
      </c>
      <c r="C15" s="269">
        <f>B15/'- 13 -'!$J$53</f>
        <v>0.039139094380183787</v>
      </c>
      <c r="D15" s="434">
        <v>5382671</v>
      </c>
      <c r="E15" s="269">
        <f>D15/'- 13 -'!$J$53</f>
        <v>0.003818691819921332</v>
      </c>
      <c r="F15" s="434">
        <v>213946</v>
      </c>
      <c r="G15" s="269">
        <f>F15/'- 13 -'!$J$53</f>
        <v>0.00015178223601347533</v>
      </c>
      <c r="H15" s="434">
        <v>469334</v>
      </c>
      <c r="I15" s="269">
        <f>H15/'- 13 -'!$J$53</f>
        <v>0.00033296515923246256</v>
      </c>
      <c r="J15" s="434">
        <v>13685111.89</v>
      </c>
      <c r="K15" s="269">
        <f>J15/'- 13 -'!$J$53</f>
        <v>0.009708790455342925</v>
      </c>
    </row>
    <row r="16" spans="1:11" ht="12.75">
      <c r="A16" s="464" t="s">
        <v>486</v>
      </c>
      <c r="B16" s="434">
        <v>593957179.7</v>
      </c>
      <c r="C16" s="269">
        <f>B16/'- 13 -'!$J$53</f>
        <v>0.4213780525512213</v>
      </c>
      <c r="D16" s="434">
        <v>74428926.28999999</v>
      </c>
      <c r="E16" s="269">
        <f>D16/'- 13 -'!$J$53</f>
        <v>0.05280299167256382</v>
      </c>
      <c r="F16" s="434">
        <v>1732882</v>
      </c>
      <c r="G16" s="269">
        <f>F16/'- 13 -'!$J$53</f>
        <v>0.0012293789306998175</v>
      </c>
      <c r="H16" s="434">
        <v>5036904</v>
      </c>
      <c r="I16" s="269">
        <f>H16/'- 13 -'!$J$53</f>
        <v>0.0035733902559768257</v>
      </c>
      <c r="J16" s="434"/>
      <c r="K16" s="269">
        <f>J16/'- 13 -'!$J$53</f>
        <v>0</v>
      </c>
    </row>
    <row r="17" spans="1:11" ht="12.75">
      <c r="A17" s="464" t="s">
        <v>487</v>
      </c>
      <c r="B17" s="434">
        <v>17868898.8</v>
      </c>
      <c r="C17" s="269">
        <f>B17/'- 13 -'!$J$53</f>
        <v>0.012676943784705049</v>
      </c>
      <c r="D17" s="434">
        <v>73307503.4</v>
      </c>
      <c r="E17" s="269">
        <f>D17/'- 13 -'!$J$53</f>
        <v>0.0520074073954056</v>
      </c>
      <c r="F17" s="434">
        <v>181568</v>
      </c>
      <c r="G17" s="269">
        <f>F17/'- 13 -'!$J$53</f>
        <v>0.00012881192931157718</v>
      </c>
      <c r="H17" s="434">
        <v>1036175.88</v>
      </c>
      <c r="I17" s="269">
        <f>H17/'- 13 -'!$J$53</f>
        <v>0.0007351064846719756</v>
      </c>
      <c r="J17" s="434"/>
      <c r="K17" s="269">
        <f>J17/'- 13 -'!$J$53</f>
        <v>0</v>
      </c>
    </row>
    <row r="18" spans="1:11" ht="12.75">
      <c r="A18" s="464" t="s">
        <v>488</v>
      </c>
      <c r="B18" s="434">
        <v>2385988</v>
      </c>
      <c r="C18" s="269">
        <f>B18/'- 13 -'!$J$53</f>
        <v>0.0016927196289779664</v>
      </c>
      <c r="D18" s="434">
        <v>1091811</v>
      </c>
      <c r="E18" s="269">
        <f>D18/'- 13 -'!$J$53</f>
        <v>0.0007745763645223959</v>
      </c>
      <c r="F18" s="434">
        <v>82284</v>
      </c>
      <c r="G18" s="269">
        <f>F18/'- 13 -'!$J$53</f>
        <v>5.837570932914289E-05</v>
      </c>
      <c r="H18" s="434">
        <v>386767</v>
      </c>
      <c r="I18" s="269">
        <f>H18/'- 13 -'!$J$53</f>
        <v>0.00027438867787303253</v>
      </c>
      <c r="J18" s="434">
        <v>2561663.81</v>
      </c>
      <c r="K18" s="269">
        <f>J18/'- 13 -'!$J$53</f>
        <v>0.0018173513923915308</v>
      </c>
    </row>
    <row r="19" spans="1:11" ht="12.75">
      <c r="A19" s="272" t="s">
        <v>489</v>
      </c>
      <c r="B19" s="435">
        <v>25576195.73</v>
      </c>
      <c r="C19" s="271">
        <f>B19/'- 13 -'!$J$53</f>
        <v>0.018144822416019463</v>
      </c>
      <c r="D19" s="435">
        <v>2062506</v>
      </c>
      <c r="E19" s="271">
        <f>D19/'- 13 -'!$J$53</f>
        <v>0.001463227975616319</v>
      </c>
      <c r="F19" s="435">
        <v>62345</v>
      </c>
      <c r="G19" s="271">
        <f>F19/'- 13 -'!$J$53</f>
        <v>4.4230149216438354E-05</v>
      </c>
      <c r="H19" s="435">
        <v>403162</v>
      </c>
      <c r="I19" s="271">
        <f>H19/'- 13 -'!$J$53</f>
        <v>0.0002860199762354274</v>
      </c>
      <c r="J19" s="435">
        <v>10648543.75</v>
      </c>
      <c r="K19" s="271">
        <f>J19/'- 13 -'!$J$53</f>
        <v>0.007554522078759676</v>
      </c>
    </row>
    <row r="20" spans="1:11" ht="12.75">
      <c r="A20" s="272" t="s">
        <v>490</v>
      </c>
      <c r="B20" s="436"/>
      <c r="C20" s="271"/>
      <c r="D20" s="436">
        <v>15848560.16</v>
      </c>
      <c r="E20" s="271">
        <f>D20/'- 13 -'!$J$53</f>
        <v>0.011243631097000563</v>
      </c>
      <c r="F20" s="436"/>
      <c r="G20" s="271"/>
      <c r="H20" s="436">
        <v>130655</v>
      </c>
      <c r="I20" s="271"/>
      <c r="J20" s="436"/>
      <c r="K20" s="271"/>
    </row>
    <row r="21" spans="1:11" ht="12.75">
      <c r="A21" s="537" t="s">
        <v>491</v>
      </c>
      <c r="B21" s="538">
        <v>5913813.5</v>
      </c>
      <c r="C21" s="539">
        <f>B21/'- 13 -'!$J$53</f>
        <v>0.004195506512842851</v>
      </c>
      <c r="D21" s="538">
        <v>8687</v>
      </c>
      <c r="E21" s="539">
        <f>D21/'- 13 -'!$J$53</f>
        <v>6.1629209438319026E-06</v>
      </c>
      <c r="F21" s="538">
        <v>0</v>
      </c>
      <c r="G21" s="539">
        <f>F21/'- 13 -'!$J$53</f>
        <v>0</v>
      </c>
      <c r="H21" s="538">
        <v>18100</v>
      </c>
      <c r="I21" s="539">
        <f>H21/'- 13 -'!$J$53</f>
        <v>1.284089663673966E-05</v>
      </c>
      <c r="J21" s="538">
        <v>597144</v>
      </c>
      <c r="K21" s="539">
        <f>J21/'- 13 -'!$J$53</f>
        <v>0.0004236389160911198</v>
      </c>
    </row>
    <row r="22" spans="1:11" ht="12.75" customHeight="1">
      <c r="A22" s="543" t="s">
        <v>492</v>
      </c>
      <c r="B22" s="543">
        <f>SUM(B14:B21)</f>
        <v>700870934.13</v>
      </c>
      <c r="C22" s="544">
        <f>B22/'- 13 -'!$J$53</f>
        <v>0.49722713927395035</v>
      </c>
      <c r="D22" s="543">
        <f>SUM(D14:D21)</f>
        <v>172130664.85</v>
      </c>
      <c r="E22" s="544">
        <f>D22/'- 13 -'!$J$53</f>
        <v>0.12211668924597385</v>
      </c>
      <c r="F22" s="543">
        <f>SUM(F14:F21)</f>
        <v>2273025</v>
      </c>
      <c r="G22" s="544">
        <f>F22/'- 13 -'!$J$53</f>
        <v>0.0016125789545704513</v>
      </c>
      <c r="H22" s="543">
        <f>SUM(H14:H21)</f>
        <v>7481097.88</v>
      </c>
      <c r="I22" s="544">
        <f>H22/'- 13 -'!$J$53</f>
        <v>0.005307403569415039</v>
      </c>
      <c r="J22" s="543">
        <f>SUM(J14:J21)</f>
        <v>30359852.45</v>
      </c>
      <c r="K22" s="544">
        <f>J22/'- 13 -'!$J$53</f>
        <v>0.02153854846503411</v>
      </c>
    </row>
    <row r="23" spans="1:11" ht="12.75">
      <c r="A23" s="545" t="s">
        <v>205</v>
      </c>
      <c r="B23" s="543">
        <v>46458160.64</v>
      </c>
      <c r="C23" s="544">
        <f>B23/'- 13 -'!$J$53</f>
        <v>0.032959361254767235</v>
      </c>
      <c r="D23" s="543">
        <v>16290059.260000002</v>
      </c>
      <c r="E23" s="544">
        <f>D23/'- 13 -'!$J$53</f>
        <v>0.01155684901458695</v>
      </c>
      <c r="F23" s="543">
        <v>95474</v>
      </c>
      <c r="G23" s="544">
        <f>F23/'- 13 -'!$J$53</f>
        <v>6.773324671249074E-05</v>
      </c>
      <c r="H23" s="543">
        <v>640044.53</v>
      </c>
      <c r="I23" s="544">
        <f>H23/'- 13 -'!$J$53</f>
        <v>0.0004540743454497579</v>
      </c>
      <c r="J23" s="543">
        <v>3706540.79</v>
      </c>
      <c r="K23" s="544">
        <f>J23/'- 13 -'!$J$53</f>
        <v>0.0026295749814502414</v>
      </c>
    </row>
    <row r="24" spans="1:11" ht="12.75">
      <c r="A24" s="545" t="s">
        <v>171</v>
      </c>
      <c r="B24" s="434"/>
      <c r="C24" s="269"/>
      <c r="D24" s="434"/>
      <c r="E24" s="269"/>
      <c r="F24" s="434"/>
      <c r="G24" s="269"/>
      <c r="H24" s="434"/>
      <c r="I24" s="269"/>
      <c r="J24" s="434"/>
      <c r="K24" s="269"/>
    </row>
    <row r="25" spans="1:11" ht="12.75">
      <c r="A25" s="272" t="s">
        <v>493</v>
      </c>
      <c r="B25" s="435">
        <v>3448574</v>
      </c>
      <c r="C25" s="271">
        <f>B25/'- 13 -'!$J$53</f>
        <v>0.0024465625568037483</v>
      </c>
      <c r="D25" s="435">
        <v>7257106</v>
      </c>
      <c r="E25" s="271">
        <f>D25/'- 13 -'!$J$53</f>
        <v>0.005148494366180288</v>
      </c>
      <c r="F25" s="435">
        <v>70660</v>
      </c>
      <c r="G25" s="271">
        <f>F25/'- 13 -'!$J$53</f>
        <v>5.012915780950411E-05</v>
      </c>
      <c r="H25" s="435">
        <v>594008</v>
      </c>
      <c r="I25" s="271">
        <f>H25/'- 13 -'!$J$53</f>
        <v>0.0004214141065964891</v>
      </c>
      <c r="J25" s="435">
        <v>2347448</v>
      </c>
      <c r="K25" s="271">
        <f>J25/'- 13 -'!$J$53</f>
        <v>0.0016653777418851516</v>
      </c>
    </row>
    <row r="26" spans="1:11" ht="12.75">
      <c r="A26" s="272" t="s">
        <v>494</v>
      </c>
      <c r="B26" s="435">
        <v>3170692.75</v>
      </c>
      <c r="C26" s="271">
        <f>B26/'- 13 -'!$J$53</f>
        <v>0.002249421981746399</v>
      </c>
      <c r="D26" s="435">
        <v>196761</v>
      </c>
      <c r="E26" s="271">
        <f>D26/'- 13 -'!$J$53</f>
        <v>0.00013959047862660402</v>
      </c>
      <c r="F26" s="435">
        <v>28250</v>
      </c>
      <c r="G26" s="271">
        <f>F26/'- 13 -'!$J$53</f>
        <v>2.0041730938557758E-05</v>
      </c>
      <c r="H26" s="435">
        <v>46615</v>
      </c>
      <c r="I26" s="271">
        <f>H26/'- 13 -'!$J$53</f>
        <v>3.307062965312814E-05</v>
      </c>
      <c r="J26" s="435">
        <v>1229192</v>
      </c>
      <c r="K26" s="271">
        <f>J26/'- 13 -'!$J$53</f>
        <v>0.0008720401888788563</v>
      </c>
    </row>
    <row r="27" spans="1:11" ht="12.75" customHeight="1">
      <c r="A27" s="272" t="s">
        <v>495</v>
      </c>
      <c r="B27" s="435"/>
      <c r="C27" s="271">
        <f>B27/'- 13 -'!$J$53</f>
        <v>0</v>
      </c>
      <c r="D27" s="435"/>
      <c r="E27" s="271">
        <f>D27/'- 13 -'!$J$53</f>
        <v>0</v>
      </c>
      <c r="F27" s="435">
        <v>38978</v>
      </c>
      <c r="G27" s="271">
        <f>F27/'- 13 -'!$J$53</f>
        <v>2.7652622602587764E-05</v>
      </c>
      <c r="H27" s="435"/>
      <c r="I27" s="271">
        <f>H27/'- 13 -'!$J$53</f>
        <v>0</v>
      </c>
      <c r="J27" s="435"/>
      <c r="K27" s="271">
        <f>J27/'- 13 -'!$J$53</f>
        <v>0</v>
      </c>
    </row>
    <row r="28" spans="1:12" ht="12.75" customHeight="1">
      <c r="A28" s="272" t="s">
        <v>496</v>
      </c>
      <c r="B28" s="435">
        <v>1526844</v>
      </c>
      <c r="C28" s="271">
        <f>B28/'- 13 -'!$J$53</f>
        <v>0.0010832069604655322</v>
      </c>
      <c r="D28" s="435">
        <v>1165060</v>
      </c>
      <c r="E28" s="271">
        <f>D28/'- 13 -'!$J$53</f>
        <v>0.000826542267160216</v>
      </c>
      <c r="F28" s="435">
        <v>21550</v>
      </c>
      <c r="G28" s="271">
        <f>F28/'- 13 -'!$J$53</f>
        <v>1.528847085755468E-05</v>
      </c>
      <c r="H28" s="435">
        <v>35005</v>
      </c>
      <c r="I28" s="271">
        <f>H28/'- 13 -'!$J$53</f>
        <v>2.483401031873325E-05</v>
      </c>
      <c r="J28" s="435">
        <v>2047979</v>
      </c>
      <c r="K28" s="271">
        <f>J28/'- 13 -'!$J$53</f>
        <v>0.0014529219145421799</v>
      </c>
      <c r="L28" s="571" t="s">
        <v>320</v>
      </c>
    </row>
    <row r="29" spans="1:12" ht="12.75" customHeight="1">
      <c r="A29" s="272" t="s">
        <v>497</v>
      </c>
      <c r="B29" s="435"/>
      <c r="C29" s="271">
        <f>B29/'- 13 -'!$J$53</f>
        <v>0</v>
      </c>
      <c r="D29" s="435"/>
      <c r="E29" s="271">
        <f>D29/'- 13 -'!$J$53</f>
        <v>0</v>
      </c>
      <c r="F29" s="435"/>
      <c r="G29" s="271">
        <f>F29/'- 13 -'!$J$53</f>
        <v>0</v>
      </c>
      <c r="H29" s="435"/>
      <c r="I29" s="271">
        <f>H29/'- 13 -'!$J$53</f>
        <v>0</v>
      </c>
      <c r="J29" s="435"/>
      <c r="K29" s="271">
        <f>J29/'- 13 -'!$J$53</f>
        <v>0</v>
      </c>
      <c r="L29" s="572"/>
    </row>
    <row r="30" spans="1:12" ht="12.75" customHeight="1">
      <c r="A30" s="272" t="s">
        <v>498</v>
      </c>
      <c r="B30" s="435">
        <v>359512</v>
      </c>
      <c r="C30" s="271">
        <f>B30/'- 13 -'!$J$53</f>
        <v>0.00025505284152859385</v>
      </c>
      <c r="D30" s="435">
        <v>73412</v>
      </c>
      <c r="E30" s="271">
        <f>D30/'- 13 -'!$J$53</f>
        <v>5.208154165173105E-05</v>
      </c>
      <c r="F30" s="435">
        <v>0</v>
      </c>
      <c r="G30" s="271">
        <f>F30/'- 13 -'!$J$53</f>
        <v>0</v>
      </c>
      <c r="H30" s="435">
        <v>0</v>
      </c>
      <c r="I30" s="271">
        <f>H30/'- 13 -'!$J$53</f>
        <v>0</v>
      </c>
      <c r="J30" s="435"/>
      <c r="K30" s="271">
        <f>J30/'- 13 -'!$J$53</f>
        <v>0</v>
      </c>
      <c r="L30" s="572"/>
    </row>
    <row r="31" spans="1:11" ht="12.75" customHeight="1">
      <c r="A31" s="272" t="s">
        <v>499</v>
      </c>
      <c r="B31" s="435">
        <v>789297</v>
      </c>
      <c r="C31" s="271">
        <f>B31/'- 13 -'!$J$53</f>
        <v>0.0005599602868888787</v>
      </c>
      <c r="D31" s="435">
        <v>23825</v>
      </c>
      <c r="E31" s="271">
        <f>D31/'- 13 -'!$J$53</f>
        <v>1.6902450959686323E-05</v>
      </c>
      <c r="F31" s="435">
        <v>0</v>
      </c>
      <c r="G31" s="271">
        <f>F31/'- 13 -'!$J$53</f>
        <v>0</v>
      </c>
      <c r="H31" s="435">
        <v>136000</v>
      </c>
      <c r="I31" s="271">
        <f>H31/'- 13 -'!$J$53</f>
        <v>9.648408522633115E-05</v>
      </c>
      <c r="J31" s="435">
        <v>309241</v>
      </c>
      <c r="K31" s="271">
        <f>J31/'- 13 -'!$J$53</f>
        <v>0.00021938849264320495</v>
      </c>
    </row>
    <row r="32" spans="1:11" ht="12.75">
      <c r="A32" s="272" t="s">
        <v>500</v>
      </c>
      <c r="B32" s="435"/>
      <c r="C32" s="271">
        <f>B32/'- 13 -'!$J$53</f>
        <v>0</v>
      </c>
      <c r="D32" s="435"/>
      <c r="E32" s="271">
        <f>D32/'- 13 -'!$J$53</f>
        <v>0</v>
      </c>
      <c r="F32" s="435">
        <v>0</v>
      </c>
      <c r="G32" s="271">
        <f>F32/'- 13 -'!$J$53</f>
        <v>0</v>
      </c>
      <c r="H32" s="435"/>
      <c r="I32" s="271">
        <f>H32/'- 13 -'!$J$53</f>
        <v>0</v>
      </c>
      <c r="J32" s="435">
        <v>1224832</v>
      </c>
      <c r="K32" s="271">
        <f>J32/'- 13 -'!$J$53</f>
        <v>0.0008689470226171885</v>
      </c>
    </row>
    <row r="33" spans="1:11" ht="12.75">
      <c r="A33" s="272" t="s">
        <v>501</v>
      </c>
      <c r="B33" s="435">
        <v>3136385</v>
      </c>
      <c r="C33" s="271">
        <f>B33/'- 13 -'!$J$53</f>
        <v>0.0022250826297249018</v>
      </c>
      <c r="D33" s="435">
        <v>38174</v>
      </c>
      <c r="E33" s="271">
        <f>D33/'- 13 -'!$J$53</f>
        <v>2.7082231392867394E-05</v>
      </c>
      <c r="F33" s="435">
        <v>29339</v>
      </c>
      <c r="G33" s="271">
        <f>F33/'- 13 -'!$J$53</f>
        <v>2.081431306217154E-05</v>
      </c>
      <c r="H33" s="435">
        <v>10900</v>
      </c>
      <c r="I33" s="271">
        <f>H33/'- 13 -'!$J$53</f>
        <v>7.732915654169188E-06</v>
      </c>
      <c r="J33" s="435">
        <v>270825</v>
      </c>
      <c r="K33" s="271">
        <f>J33/'- 13 -'!$J$53</f>
        <v>0.00019213457633397894</v>
      </c>
    </row>
    <row r="34" spans="1:11" ht="12.75">
      <c r="A34" s="272" t="s">
        <v>502</v>
      </c>
      <c r="B34" s="435">
        <v>2968869</v>
      </c>
      <c r="C34" s="271">
        <f>B34/'- 13 -'!$J$53</f>
        <v>0.0021062397766309746</v>
      </c>
      <c r="D34" s="435">
        <v>56951</v>
      </c>
      <c r="E34" s="271">
        <f>D34/'- 13 -'!$J$53</f>
        <v>4.040342013032931E-05</v>
      </c>
      <c r="F34" s="435">
        <v>175815</v>
      </c>
      <c r="G34" s="271">
        <f>F34/'- 13 -'!$J$53</f>
        <v>0.00012473051061814275</v>
      </c>
      <c r="H34" s="435">
        <v>29500</v>
      </c>
      <c r="I34" s="271">
        <f>H34/'- 13 -'!$J$53</f>
        <v>2.0928533192476245E-05</v>
      </c>
      <c r="J34" s="435">
        <v>662782</v>
      </c>
      <c r="K34" s="271">
        <f>J34/'- 13 -'!$J$53</f>
        <v>0.000470205257165281</v>
      </c>
    </row>
    <row r="35" spans="1:11" ht="12.75">
      <c r="A35" s="270" t="s">
        <v>503</v>
      </c>
      <c r="B35" s="435"/>
      <c r="C35" s="271">
        <f>B35/'- 13 -'!$J$53</f>
        <v>0</v>
      </c>
      <c r="D35" s="435"/>
      <c r="E35" s="271">
        <f>D35/'- 13 -'!$J$53</f>
        <v>0</v>
      </c>
      <c r="F35" s="435">
        <v>0</v>
      </c>
      <c r="G35" s="271">
        <f>F35/'- 13 -'!$J$53</f>
        <v>0</v>
      </c>
      <c r="H35" s="435"/>
      <c r="I35" s="271">
        <f>H35/'- 13 -'!$J$53</f>
        <v>0</v>
      </c>
      <c r="J35" s="435"/>
      <c r="K35" s="271">
        <f>J35/'- 13 -'!$J$53</f>
        <v>0</v>
      </c>
    </row>
    <row r="36" spans="1:11" ht="12.75">
      <c r="A36" s="272" t="s">
        <v>504</v>
      </c>
      <c r="B36" s="435">
        <v>348930</v>
      </c>
      <c r="C36" s="271">
        <f>B36/'- 13 -'!$J$53</f>
        <v>0.00024754552836782156</v>
      </c>
      <c r="D36" s="435">
        <v>17480</v>
      </c>
      <c r="E36" s="271">
        <f>D36/'- 13 -'!$J$53</f>
        <v>1.2401042718796093E-05</v>
      </c>
      <c r="F36" s="435">
        <v>6250</v>
      </c>
      <c r="G36" s="271">
        <f>F36/'- 13 -'!$J$53</f>
        <v>4.4340112695924245E-06</v>
      </c>
      <c r="H36" s="435">
        <v>88300</v>
      </c>
      <c r="I36" s="271">
        <f>H36/'- 13 -'!$J$53</f>
        <v>6.264371121680178E-05</v>
      </c>
      <c r="J36" s="435">
        <v>514630</v>
      </c>
      <c r="K36" s="271">
        <f>J36/'- 13 -'!$J$53</f>
        <v>0.0003651000351472559</v>
      </c>
    </row>
    <row r="37" spans="1:11" ht="12.75">
      <c r="A37" s="272" t="s">
        <v>505</v>
      </c>
      <c r="B37" s="435">
        <v>373598</v>
      </c>
      <c r="C37" s="271">
        <f>B37/'- 13 -'!$J$53</f>
        <v>0.0002650460387675505</v>
      </c>
      <c r="D37" s="435">
        <v>66188</v>
      </c>
      <c r="E37" s="271">
        <f>D37/'- 13 -'!$J$53</f>
        <v>4.695653406588534E-05</v>
      </c>
      <c r="F37" s="435">
        <v>1250</v>
      </c>
      <c r="G37" s="271">
        <f>F37/'- 13 -'!$J$53</f>
        <v>8.868022539184849E-07</v>
      </c>
      <c r="H37" s="435">
        <v>1400</v>
      </c>
      <c r="I37" s="271">
        <f>H37/'- 13 -'!$J$53</f>
        <v>9.932185243887031E-07</v>
      </c>
      <c r="J37" s="435">
        <v>1557885</v>
      </c>
      <c r="K37" s="271">
        <f>J37/'- 13 -'!$J$53</f>
        <v>0.0011052287434766392</v>
      </c>
    </row>
    <row r="38" spans="1:11" ht="12.75">
      <c r="A38" s="467" t="s">
        <v>506</v>
      </c>
      <c r="B38" s="435">
        <v>506116</v>
      </c>
      <c r="C38" s="271">
        <f>B38/'- 13 -'!$J$53</f>
        <v>0.0003590598476353663</v>
      </c>
      <c r="D38" s="435">
        <v>285830</v>
      </c>
      <c r="E38" s="271">
        <f>D38/'- 13 -'!$J$53</f>
        <v>0.00020277975059001643</v>
      </c>
      <c r="F38" s="435">
        <v>7269</v>
      </c>
      <c r="G38" s="271">
        <f>F38/'- 13 -'!$J$53</f>
        <v>5.1569324669867734E-06</v>
      </c>
      <c r="H38" s="435">
        <v>7750</v>
      </c>
      <c r="I38" s="271">
        <f>H38/'- 13 -'!$J$53</f>
        <v>5.4981739742946065E-06</v>
      </c>
      <c r="J38" s="435">
        <v>896092</v>
      </c>
      <c r="K38" s="271">
        <f>J38/'- 13 -'!$J$53</f>
        <v>0.0006357251242546584</v>
      </c>
    </row>
    <row r="39" spans="1:11" ht="12.75">
      <c r="A39" s="540" t="s">
        <v>507</v>
      </c>
      <c r="B39" s="538">
        <v>3546271</v>
      </c>
      <c r="C39" s="539">
        <f>B39/'- 13 -'!$J$53</f>
        <v>0.0025158728926446073</v>
      </c>
      <c r="D39" s="538">
        <v>22493</v>
      </c>
      <c r="E39" s="539">
        <f>D39/'- 13 -'!$J$53</f>
        <v>1.5957474477910785E-05</v>
      </c>
      <c r="F39" s="538">
        <v>6866</v>
      </c>
      <c r="G39" s="539">
        <f>F39/'- 13 -'!$J$53</f>
        <v>4.8710274203234535E-06</v>
      </c>
      <c r="H39" s="538">
        <v>0</v>
      </c>
      <c r="I39" s="539">
        <f>H39/'- 13 -'!$J$53</f>
        <v>0</v>
      </c>
      <c r="J39" s="538">
        <v>886117</v>
      </c>
      <c r="K39" s="539">
        <f>J39/'- 13 -'!$J$53</f>
        <v>0.0006286484422683889</v>
      </c>
    </row>
    <row r="40" spans="1:11" ht="12.75">
      <c r="A40" s="543" t="s">
        <v>508</v>
      </c>
      <c r="B40" s="543">
        <f>SUM(B25:B39)</f>
        <v>20175088.75</v>
      </c>
      <c r="C40" s="544">
        <f>B40/'- 13 -'!$J$53</f>
        <v>0.014313051341204374</v>
      </c>
      <c r="D40" s="543">
        <f>SUM(D25:D39)</f>
        <v>9203280</v>
      </c>
      <c r="E40" s="544">
        <f>D40/'- 13 -'!$J$53</f>
        <v>0.006529191557954331</v>
      </c>
      <c r="F40" s="543">
        <f>SUM(F25:F39)</f>
        <v>386227</v>
      </c>
      <c r="G40" s="544">
        <f>F40/'- 13 -'!$J$53</f>
        <v>0.00027400557929933974</v>
      </c>
      <c r="H40" s="543">
        <f>SUM(H25:H39)</f>
        <v>949478</v>
      </c>
      <c r="I40" s="544">
        <f>H40/'- 13 -'!$J$53</f>
        <v>0.0006735993843568122</v>
      </c>
      <c r="J40" s="543">
        <f>SUM(J25:J39)</f>
        <v>11947023</v>
      </c>
      <c r="K40" s="544">
        <f>J40/'- 13 -'!$J$53</f>
        <v>0.008475717539212783</v>
      </c>
    </row>
    <row r="41" spans="1:11" ht="12.75">
      <c r="A41" s="545" t="s">
        <v>509</v>
      </c>
      <c r="B41" s="546"/>
      <c r="C41" s="547"/>
      <c r="D41" s="546"/>
      <c r="E41" s="547"/>
      <c r="F41" s="546"/>
      <c r="G41" s="547"/>
      <c r="H41" s="546"/>
      <c r="I41" s="547"/>
      <c r="J41" s="546"/>
      <c r="K41" s="547"/>
    </row>
    <row r="42" spans="1:11" ht="12.75">
      <c r="A42" s="272" t="s">
        <v>510</v>
      </c>
      <c r="B42" s="270">
        <v>23616655.2</v>
      </c>
      <c r="C42" s="271">
        <f>B42/'- 13 -'!$J$53</f>
        <v>0.016754642449100566</v>
      </c>
      <c r="D42" s="468">
        <v>2659301</v>
      </c>
      <c r="E42" s="271">
        <f>D42/'- 13 -'!$J$53</f>
        <v>0.0018866192965181446</v>
      </c>
      <c r="F42" s="468">
        <v>136798</v>
      </c>
      <c r="G42" s="271">
        <f>F42/'- 13 -'!$J$53</f>
        <v>9.705021978523271E-05</v>
      </c>
      <c r="H42" s="468">
        <v>334903</v>
      </c>
      <c r="I42" s="271">
        <f>H42/'- 13 -'!$J$53</f>
        <v>0.00023759418819524987</v>
      </c>
      <c r="J42" s="468">
        <v>1357372</v>
      </c>
      <c r="K42" s="271">
        <f>J42/'- 13 -'!$J$53</f>
        <v>0.0009629764392046733</v>
      </c>
    </row>
    <row r="43" spans="1:11" ht="12.75">
      <c r="A43" s="272" t="s">
        <v>511</v>
      </c>
      <c r="B43" s="270">
        <v>9684079</v>
      </c>
      <c r="C43" s="271">
        <f>B43/'- 13 -'!$J$53</f>
        <v>0.0068702904674597335</v>
      </c>
      <c r="D43" s="468">
        <v>526720</v>
      </c>
      <c r="E43" s="271">
        <f>D43/'- 13 -'!$J$53</f>
        <v>0.0003736771865471555</v>
      </c>
      <c r="F43" s="468">
        <v>37115</v>
      </c>
      <c r="G43" s="271">
        <f>F43/'- 13 -'!$J$53</f>
        <v>2.6330932523347655E-05</v>
      </c>
      <c r="H43" s="468">
        <v>88580</v>
      </c>
      <c r="I43" s="271">
        <f>H43/'- 13 -'!$J$53</f>
        <v>6.284235492167951E-05</v>
      </c>
      <c r="J43" s="468">
        <v>110767</v>
      </c>
      <c r="K43" s="271">
        <f>J43/'- 13 -'!$J$53</f>
        <v>7.858274020783105E-05</v>
      </c>
    </row>
    <row r="44" spans="1:11" ht="12.75">
      <c r="A44" s="272" t="s">
        <v>512</v>
      </c>
      <c r="B44" s="270">
        <v>9213220</v>
      </c>
      <c r="C44" s="271">
        <f>B44/'- 13 -'!$J$53</f>
        <v>0.006536243409477491</v>
      </c>
      <c r="D44" s="468">
        <v>276527</v>
      </c>
      <c r="E44" s="271">
        <f>D44/'- 13 -'!$J$53</f>
        <v>0.0001961798134954535</v>
      </c>
      <c r="F44" s="468">
        <v>26091</v>
      </c>
      <c r="G44" s="271">
        <f>F44/'- 13 -'!$J$53</f>
        <v>1.8510046085589752E-05</v>
      </c>
      <c r="H44" s="468">
        <v>52235</v>
      </c>
      <c r="I44" s="271">
        <f>H44/'- 13 -'!$J$53</f>
        <v>3.7057692586745646E-05</v>
      </c>
      <c r="J44" s="468">
        <v>330590</v>
      </c>
      <c r="K44" s="271">
        <f>J44/'- 13 -'!$J$53</f>
        <v>0.00023453436569832953</v>
      </c>
    </row>
    <row r="45" spans="1:11" ht="12.75">
      <c r="A45" s="272" t="s">
        <v>513</v>
      </c>
      <c r="B45" s="270">
        <v>0</v>
      </c>
      <c r="C45" s="271">
        <f>B45/'- 13 -'!$J$53</f>
        <v>0</v>
      </c>
      <c r="D45" s="468">
        <v>0</v>
      </c>
      <c r="E45" s="271">
        <f>D45/'- 13 -'!$J$53</f>
        <v>0</v>
      </c>
      <c r="F45" s="468">
        <v>0</v>
      </c>
      <c r="G45" s="271">
        <f>F45/'- 13 -'!$J$53</f>
        <v>0</v>
      </c>
      <c r="H45" s="468">
        <v>0</v>
      </c>
      <c r="I45" s="271">
        <f>H45/'- 13 -'!$J$53</f>
        <v>0</v>
      </c>
      <c r="J45" s="468">
        <v>0</v>
      </c>
      <c r="K45" s="271">
        <f>J45/'- 13 -'!$J$53</f>
        <v>0</v>
      </c>
    </row>
    <row r="46" spans="1:11" ht="12.75">
      <c r="A46" s="540" t="s">
        <v>514</v>
      </c>
      <c r="B46" s="541">
        <v>11534509</v>
      </c>
      <c r="C46" s="539">
        <f>B46/'- 13 -'!$J$53</f>
        <v>0.00818306286323444</v>
      </c>
      <c r="D46" s="542">
        <v>295138</v>
      </c>
      <c r="E46" s="539">
        <f>D46/'- 13 -'!$J$53</f>
        <v>0.00020938323489359502</v>
      </c>
      <c r="F46" s="542">
        <v>15300</v>
      </c>
      <c r="G46" s="539">
        <f>F46/'- 13 -'!$J$53</f>
        <v>1.0854459587962256E-05</v>
      </c>
      <c r="H46" s="542">
        <v>36600</v>
      </c>
      <c r="I46" s="539">
        <f>H46/'- 13 -'!$J$53</f>
        <v>2.5965569994733236E-05</v>
      </c>
      <c r="J46" s="542">
        <v>863732</v>
      </c>
      <c r="K46" s="539">
        <f>J46/'- 13 -'!$J$53</f>
        <v>0.0006127675875052166</v>
      </c>
    </row>
    <row r="47" spans="1:11" ht="12.75">
      <c r="A47" s="543" t="s">
        <v>515</v>
      </c>
      <c r="B47" s="543">
        <f>SUM(B42:B46)</f>
        <v>54048463.2</v>
      </c>
      <c r="C47" s="544">
        <f>B47/'- 13 -'!$J$53</f>
        <v>0.03834423918927223</v>
      </c>
      <c r="D47" s="543">
        <f>SUM(D42:D46)</f>
        <v>3757686</v>
      </c>
      <c r="E47" s="544">
        <f>D47/'- 13 -'!$J$53</f>
        <v>0.002665859531454349</v>
      </c>
      <c r="F47" s="543">
        <f>SUM(F42:F46)</f>
        <v>215304</v>
      </c>
      <c r="G47" s="544">
        <f>F47/'- 13 -'!$J$53</f>
        <v>0.00015274565798213238</v>
      </c>
      <c r="H47" s="543">
        <f>SUM(H42:H46)</f>
        <v>512318</v>
      </c>
      <c r="I47" s="544">
        <f>H47/'- 13 -'!$J$53</f>
        <v>0.0003634598056984083</v>
      </c>
      <c r="J47" s="543">
        <f>SUM(J42:J46)</f>
        <v>2662461</v>
      </c>
      <c r="K47" s="544">
        <f>J47/'- 13 -'!$J$53</f>
        <v>0.0018888611326160507</v>
      </c>
    </row>
    <row r="48" spans="1:11" ht="12.75">
      <c r="A48" s="545" t="s">
        <v>112</v>
      </c>
      <c r="B48" s="546"/>
      <c r="C48" s="547"/>
      <c r="D48" s="546"/>
      <c r="E48" s="547"/>
      <c r="F48" s="546"/>
      <c r="G48" s="547"/>
      <c r="H48" s="546"/>
      <c r="I48" s="547"/>
      <c r="J48" s="546"/>
      <c r="K48" s="547"/>
    </row>
    <row r="49" spans="1:11" ht="12.75">
      <c r="A49" s="272" t="s">
        <v>516</v>
      </c>
      <c r="B49" s="270"/>
      <c r="C49" s="271"/>
      <c r="D49" s="270"/>
      <c r="E49" s="271"/>
      <c r="F49" s="270"/>
      <c r="G49" s="271"/>
      <c r="H49" s="270"/>
      <c r="I49" s="271"/>
      <c r="J49" s="270"/>
      <c r="K49" s="271"/>
    </row>
    <row r="50" spans="1:11" ht="12.75">
      <c r="A50" s="272" t="s">
        <v>517</v>
      </c>
      <c r="B50" s="270"/>
      <c r="C50" s="271"/>
      <c r="D50" s="270"/>
      <c r="E50" s="271"/>
      <c r="F50" s="270"/>
      <c r="G50" s="271"/>
      <c r="H50" s="270"/>
      <c r="I50" s="271"/>
      <c r="J50" s="270"/>
      <c r="K50" s="271"/>
    </row>
    <row r="51" spans="1:11" ht="12.75">
      <c r="A51" s="540" t="s">
        <v>518</v>
      </c>
      <c r="B51" s="541"/>
      <c r="C51" s="539"/>
      <c r="D51" s="541"/>
      <c r="E51" s="539"/>
      <c r="F51" s="541"/>
      <c r="G51" s="539"/>
      <c r="H51" s="541"/>
      <c r="I51" s="539"/>
      <c r="J51" s="541"/>
      <c r="K51" s="539"/>
    </row>
    <row r="52" spans="1:11" ht="12.75">
      <c r="A52" s="543" t="s">
        <v>519</v>
      </c>
      <c r="B52" s="543"/>
      <c r="C52" s="544"/>
      <c r="D52" s="543"/>
      <c r="E52" s="544"/>
      <c r="F52" s="543"/>
      <c r="G52" s="544"/>
      <c r="H52" s="543"/>
      <c r="I52" s="544"/>
      <c r="J52" s="543"/>
      <c r="K52" s="544"/>
    </row>
    <row r="53" spans="1:11" ht="4.5" customHeight="1">
      <c r="A53" s="336"/>
      <c r="B53" s="532"/>
      <c r="C53" s="189"/>
      <c r="D53" s="125"/>
      <c r="E53" s="189"/>
      <c r="F53" s="125"/>
      <c r="G53" s="189"/>
      <c r="H53" s="125"/>
      <c r="I53" s="189"/>
      <c r="J53" s="125"/>
      <c r="K53" s="189"/>
    </row>
    <row r="54" spans="1:11" ht="12.75">
      <c r="A54" s="465" t="s">
        <v>520</v>
      </c>
      <c r="B54" s="465">
        <f>SUM(B48,B47,B40,B23,B22)</f>
        <v>821552646.72</v>
      </c>
      <c r="C54" s="466">
        <f>B54/'- 13 -'!$J$53</f>
        <v>0.5828437910591943</v>
      </c>
      <c r="D54" s="465">
        <f>SUM(D48,D47,D40,D23,D22)</f>
        <v>201381690.10999998</v>
      </c>
      <c r="E54" s="466">
        <f>D54/'- 13 -'!$J$53</f>
        <v>0.1428685893499695</v>
      </c>
      <c r="F54" s="465">
        <f>SUM(F48,F47,F40,F23,F22)</f>
        <v>2970030</v>
      </c>
      <c r="G54" s="466">
        <f>F54/'- 13 -'!$J$53</f>
        <v>0.002107063438564414</v>
      </c>
      <c r="H54" s="465">
        <f>SUM(H48,H47,H40,H23,H22)</f>
        <v>9582938.41</v>
      </c>
      <c r="I54" s="466">
        <f>H54/'- 13 -'!$J$53</f>
        <v>0.0067985371049200174</v>
      </c>
      <c r="J54" s="465">
        <f>SUM(J48,J47,J40,J23,J22)</f>
        <v>48675877.239999995</v>
      </c>
      <c r="K54" s="466">
        <f>J54/'- 13 -'!$J$53</f>
        <v>0.03453270211831318</v>
      </c>
    </row>
    <row r="55" ht="6" customHeight="1"/>
  </sheetData>
  <mergeCells count="1">
    <mergeCell ref="L28:L30"/>
  </mergeCells>
  <printOptions verticalCentered="1"/>
  <pageMargins left="0.75" right="0" top="0.3" bottom="0.3" header="0" footer="0"/>
  <pageSetup fitToHeight="1" fitToWidth="1" horizontalDpi="300" verticalDpi="3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J. Anderson</dc:creator>
  <cp:keywords/>
  <dc:description/>
  <cp:lastModifiedBy>chanderson</cp:lastModifiedBy>
  <cp:lastPrinted>2003-11-13T19:23:10Z</cp:lastPrinted>
  <dcterms:created xsi:type="dcterms:W3CDTF">1999-01-19T20:49:35Z</dcterms:created>
  <dcterms:modified xsi:type="dcterms:W3CDTF">2005-11-03T19:36:16Z</dcterms:modified>
  <cp:category/>
  <cp:version/>
  <cp:contentType/>
  <cp:contentStatus/>
</cp:coreProperties>
</file>